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 yWindow="12" windowWidth="21672" windowHeight="12336" activeTab="2"/>
  </bookViews>
  <sheets>
    <sheet name="Input" sheetId="9" r:id="rId1"/>
    <sheet name="TPCS Rules" sheetId="8" r:id="rId2"/>
    <sheet name="TPCS" sheetId="1" r:id="rId3"/>
    <sheet name="CWCCIS" sheetId="7" r:id="rId4"/>
  </sheets>
  <externalReferences>
    <externalReference r:id="rId5"/>
  </externalReferences>
  <definedNames>
    <definedName name="_Fill" hidden="1">[1]CALCULATIONS!#REF!</definedName>
    <definedName name="_xlnm._FilterDatabase" localSheetId="1" hidden="1">'TPCS Rules'!$A$9:$G$69</definedName>
    <definedName name="cwbs">CWCCIS!$H$7:$H$28</definedName>
    <definedName name="cwccis">CWCCIS!$L$2:$RS$28</definedName>
    <definedName name="FiscalYear">Input!$A$73:$A$193</definedName>
    <definedName name="FiscalYearQ1">Input!$C$73:$C$193</definedName>
    <definedName name="_xlnm.Print_Area" localSheetId="3">CWCCIS!$A$1:$F$12</definedName>
    <definedName name="_xlnm.Print_Area" localSheetId="2">TPCS!$J$7:$AA$99</definedName>
    <definedName name="ProgramYear">Input!$B$73:$B$193</definedName>
    <definedName name="row">CWCCIS!$H$7:$J$28</definedName>
    <definedName name="time">CWCCIS!$L$2:$RS$2</definedName>
  </definedNames>
  <calcPr calcId="125725"/>
</workbook>
</file>

<file path=xl/calcChain.xml><?xml version="1.0" encoding="utf-8"?>
<calcChain xmlns="http://schemas.openxmlformats.org/spreadsheetml/2006/main">
  <c r="W80" i="1"/>
  <c r="V26"/>
  <c r="V35" s="1"/>
  <c r="D67"/>
  <c r="E67" s="1"/>
  <c r="O65"/>
  <c r="W7" l="1"/>
  <c r="X9"/>
  <c r="HE88" i="7" l="1"/>
  <c r="HA88"/>
  <c r="GW88"/>
  <c r="GS88"/>
  <c r="GO88"/>
  <c r="GK88"/>
  <c r="DK87"/>
  <c r="DL87" s="1"/>
  <c r="DM87" s="1"/>
  <c r="DN87" s="1"/>
  <c r="DO87" s="1"/>
  <c r="EG88" s="1"/>
  <c r="DJ87"/>
  <c r="DI87"/>
  <c r="DH87"/>
  <c r="JY31"/>
  <c r="KC31" s="1"/>
  <c r="KG31" s="1"/>
  <c r="KK31" s="1"/>
  <c r="KO31" s="1"/>
  <c r="KS31" s="1"/>
  <c r="KW31" s="1"/>
  <c r="LA31" s="1"/>
  <c r="LE31" s="1"/>
  <c r="LI31" s="1"/>
  <c r="LM31" s="1"/>
  <c r="LQ31" s="1"/>
  <c r="LU31" s="1"/>
  <c r="LY31" s="1"/>
  <c r="MC31" s="1"/>
  <c r="MG31" s="1"/>
  <c r="MK31" s="1"/>
  <c r="MO31" s="1"/>
  <c r="MS31" s="1"/>
  <c r="MW31" s="1"/>
  <c r="NA31" s="1"/>
  <c r="NE31" s="1"/>
  <c r="NI31" s="1"/>
  <c r="NM31" s="1"/>
  <c r="NQ31" s="1"/>
  <c r="NU31" s="1"/>
  <c r="NY31" s="1"/>
  <c r="OC31" s="1"/>
  <c r="OG31" s="1"/>
  <c r="OK31" s="1"/>
  <c r="OO31" s="1"/>
  <c r="OS31" s="1"/>
  <c r="OW31" s="1"/>
  <c r="PA31" s="1"/>
  <c r="PE31" s="1"/>
  <c r="PI31" s="1"/>
  <c r="PM31" s="1"/>
  <c r="PQ31" s="1"/>
  <c r="PU31" s="1"/>
  <c r="PY31" s="1"/>
  <c r="QC31" s="1"/>
  <c r="QG31" s="1"/>
  <c r="QK31" s="1"/>
  <c r="QO31" s="1"/>
  <c r="QS31" s="1"/>
  <c r="QW31" s="1"/>
  <c r="RA31" s="1"/>
  <c r="RE31" s="1"/>
  <c r="RI31" s="1"/>
  <c r="RM31" s="1"/>
  <c r="RQ31" s="1"/>
  <c r="RU31" s="1"/>
  <c r="RY31" s="1"/>
  <c r="JE31"/>
  <c r="JI31" s="1"/>
  <c r="JM31" s="1"/>
  <c r="JQ31" s="1"/>
  <c r="JU31" s="1"/>
  <c r="IS31"/>
  <c r="IW31" s="1"/>
  <c r="JA31" s="1"/>
  <c r="IO31"/>
  <c r="IK31"/>
  <c r="IG31"/>
  <c r="IC31"/>
  <c r="K31"/>
  <c r="J31"/>
  <c r="IK30"/>
  <c r="IG30"/>
  <c r="IC30"/>
  <c r="K30"/>
  <c r="J30"/>
  <c r="EO28"/>
  <c r="EK28"/>
  <c r="EG28"/>
  <c r="EJ28" s="1"/>
  <c r="E28"/>
  <c r="EK27"/>
  <c r="EG27"/>
  <c r="EF27" s="1"/>
  <c r="E27"/>
  <c r="B20"/>
  <c r="B14"/>
  <c r="D8"/>
  <c r="D7"/>
  <c r="HD5"/>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HB5"/>
  <c r="HC5" s="1"/>
  <c r="GW5"/>
  <c r="GX5" s="1"/>
  <c r="GY5" s="1"/>
  <c r="GZ5" s="1"/>
  <c r="HA5" s="1"/>
  <c r="SA4"/>
  <c r="RW4"/>
  <c r="D4"/>
  <c r="B4"/>
  <c r="SA2"/>
  <c r="RZ2"/>
  <c r="RY2"/>
  <c r="RX2"/>
  <c r="RW2"/>
  <c r="RV2"/>
  <c r="RU2"/>
  <c r="RT2"/>
  <c r="RS2"/>
  <c r="RR2"/>
  <c r="RQ2"/>
  <c r="RP2"/>
  <c r="RO2"/>
  <c r="RN2"/>
  <c r="RM2"/>
  <c r="RL2"/>
  <c r="RK2"/>
  <c r="RJ2"/>
  <c r="RI2"/>
  <c r="RH2"/>
  <c r="RG2"/>
  <c r="RF2"/>
  <c r="RE2"/>
  <c r="RD2"/>
  <c r="RC2"/>
  <c r="RB2"/>
  <c r="RA2"/>
  <c r="QZ2"/>
  <c r="QY2"/>
  <c r="QX2"/>
  <c r="QW2"/>
  <c r="QV2"/>
  <c r="QU2"/>
  <c r="QT2"/>
  <c r="QS2"/>
  <c r="QR2"/>
  <c r="QQ2"/>
  <c r="QP2"/>
  <c r="QO2"/>
  <c r="QN2"/>
  <c r="QM2"/>
  <c r="QL2"/>
  <c r="QK2"/>
  <c r="QJ2"/>
  <c r="QI2"/>
  <c r="QH2"/>
  <c r="QG2"/>
  <c r="QF2"/>
  <c r="QE2"/>
  <c r="QD2"/>
  <c r="QC2"/>
  <c r="QB2"/>
  <c r="QA2"/>
  <c r="PZ2"/>
  <c r="PY2"/>
  <c r="PX2"/>
  <c r="PW2"/>
  <c r="PV2"/>
  <c r="PU2"/>
  <c r="PT2"/>
  <c r="PS2"/>
  <c r="PR2"/>
  <c r="PQ2"/>
  <c r="PP2"/>
  <c r="PO2"/>
  <c r="PN2"/>
  <c r="PM2"/>
  <c r="PL2"/>
  <c r="PK2"/>
  <c r="PJ2"/>
  <c r="PI2"/>
  <c r="PH2"/>
  <c r="PG2"/>
  <c r="PF2"/>
  <c r="PE2"/>
  <c r="PD2"/>
  <c r="PC2"/>
  <c r="PB2"/>
  <c r="PA2"/>
  <c r="OZ2"/>
  <c r="OY2"/>
  <c r="OX2"/>
  <c r="OW2"/>
  <c r="OV2"/>
  <c r="OU2"/>
  <c r="OT2"/>
  <c r="OS2"/>
  <c r="OR2"/>
  <c r="OQ2"/>
  <c r="OP2"/>
  <c r="OO2"/>
  <c r="ON2"/>
  <c r="OM2"/>
  <c r="OL2"/>
  <c r="OK2"/>
  <c r="OJ2"/>
  <c r="OI2"/>
  <c r="OH2"/>
  <c r="OG2"/>
  <c r="OF2"/>
  <c r="OE2"/>
  <c r="OD2"/>
  <c r="OC2"/>
  <c r="OB2"/>
  <c r="OA2"/>
  <c r="NZ2"/>
  <c r="NY2"/>
  <c r="NX2"/>
  <c r="NW2"/>
  <c r="NV2"/>
  <c r="NU2"/>
  <c r="NT2"/>
  <c r="NS2"/>
  <c r="NR2"/>
  <c r="NQ2"/>
  <c r="NP2"/>
  <c r="NO2"/>
  <c r="NN2"/>
  <c r="NM2"/>
  <c r="NL2"/>
  <c r="NK2"/>
  <c r="NJ2"/>
  <c r="NI2"/>
  <c r="NH2"/>
  <c r="NG2"/>
  <c r="NF2"/>
  <c r="NE2"/>
  <c r="ND2"/>
  <c r="NC2"/>
  <c r="NB2"/>
  <c r="NA2"/>
  <c r="MZ2"/>
  <c r="MY2"/>
  <c r="MX2"/>
  <c r="MW2"/>
  <c r="MV2"/>
  <c r="MU2"/>
  <c r="MT2"/>
  <c r="MS2"/>
  <c r="MR2"/>
  <c r="MQ2"/>
  <c r="MP2"/>
  <c r="MO2"/>
  <c r="MN2"/>
  <c r="MM2"/>
  <c r="ML2"/>
  <c r="MK2"/>
  <c r="MJ2"/>
  <c r="MI2"/>
  <c r="MH2"/>
  <c r="MG2"/>
  <c r="MF2"/>
  <c r="ME2"/>
  <c r="MD2"/>
  <c r="MC2"/>
  <c r="MB2"/>
  <c r="MA2"/>
  <c r="LZ2"/>
  <c r="LY2"/>
  <c r="LX2"/>
  <c r="LW2"/>
  <c r="LV2"/>
  <c r="LU2"/>
  <c r="LT2"/>
  <c r="LS2"/>
  <c r="LR2"/>
  <c r="LQ2"/>
  <c r="LP2"/>
  <c r="LO2"/>
  <c r="LN2"/>
  <c r="LM2"/>
  <c r="LL2"/>
  <c r="LK2"/>
  <c r="LJ2"/>
  <c r="LI2"/>
  <c r="LH2"/>
  <c r="LG2"/>
  <c r="LF2"/>
  <c r="LE2"/>
  <c r="LD2"/>
  <c r="LC2"/>
  <c r="LB2"/>
  <c r="LA2"/>
  <c r="KZ2"/>
  <c r="KY2"/>
  <c r="KX2"/>
  <c r="KW2"/>
  <c r="KV2"/>
  <c r="KU2"/>
  <c r="KT2"/>
  <c r="KS2"/>
  <c r="KR2"/>
  <c r="KQ2"/>
  <c r="KP2"/>
  <c r="KO2"/>
  <c r="KN2"/>
  <c r="KM2"/>
  <c r="KL2"/>
  <c r="KK2"/>
  <c r="KJ2"/>
  <c r="KI2"/>
  <c r="KH2"/>
  <c r="KG2"/>
  <c r="KF2"/>
  <c r="KE2"/>
  <c r="KD2"/>
  <c r="KC2"/>
  <c r="KB2"/>
  <c r="KA2"/>
  <c r="JZ2"/>
  <c r="JY2"/>
  <c r="JX2"/>
  <c r="JW2"/>
  <c r="JV2"/>
  <c r="JU2"/>
  <c r="JT2"/>
  <c r="JS2"/>
  <c r="JR2"/>
  <c r="JQ2"/>
  <c r="JP2"/>
  <c r="JO2"/>
  <c r="JN2"/>
  <c r="JM2"/>
  <c r="JL2"/>
  <c r="JK2"/>
  <c r="JJ2"/>
  <c r="JI2"/>
  <c r="JH2"/>
  <c r="JG2"/>
  <c r="JF2"/>
  <c r="JE2"/>
  <c r="JD2"/>
  <c r="JC2"/>
  <c r="JB2"/>
  <c r="JA2"/>
  <c r="IZ2"/>
  <c r="IY2"/>
  <c r="IX2"/>
  <c r="IW2"/>
  <c r="IV2"/>
  <c r="IU2"/>
  <c r="IT2"/>
  <c r="IS2"/>
  <c r="IR2"/>
  <c r="IQ2"/>
  <c r="IP2"/>
  <c r="IO2"/>
  <c r="IN2"/>
  <c r="IM2"/>
  <c r="IL2"/>
  <c r="IK2"/>
  <c r="IJ2"/>
  <c r="II2"/>
  <c r="IH2"/>
  <c r="IG2"/>
  <c r="IF2"/>
  <c r="IE2"/>
  <c r="ID2"/>
  <c r="IC2"/>
  <c r="IB2"/>
  <c r="IA2"/>
  <c r="HZ2"/>
  <c r="HY2"/>
  <c r="HX2"/>
  <c r="HW2"/>
  <c r="HV2"/>
  <c r="HU2"/>
  <c r="HT2"/>
  <c r="HS2"/>
  <c r="HR2"/>
  <c r="HQ2"/>
  <c r="HP2"/>
  <c r="HO2"/>
  <c r="HN2"/>
  <c r="HM2"/>
  <c r="HL2"/>
  <c r="HK2"/>
  <c r="HJ2"/>
  <c r="HI2"/>
  <c r="HH2"/>
  <c r="HG2"/>
  <c r="HF2"/>
  <c r="HE2"/>
  <c r="HD2"/>
  <c r="HC2"/>
  <c r="HB2"/>
  <c r="HA2"/>
  <c r="GZ2"/>
  <c r="GY2"/>
  <c r="GX2"/>
  <c r="GW2"/>
  <c r="GV2"/>
  <c r="GU2"/>
  <c r="GT2"/>
  <c r="GS2"/>
  <c r="GR2"/>
  <c r="GQ2"/>
  <c r="GP2"/>
  <c r="GO2"/>
  <c r="GN2"/>
  <c r="GM2"/>
  <c r="GL2"/>
  <c r="GK2"/>
  <c r="GJ2"/>
  <c r="GI2"/>
  <c r="GH2"/>
  <c r="GG2"/>
  <c r="GF2"/>
  <c r="GE2"/>
  <c r="GD2"/>
  <c r="GC2"/>
  <c r="GB2"/>
  <c r="GA2"/>
  <c r="FZ2"/>
  <c r="FY2"/>
  <c r="FX2"/>
  <c r="FW2"/>
  <c r="FV2"/>
  <c r="FU2"/>
  <c r="FT2"/>
  <c r="FS2"/>
  <c r="FR2"/>
  <c r="FQ2"/>
  <c r="FP2"/>
  <c r="FO2"/>
  <c r="FN2"/>
  <c r="FM2"/>
  <c r="FL2"/>
  <c r="FK2"/>
  <c r="FJ2"/>
  <c r="FI2"/>
  <c r="FH2"/>
  <c r="FG2"/>
  <c r="FF2"/>
  <c r="FE2"/>
  <c r="FD2"/>
  <c r="FC2"/>
  <c r="FB2"/>
  <c r="FA2"/>
  <c r="EZ2"/>
  <c r="EY2"/>
  <c r="EX2"/>
  <c r="EW2"/>
  <c r="EV2"/>
  <c r="EU2"/>
  <c r="ET2"/>
  <c r="ES2"/>
  <c r="ER2"/>
  <c r="EQ2"/>
  <c r="EP2"/>
  <c r="EO2"/>
  <c r="EN2"/>
  <c r="EM2"/>
  <c r="EL2"/>
  <c r="EK2"/>
  <c r="EJ2"/>
  <c r="EI2"/>
  <c r="EH2"/>
  <c r="EG2"/>
  <c r="EF2"/>
  <c r="EE2"/>
  <c r="ED2"/>
  <c r="EC2"/>
  <c r="EB2"/>
  <c r="EA2"/>
  <c r="DZ2"/>
  <c r="DY2"/>
  <c r="DX2"/>
  <c r="DW2"/>
  <c r="DV2"/>
  <c r="DU2"/>
  <c r="DT2"/>
  <c r="DS2"/>
  <c r="DR2"/>
  <c r="DQ2"/>
  <c r="DP2"/>
  <c r="DO2"/>
  <c r="DN2"/>
  <c r="DM2"/>
  <c r="DL2"/>
  <c r="DK2"/>
  <c r="DJ2"/>
  <c r="DI2"/>
  <c r="DH2"/>
  <c r="DG2"/>
  <c r="DF2"/>
  <c r="DE2"/>
  <c r="DD2"/>
  <c r="DC2"/>
  <c r="DB2"/>
  <c r="DA2"/>
  <c r="CZ2"/>
  <c r="CY2"/>
  <c r="CX2"/>
  <c r="CW2"/>
  <c r="CV2"/>
  <c r="CU2"/>
  <c r="CT2"/>
  <c r="CS2"/>
  <c r="CR2"/>
  <c r="CQ2"/>
  <c r="CP2"/>
  <c r="CO2"/>
  <c r="CN2"/>
  <c r="CM2"/>
  <c r="CL2"/>
  <c r="CK2"/>
  <c r="CJ2"/>
  <c r="CI2"/>
  <c r="CH2"/>
  <c r="CG2"/>
  <c r="CF2"/>
  <c r="CE2"/>
  <c r="CD2"/>
  <c r="CC2"/>
  <c r="CB2"/>
  <c r="CA2"/>
  <c r="BZ2"/>
  <c r="BY2"/>
  <c r="BX2"/>
  <c r="BW2"/>
  <c r="BV2"/>
  <c r="BU2"/>
  <c r="BT2"/>
  <c r="BS2"/>
  <c r="BR2"/>
  <c r="BQ2"/>
  <c r="BP2"/>
  <c r="BO2"/>
  <c r="BN2"/>
  <c r="BM2"/>
  <c r="BL2"/>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T64" i="1"/>
  <c r="D68" s="1"/>
  <c r="AC40"/>
  <c r="AA43"/>
  <c r="AA44" s="1"/>
  <c r="C71"/>
  <c r="IO30" i="7" l="1"/>
  <c r="EO27"/>
  <c r="EJ27"/>
  <c r="B71" i="1"/>
  <c r="A71"/>
  <c r="EH27" i="7"/>
  <c r="EL28"/>
  <c r="E7"/>
  <c r="E8"/>
  <c r="ES28"/>
  <c r="EN28"/>
  <c r="EM28"/>
  <c r="EF28"/>
  <c r="EH28"/>
  <c r="EI28"/>
  <c r="EI27"/>
  <c r="N95" i="1"/>
  <c r="N96" s="1"/>
  <c r="N85"/>
  <c r="N86" s="1"/>
  <c r="N87" s="1"/>
  <c r="N88" s="1"/>
  <c r="N89" s="1"/>
  <c r="N90" s="1"/>
  <c r="N91" s="1"/>
  <c r="EQ27" i="7" l="1"/>
  <c r="ER27"/>
  <c r="A84" i="1" s="1"/>
  <c r="ES27" i="7"/>
  <c r="EP27"/>
  <c r="ET28"/>
  <c r="EW28"/>
  <c r="EU28" s="1"/>
  <c r="ER28"/>
  <c r="IS30"/>
  <c r="E10"/>
  <c r="EM27"/>
  <c r="EN27"/>
  <c r="EP28"/>
  <c r="EQ28"/>
  <c r="EL27"/>
  <c r="K8" i="1"/>
  <c r="T15" i="9"/>
  <c r="K20"/>
  <c r="K22"/>
  <c r="R22"/>
  <c r="K23"/>
  <c r="R27"/>
  <c r="K28"/>
  <c r="R28"/>
  <c r="K29"/>
  <c r="Q29"/>
  <c r="K35"/>
  <c r="T27" l="1"/>
  <c r="T30" s="1"/>
  <c r="EW27" i="7"/>
  <c r="EV28"/>
  <c r="IW30"/>
  <c r="FA28"/>
  <c r="EZ28"/>
  <c r="B80" i="1"/>
  <c r="A80"/>
  <c r="C80"/>
  <c r="F96"/>
  <c r="F95"/>
  <c r="F94"/>
  <c r="F91"/>
  <c r="F90"/>
  <c r="F89"/>
  <c r="F88"/>
  <c r="F87"/>
  <c r="F86"/>
  <c r="F85"/>
  <c r="F84"/>
  <c r="EY27" i="7" l="1"/>
  <c r="EZ27"/>
  <c r="EX27"/>
  <c r="FA27"/>
  <c r="JA30"/>
  <c r="FC28"/>
  <c r="FD28"/>
  <c r="FE28"/>
  <c r="ET27"/>
  <c r="EX28"/>
  <c r="EU27"/>
  <c r="EY28"/>
  <c r="EV27"/>
  <c r="L28" i="1"/>
  <c r="L21"/>
  <c r="L20"/>
  <c r="K72"/>
  <c r="FB27" i="7" l="1"/>
  <c r="FC27"/>
  <c r="FE27"/>
  <c r="FD27"/>
  <c r="FI28"/>
  <c r="JE30"/>
  <c r="FB28"/>
  <c r="FL28" l="1"/>
  <c r="FM28"/>
  <c r="FK28" s="1"/>
  <c r="JI30"/>
  <c r="FG27"/>
  <c r="FH27"/>
  <c r="FF27"/>
  <c r="FI27"/>
  <c r="FF28"/>
  <c r="FG28"/>
  <c r="FH28"/>
  <c r="L78" i="1"/>
  <c r="J84"/>
  <c r="AA59"/>
  <c r="AA7"/>
  <c r="T65"/>
  <c r="M71"/>
  <c r="M20" s="1"/>
  <c r="M72"/>
  <c r="M21" s="1"/>
  <c r="B72"/>
  <c r="A72"/>
  <c r="M73"/>
  <c r="M74"/>
  <c r="M75"/>
  <c r="Q93"/>
  <c r="S93" s="1"/>
  <c r="W93"/>
  <c r="Q92"/>
  <c r="S92" s="1"/>
  <c r="B73"/>
  <c r="A73"/>
  <c r="C73"/>
  <c r="J85"/>
  <c r="J87"/>
  <c r="J88"/>
  <c r="J91"/>
  <c r="B75"/>
  <c r="A75"/>
  <c r="C75"/>
  <c r="B74"/>
  <c r="A74"/>
  <c r="D96"/>
  <c r="E96" s="1"/>
  <c r="D95"/>
  <c r="E95" s="1"/>
  <c r="E94"/>
  <c r="D90"/>
  <c r="E90" s="1"/>
  <c r="E89"/>
  <c r="G75"/>
  <c r="F75"/>
  <c r="E75"/>
  <c r="G74"/>
  <c r="F74"/>
  <c r="G73"/>
  <c r="F73"/>
  <c r="E73"/>
  <c r="G72"/>
  <c r="F72"/>
  <c r="G71"/>
  <c r="F71"/>
  <c r="E71"/>
  <c r="K21"/>
  <c r="J96"/>
  <c r="J90"/>
  <c r="J86"/>
  <c r="K71"/>
  <c r="W83"/>
  <c r="Q83"/>
  <c r="Q81"/>
  <c r="V13"/>
  <c r="V14" s="1"/>
  <c r="V60"/>
  <c r="K60"/>
  <c r="V59"/>
  <c r="K59"/>
  <c r="L61"/>
  <c r="L10"/>
  <c r="K9"/>
  <c r="K7"/>
  <c r="G91"/>
  <c r="G88"/>
  <c r="G87"/>
  <c r="G86"/>
  <c r="G85"/>
  <c r="D91"/>
  <c r="D88"/>
  <c r="D87"/>
  <c r="D86"/>
  <c r="D85"/>
  <c r="E84"/>
  <c r="E91" s="1"/>
  <c r="K20"/>
  <c r="L37"/>
  <c r="L39"/>
  <c r="L41"/>
  <c r="L43"/>
  <c r="L45"/>
  <c r="L47"/>
  <c r="L49"/>
  <c r="L51"/>
  <c r="L53"/>
  <c r="L55"/>
  <c r="C72"/>
  <c r="E72"/>
  <c r="E80"/>
  <c r="C74"/>
  <c r="E74"/>
  <c r="O75"/>
  <c r="E68"/>
  <c r="FJ27" i="7" l="1"/>
  <c r="FM27"/>
  <c r="FL27"/>
  <c r="FJ28"/>
  <c r="JM30"/>
  <c r="FQ28"/>
  <c r="FP28"/>
  <c r="O73" i="1"/>
  <c r="O72"/>
  <c r="Q72" s="1"/>
  <c r="S72" s="1"/>
  <c r="S21" s="1"/>
  <c r="O21"/>
  <c r="O71"/>
  <c r="L85"/>
  <c r="L96"/>
  <c r="L88"/>
  <c r="L86"/>
  <c r="J95"/>
  <c r="L95" s="1"/>
  <c r="J94"/>
  <c r="L94" s="1"/>
  <c r="L92"/>
  <c r="W92" s="1"/>
  <c r="Z92" s="1"/>
  <c r="M78"/>
  <c r="O78" s="1"/>
  <c r="N78" s="1"/>
  <c r="L90"/>
  <c r="L91"/>
  <c r="L87"/>
  <c r="O74"/>
  <c r="Q74" s="1"/>
  <c r="S74" s="1"/>
  <c r="J89"/>
  <c r="L89" s="1"/>
  <c r="W71"/>
  <c r="W75"/>
  <c r="R93"/>
  <c r="Y93" s="1"/>
  <c r="W73"/>
  <c r="W72"/>
  <c r="Q75"/>
  <c r="R75" s="1"/>
  <c r="W74"/>
  <c r="Q73"/>
  <c r="S73" s="1"/>
  <c r="L26"/>
  <c r="L84"/>
  <c r="Q71"/>
  <c r="R71" s="1"/>
  <c r="E87"/>
  <c r="Z93"/>
  <c r="E85"/>
  <c r="E88"/>
  <c r="E86"/>
  <c r="JQ30" i="7" l="1"/>
  <c r="FR28"/>
  <c r="FS28"/>
  <c r="FU28"/>
  <c r="FT28" s="1"/>
  <c r="FO27"/>
  <c r="FP27"/>
  <c r="FN27"/>
  <c r="FQ27"/>
  <c r="FN28"/>
  <c r="FO28"/>
  <c r="FK27"/>
  <c r="R20" i="1"/>
  <c r="Y71"/>
  <c r="Y20" s="1"/>
  <c r="L32"/>
  <c r="H32" s="1"/>
  <c r="L30"/>
  <c r="H30" s="1"/>
  <c r="M85"/>
  <c r="O85" s="1"/>
  <c r="R92"/>
  <c r="Y92" s="1"/>
  <c r="L98"/>
  <c r="M89"/>
  <c r="O89" s="1"/>
  <c r="M26"/>
  <c r="M94"/>
  <c r="N21"/>
  <c r="O20"/>
  <c r="N20"/>
  <c r="M96"/>
  <c r="O96" s="1"/>
  <c r="M80"/>
  <c r="M28" s="1"/>
  <c r="M88"/>
  <c r="O88" s="1"/>
  <c r="M91"/>
  <c r="O91" s="1"/>
  <c r="M90"/>
  <c r="O90" s="1"/>
  <c r="M84"/>
  <c r="M95"/>
  <c r="O95" s="1"/>
  <c r="M87"/>
  <c r="O87" s="1"/>
  <c r="M86"/>
  <c r="O86" s="1"/>
  <c r="Z73"/>
  <c r="Y75"/>
  <c r="R74"/>
  <c r="S75"/>
  <c r="R73"/>
  <c r="Z74"/>
  <c r="S71"/>
  <c r="S20" s="1"/>
  <c r="R72"/>
  <c r="R21" s="1"/>
  <c r="Z72"/>
  <c r="Z21" s="1"/>
  <c r="FR27" i="7" l="1"/>
  <c r="FS27"/>
  <c r="FU27"/>
  <c r="FT27" s="1"/>
  <c r="JU30"/>
  <c r="FY28"/>
  <c r="FV28"/>
  <c r="FW28"/>
  <c r="FX28"/>
  <c r="M32" i="1"/>
  <c r="M30"/>
  <c r="O84"/>
  <c r="M98"/>
  <c r="O98" s="1"/>
  <c r="O94"/>
  <c r="O32" s="1"/>
  <c r="O80"/>
  <c r="Q80" s="1"/>
  <c r="R80" s="1"/>
  <c r="R28" s="1"/>
  <c r="Z75"/>
  <c r="AA75" s="1"/>
  <c r="Y73"/>
  <c r="AA73" s="1"/>
  <c r="Y74"/>
  <c r="AA74" s="1"/>
  <c r="T71"/>
  <c r="V71" s="1"/>
  <c r="L35"/>
  <c r="O26"/>
  <c r="N28"/>
  <c r="T73"/>
  <c r="V73" s="1"/>
  <c r="R78"/>
  <c r="T75"/>
  <c r="V75" s="1"/>
  <c r="T74"/>
  <c r="V74" s="1"/>
  <c r="S78"/>
  <c r="Z71"/>
  <c r="Y72"/>
  <c r="Y21" s="1"/>
  <c r="AA21" s="1"/>
  <c r="T72"/>
  <c r="V72" s="1"/>
  <c r="Y26" l="1"/>
  <c r="FW27" i="7"/>
  <c r="FX27"/>
  <c r="FY27"/>
  <c r="FV27"/>
  <c r="Z20" i="1"/>
  <c r="JY30" i="7"/>
  <c r="FZ28"/>
  <c r="GA28"/>
  <c r="GC28"/>
  <c r="GB28" s="1"/>
  <c r="S80" i="1"/>
  <c r="S28" s="1"/>
  <c r="AA71"/>
  <c r="AA72"/>
  <c r="O28"/>
  <c r="T78"/>
  <c r="T20"/>
  <c r="W20" s="1"/>
  <c r="Y78"/>
  <c r="Z78"/>
  <c r="N30"/>
  <c r="O30"/>
  <c r="N32"/>
  <c r="Y80"/>
  <c r="Y28" s="1"/>
  <c r="M35"/>
  <c r="B84"/>
  <c r="B89"/>
  <c r="T21"/>
  <c r="S26"/>
  <c r="R26"/>
  <c r="W21" l="1"/>
  <c r="W26" s="1"/>
  <c r="X21"/>
  <c r="AA20"/>
  <c r="X20" s="1"/>
  <c r="Z26"/>
  <c r="FZ27" i="7"/>
  <c r="GA27"/>
  <c r="GC27"/>
  <c r="KC30"/>
  <c r="GG28"/>
  <c r="GD28"/>
  <c r="GE28"/>
  <c r="GF28"/>
  <c r="Q20" i="1"/>
  <c r="Q21"/>
  <c r="Z80"/>
  <c r="Z28" s="1"/>
  <c r="AA28" s="1"/>
  <c r="T80"/>
  <c r="V80" s="1"/>
  <c r="AC78"/>
  <c r="AA78"/>
  <c r="N35"/>
  <c r="O35"/>
  <c r="C84"/>
  <c r="T26"/>
  <c r="Q26" s="1"/>
  <c r="B90"/>
  <c r="A89"/>
  <c r="A90" s="1"/>
  <c r="A91" s="1"/>
  <c r="A85"/>
  <c r="A86" s="1"/>
  <c r="A87" s="1"/>
  <c r="A88" s="1"/>
  <c r="B85"/>
  <c r="X28" l="1"/>
  <c r="AA26"/>
  <c r="X26" s="1"/>
  <c r="GE27" i="7"/>
  <c r="GF27"/>
  <c r="GG27"/>
  <c r="GD27" s="1"/>
  <c r="KG30"/>
  <c r="GB27"/>
  <c r="GJ28"/>
  <c r="GH28"/>
  <c r="GK28"/>
  <c r="GI28" s="1"/>
  <c r="AA80" i="1"/>
  <c r="AC80" s="1"/>
  <c r="T28"/>
  <c r="W28" s="1"/>
  <c r="C85"/>
  <c r="C86" s="1"/>
  <c r="C87" s="1"/>
  <c r="C88" s="1"/>
  <c r="C91"/>
  <c r="W84"/>
  <c r="Q84"/>
  <c r="Q89"/>
  <c r="B86"/>
  <c r="Q85"/>
  <c r="B91"/>
  <c r="Q90"/>
  <c r="GO28" i="7" l="1"/>
  <c r="KK30"/>
  <c r="GK27"/>
  <c r="GI27" s="1"/>
  <c r="Q28" i="1"/>
  <c r="AC26"/>
  <c r="W85"/>
  <c r="C89"/>
  <c r="S85"/>
  <c r="R85"/>
  <c r="R90"/>
  <c r="S90"/>
  <c r="S89"/>
  <c r="R89"/>
  <c r="R84"/>
  <c r="S84"/>
  <c r="Q91"/>
  <c r="B87"/>
  <c r="W86"/>
  <c r="Q86"/>
  <c r="GP28" i="7" l="1"/>
  <c r="GQ28"/>
  <c r="GS28"/>
  <c r="GR28" s="1"/>
  <c r="GN28"/>
  <c r="GM27"/>
  <c r="GN27"/>
  <c r="GO27"/>
  <c r="GL27"/>
  <c r="KO30"/>
  <c r="GM28"/>
  <c r="GL28"/>
  <c r="GJ27"/>
  <c r="GH27"/>
  <c r="Y85" i="1"/>
  <c r="Y84"/>
  <c r="C90"/>
  <c r="W89"/>
  <c r="Y89" s="1"/>
  <c r="R86"/>
  <c r="Y86" s="1"/>
  <c r="S86"/>
  <c r="W87"/>
  <c r="Q87"/>
  <c r="B88"/>
  <c r="Z84"/>
  <c r="T84"/>
  <c r="V84" s="1"/>
  <c r="T85"/>
  <c r="V85" s="1"/>
  <c r="Z85"/>
  <c r="S91"/>
  <c r="R91"/>
  <c r="T89"/>
  <c r="V89" s="1"/>
  <c r="T90"/>
  <c r="V90" s="1"/>
  <c r="KS30" i="7" l="1"/>
  <c r="GW28"/>
  <c r="GQ27"/>
  <c r="GR27"/>
  <c r="GS27"/>
  <c r="AA85" i="1"/>
  <c r="AC85" s="1"/>
  <c r="AA84"/>
  <c r="AC84" s="1"/>
  <c r="Z89"/>
  <c r="AA89" s="1"/>
  <c r="AC89" s="1"/>
  <c r="W91"/>
  <c r="Y91" s="1"/>
  <c r="W90"/>
  <c r="T91"/>
  <c r="V91" s="1"/>
  <c r="Q88"/>
  <c r="W88"/>
  <c r="R87"/>
  <c r="S87"/>
  <c r="Z86"/>
  <c r="AA86" s="1"/>
  <c r="AC86" s="1"/>
  <c r="T86"/>
  <c r="V86" s="1"/>
  <c r="GU27" i="7" l="1"/>
  <c r="GV27"/>
  <c r="GT27"/>
  <c r="GW27"/>
  <c r="GX28"/>
  <c r="GZ28"/>
  <c r="GY28"/>
  <c r="HA28"/>
  <c r="GT28"/>
  <c r="KW30"/>
  <c r="GU28"/>
  <c r="GV28"/>
  <c r="GP27"/>
  <c r="Z91" i="1"/>
  <c r="AA91" s="1"/>
  <c r="AC91" s="1"/>
  <c r="Z90"/>
  <c r="Y90"/>
  <c r="Y87"/>
  <c r="Z87"/>
  <c r="T87"/>
  <c r="V87" s="1"/>
  <c r="S88"/>
  <c r="S30" s="1"/>
  <c r="R88"/>
  <c r="R30" s="1"/>
  <c r="Y30" l="1"/>
  <c r="LA30" i="7"/>
  <c r="GX27"/>
  <c r="GY27"/>
  <c r="HA27"/>
  <c r="HE28"/>
  <c r="HB28"/>
  <c r="HC28"/>
  <c r="HD28"/>
  <c r="T30" i="1"/>
  <c r="Y88"/>
  <c r="AA90"/>
  <c r="AC90" s="1"/>
  <c r="AA87"/>
  <c r="AC87" s="1"/>
  <c r="Z88"/>
  <c r="Z30" s="1"/>
  <c r="T88"/>
  <c r="V88" s="1"/>
  <c r="AA30" l="1"/>
  <c r="X30" s="1"/>
  <c r="W30"/>
  <c r="LE30" i="7"/>
  <c r="HC27"/>
  <c r="HE27"/>
  <c r="GZ27"/>
  <c r="HH28"/>
  <c r="HF28"/>
  <c r="HG28"/>
  <c r="HI28"/>
  <c r="AA88" i="1"/>
  <c r="AC88" s="1"/>
  <c r="Q30"/>
  <c r="LI30" i="7" l="1"/>
  <c r="HF27"/>
  <c r="HI27"/>
  <c r="HH27" s="1"/>
  <c r="HM28"/>
  <c r="HJ28"/>
  <c r="HK28"/>
  <c r="HL28"/>
  <c r="HD27"/>
  <c r="HB27"/>
  <c r="B94" i="1"/>
  <c r="B95" s="1"/>
  <c r="B96" s="1"/>
  <c r="A94"/>
  <c r="A95" s="1"/>
  <c r="A96" s="1"/>
  <c r="C94"/>
  <c r="C95" s="1"/>
  <c r="C96" s="1"/>
  <c r="LM30" i="7" l="1"/>
  <c r="HG27"/>
  <c r="HK27"/>
  <c r="HL27"/>
  <c r="HJ27"/>
  <c r="HM27"/>
  <c r="HN28"/>
  <c r="HO28"/>
  <c r="HP28"/>
  <c r="HQ28"/>
  <c r="Q94" i="1"/>
  <c r="S94" s="1"/>
  <c r="Q96"/>
  <c r="R96" s="1"/>
  <c r="W96"/>
  <c r="W94"/>
  <c r="Q95"/>
  <c r="R95" s="1"/>
  <c r="W95"/>
  <c r="Y95" l="1"/>
  <c r="LQ30" i="7"/>
  <c r="HU28"/>
  <c r="HO27"/>
  <c r="HP27"/>
  <c r="HQ27"/>
  <c r="Z94" i="1"/>
  <c r="R94"/>
  <c r="R98" s="1"/>
  <c r="S96"/>
  <c r="Z96" s="1"/>
  <c r="Y96"/>
  <c r="S95"/>
  <c r="Z32" l="1"/>
  <c r="Z35" s="1"/>
  <c r="LU30" i="7"/>
  <c r="HS27"/>
  <c r="HT27"/>
  <c r="HR27"/>
  <c r="HU27"/>
  <c r="HX28"/>
  <c r="HW28"/>
  <c r="HY28"/>
  <c r="HT28"/>
  <c r="HR28"/>
  <c r="HS28"/>
  <c r="HN27"/>
  <c r="T94" i="1"/>
  <c r="V94" s="1"/>
  <c r="Y94"/>
  <c r="R32"/>
  <c r="R35" s="1"/>
  <c r="S98"/>
  <c r="T98" s="1"/>
  <c r="T96"/>
  <c r="V96" s="1"/>
  <c r="AA96"/>
  <c r="AC96" s="1"/>
  <c r="S32"/>
  <c r="S35" s="1"/>
  <c r="T95"/>
  <c r="V95" s="1"/>
  <c r="Z95"/>
  <c r="AA95" s="1"/>
  <c r="AC95" s="1"/>
  <c r="Y32" l="1"/>
  <c r="Y35" s="1"/>
  <c r="AA35" s="1"/>
  <c r="LY30" i="7"/>
  <c r="IC28"/>
  <c r="IA28" s="1"/>
  <c r="HW27"/>
  <c r="HY27"/>
  <c r="HX27" s="1"/>
  <c r="AA94" i="1"/>
  <c r="Y98"/>
  <c r="HV28" i="7"/>
  <c r="Z98" i="1"/>
  <c r="T32"/>
  <c r="T35"/>
  <c r="W32" l="1"/>
  <c r="W35" s="1"/>
  <c r="AA32"/>
  <c r="AC35" s="1"/>
  <c r="X35"/>
  <c r="AD35"/>
  <c r="AC94"/>
  <c r="AC98" s="1"/>
  <c r="MC30" i="7"/>
  <c r="IA27"/>
  <c r="IB27"/>
  <c r="HZ27"/>
  <c r="IC27"/>
  <c r="ID28"/>
  <c r="IE28"/>
  <c r="IG28"/>
  <c r="IB28"/>
  <c r="HZ28"/>
  <c r="AA98" i="1"/>
  <c r="AC99" s="1"/>
  <c r="HV27" i="7"/>
  <c r="Q32" i="1"/>
  <c r="X32" l="1"/>
  <c r="AA40"/>
  <c r="AC45"/>
  <c r="AC38" s="1"/>
  <c r="AC37" s="1"/>
  <c r="AF28"/>
  <c r="MG30" i="7"/>
  <c r="IH28"/>
  <c r="II28"/>
  <c r="IK28"/>
  <c r="IG27"/>
  <c r="IF28"/>
  <c r="AA39" i="1"/>
  <c r="AF45"/>
  <c r="AA38" l="1"/>
  <c r="MK30" i="7"/>
  <c r="IL28"/>
  <c r="IM28"/>
  <c r="IN28"/>
  <c r="IO28"/>
  <c r="IJ27"/>
  <c r="IH27"/>
  <c r="IK27"/>
  <c r="IE27"/>
  <c r="IF27"/>
  <c r="IJ28"/>
  <c r="ID27"/>
  <c r="AA46" i="1"/>
  <c r="MO30" i="7" l="1"/>
  <c r="IL27"/>
  <c r="IM27"/>
  <c r="IN27"/>
  <c r="IO27"/>
  <c r="IQ28"/>
  <c r="IR28"/>
  <c r="IS28"/>
  <c r="II27"/>
  <c r="MS30" l="1"/>
  <c r="IQ27"/>
  <c r="IR27"/>
  <c r="IS27"/>
  <c r="IV28"/>
  <c r="IU28"/>
  <c r="IW28"/>
  <c r="IP28"/>
  <c r="MW30" l="1"/>
  <c r="IT27"/>
  <c r="IU27"/>
  <c r="IV27"/>
  <c r="IW27"/>
  <c r="IY28"/>
  <c r="IZ28"/>
  <c r="JA28"/>
  <c r="IP27"/>
  <c r="IT28"/>
  <c r="NA30" l="1"/>
  <c r="IY27"/>
  <c r="IZ27"/>
  <c r="JA27"/>
  <c r="JB28"/>
  <c r="JC28"/>
  <c r="JE28"/>
  <c r="IX28"/>
  <c r="NE30" l="1"/>
  <c r="JB27"/>
  <c r="JC27"/>
  <c r="JE27"/>
  <c r="JG28"/>
  <c r="JH28"/>
  <c r="JI28"/>
  <c r="IX27"/>
  <c r="JD28"/>
  <c r="NI30" l="1"/>
  <c r="JJ28"/>
  <c r="JK28"/>
  <c r="JL28"/>
  <c r="JM28"/>
  <c r="JH27"/>
  <c r="JF27"/>
  <c r="JI27"/>
  <c r="JD27"/>
  <c r="JF28"/>
  <c r="NM30" l="1"/>
  <c r="JJ27"/>
  <c r="JK27"/>
  <c r="JL27"/>
  <c r="JM27"/>
  <c r="JO28"/>
  <c r="JP28"/>
  <c r="JQ28"/>
  <c r="JG27"/>
  <c r="NQ30" l="1"/>
  <c r="JR28"/>
  <c r="JT28"/>
  <c r="JU28"/>
  <c r="JP27"/>
  <c r="JN27"/>
  <c r="JQ27"/>
  <c r="JN28"/>
  <c r="NU30" l="1"/>
  <c r="JV28"/>
  <c r="JW28"/>
  <c r="JX28"/>
  <c r="JY28"/>
  <c r="JS27"/>
  <c r="JT27"/>
  <c r="JU27"/>
  <c r="JS28"/>
  <c r="JO27"/>
  <c r="JW27" l="1"/>
  <c r="JX27"/>
  <c r="JV27"/>
  <c r="JY27"/>
  <c r="KB28"/>
  <c r="JZ28"/>
  <c r="KA28"/>
  <c r="KC28"/>
  <c r="NY30"/>
  <c r="JR27"/>
  <c r="JZ27" l="1"/>
  <c r="KA27"/>
  <c r="KB27"/>
  <c r="KC27"/>
  <c r="OC30"/>
  <c r="KE28"/>
  <c r="KF28"/>
  <c r="KG28"/>
  <c r="KH28" l="1"/>
  <c r="KI28"/>
  <c r="KJ28"/>
  <c r="KK28"/>
  <c r="KE27"/>
  <c r="KF27"/>
  <c r="KD27"/>
  <c r="KG27"/>
  <c r="OG30"/>
  <c r="KD28"/>
  <c r="OK30" l="1"/>
  <c r="KL28"/>
  <c r="KM28"/>
  <c r="KN28"/>
  <c r="KO28"/>
  <c r="KI27"/>
  <c r="KJ27"/>
  <c r="KK27"/>
  <c r="OO30" l="1"/>
  <c r="KR28"/>
  <c r="KP28"/>
  <c r="KQ28"/>
  <c r="KS28"/>
  <c r="KN27"/>
  <c r="KL27"/>
  <c r="KO27"/>
  <c r="KH27"/>
  <c r="KP27" l="1"/>
  <c r="KQ27"/>
  <c r="KS27"/>
  <c r="OS30"/>
  <c r="KU28"/>
  <c r="KV28"/>
  <c r="KW28"/>
  <c r="KM27"/>
  <c r="KU27" l="1"/>
  <c r="KV27"/>
  <c r="KT27"/>
  <c r="KW27"/>
  <c r="KX28"/>
  <c r="KZ28"/>
  <c r="KY28"/>
  <c r="LA28"/>
  <c r="OW30"/>
  <c r="KR27"/>
  <c r="KT28"/>
  <c r="KX27" l="1"/>
  <c r="KY27"/>
  <c r="KZ27"/>
  <c r="LA27"/>
  <c r="PA30"/>
  <c r="LC28"/>
  <c r="LD28"/>
  <c r="LE28"/>
  <c r="LF28" l="1"/>
  <c r="LG28"/>
  <c r="LH28"/>
  <c r="LI28"/>
  <c r="LC27"/>
  <c r="LD27"/>
  <c r="LB27"/>
  <c r="LE27"/>
  <c r="PE30"/>
  <c r="LB28"/>
  <c r="LJ28" l="1"/>
  <c r="LK28"/>
  <c r="LL28"/>
  <c r="LM28"/>
  <c r="PI30"/>
  <c r="LG27"/>
  <c r="LH27"/>
  <c r="LI27"/>
  <c r="LP28" l="1"/>
  <c r="LN28"/>
  <c r="LQ28"/>
  <c r="PM30"/>
  <c r="LL27"/>
  <c r="LJ27"/>
  <c r="LM27"/>
  <c r="LF27"/>
  <c r="LR28" l="1"/>
  <c r="LS28"/>
  <c r="LT28"/>
  <c r="LU28"/>
  <c r="LN27"/>
  <c r="LO27"/>
  <c r="LP27"/>
  <c r="LQ27"/>
  <c r="PQ30"/>
  <c r="LO28"/>
  <c r="LK27"/>
  <c r="PU30" l="1"/>
  <c r="LV28"/>
  <c r="LW28"/>
  <c r="LY28"/>
  <c r="LT27"/>
  <c r="LU27"/>
  <c r="LV27" l="1"/>
  <c r="LW27"/>
  <c r="LX27"/>
  <c r="LY27"/>
  <c r="PY30"/>
  <c r="MA28"/>
  <c r="MB28"/>
  <c r="MC28"/>
  <c r="LR27"/>
  <c r="LX28"/>
  <c r="LS27"/>
  <c r="MD28" l="1"/>
  <c r="MF28"/>
  <c r="ME28"/>
  <c r="MG28"/>
  <c r="QC30"/>
  <c r="MB27"/>
  <c r="LZ27"/>
  <c r="MC27"/>
  <c r="LZ28"/>
  <c r="MD27" l="1"/>
  <c r="ME27"/>
  <c r="MF27"/>
  <c r="MG27"/>
  <c r="QG30"/>
  <c r="MI28"/>
  <c r="MJ28"/>
  <c r="MK28"/>
  <c r="MA27"/>
  <c r="MN28" l="1"/>
  <c r="ML28"/>
  <c r="MM28"/>
  <c r="MO28"/>
  <c r="MI27"/>
  <c r="MJ27"/>
  <c r="MH27"/>
  <c r="MK27"/>
  <c r="QK30"/>
  <c r="MH28"/>
  <c r="MP28" l="1"/>
  <c r="MQ28"/>
  <c r="MR28"/>
  <c r="MS28"/>
  <c r="QO30"/>
  <c r="MM27"/>
  <c r="MN27"/>
  <c r="MO27"/>
  <c r="MQ27" l="1"/>
  <c r="MR27"/>
  <c r="MS27"/>
  <c r="QS30"/>
  <c r="MU28"/>
  <c r="MV28"/>
  <c r="MW28"/>
  <c r="ML27"/>
  <c r="MT27" l="1"/>
  <c r="MU27"/>
  <c r="MV27"/>
  <c r="MW27"/>
  <c r="MX28"/>
  <c r="MY28"/>
  <c r="MZ28"/>
  <c r="NA28"/>
  <c r="QW30"/>
  <c r="MP27"/>
  <c r="MT28"/>
  <c r="RA30" l="1"/>
  <c r="MY27"/>
  <c r="NA27"/>
  <c r="NC28"/>
  <c r="NE28"/>
  <c r="NF28" l="1"/>
  <c r="NG28"/>
  <c r="NH28"/>
  <c r="NI28"/>
  <c r="RE30"/>
  <c r="NC27"/>
  <c r="ND27"/>
  <c r="NE27"/>
  <c r="ND28"/>
  <c r="MZ27"/>
  <c r="MX27"/>
  <c r="NB28"/>
  <c r="NL28" l="1"/>
  <c r="NJ28"/>
  <c r="NK28"/>
  <c r="NM28"/>
  <c r="NG27"/>
  <c r="NH27"/>
  <c r="NF27"/>
  <c r="NI27"/>
  <c r="RI30"/>
  <c r="NB27"/>
  <c r="NN28" l="1"/>
  <c r="NO28"/>
  <c r="NP28"/>
  <c r="NQ28"/>
  <c r="RM30"/>
  <c r="NK27"/>
  <c r="NL27"/>
  <c r="NM27"/>
  <c r="NO27" l="1"/>
  <c r="NP27"/>
  <c r="NQ27"/>
  <c r="RQ30"/>
  <c r="NS28"/>
  <c r="NT28"/>
  <c r="NU28"/>
  <c r="NJ27"/>
  <c r="NV28" l="1"/>
  <c r="NW28"/>
  <c r="NX28"/>
  <c r="NY28"/>
  <c r="NR27"/>
  <c r="NS27"/>
  <c r="NT27"/>
  <c r="NU27"/>
  <c r="RU30"/>
  <c r="NN27"/>
  <c r="NR28"/>
  <c r="RY30" l="1"/>
  <c r="NZ28"/>
  <c r="OB28"/>
  <c r="OA28"/>
  <c r="OC28"/>
  <c r="NX27"/>
  <c r="NY27"/>
  <c r="NZ27" l="1"/>
  <c r="OA27"/>
  <c r="OC27"/>
  <c r="NV27"/>
  <c r="OE28"/>
  <c r="OF28"/>
  <c r="OG28"/>
  <c r="NW27"/>
  <c r="OE27" l="1"/>
  <c r="OF27"/>
  <c r="OD27"/>
  <c r="OG27"/>
  <c r="OH28"/>
  <c r="OI28"/>
  <c r="OJ28"/>
  <c r="OK28"/>
  <c r="OB27"/>
  <c r="OD28"/>
  <c r="OH27" l="1"/>
  <c r="OI27"/>
  <c r="OJ27"/>
  <c r="OK27"/>
  <c r="OL28"/>
  <c r="OM28"/>
  <c r="ON28"/>
  <c r="OO28"/>
  <c r="OM27" l="1"/>
  <c r="ON27"/>
  <c r="OL27"/>
  <c r="OO27"/>
  <c r="OP28"/>
  <c r="OQ28"/>
  <c r="OR28"/>
  <c r="OS28"/>
  <c r="OP27" l="1"/>
  <c r="OQ27"/>
  <c r="OR27"/>
  <c r="OS27"/>
  <c r="OT28"/>
  <c r="OU28"/>
  <c r="OV28"/>
  <c r="OW28"/>
  <c r="OU27" l="1"/>
  <c r="OV27"/>
  <c r="OW27"/>
  <c r="OX28"/>
  <c r="OY28"/>
  <c r="OZ28"/>
  <c r="PA28"/>
  <c r="OX27" l="1"/>
  <c r="OY27"/>
  <c r="OZ27"/>
  <c r="PA27"/>
  <c r="PB28"/>
  <c r="PC28"/>
  <c r="PD28"/>
  <c r="PE28"/>
  <c r="OT27"/>
  <c r="PC27" l="1"/>
  <c r="PD27"/>
  <c r="PB27"/>
  <c r="PE27"/>
  <c r="PF28"/>
  <c r="PG28"/>
  <c r="PH28"/>
  <c r="PI28"/>
  <c r="PF27" l="1"/>
  <c r="PG27"/>
  <c r="PH27"/>
  <c r="PI27"/>
  <c r="PJ28"/>
  <c r="PK28"/>
  <c r="PL28"/>
  <c r="PM28"/>
  <c r="PK27" l="1"/>
  <c r="PL27"/>
  <c r="PM27"/>
  <c r="PJ27" s="1"/>
  <c r="PP28"/>
  <c r="PN28"/>
  <c r="PO28"/>
  <c r="PQ28"/>
  <c r="PN27" l="1"/>
  <c r="PO27"/>
  <c r="PQ27"/>
  <c r="PR28"/>
  <c r="PS28"/>
  <c r="PT28"/>
  <c r="PU28"/>
  <c r="PS27" l="1"/>
  <c r="PT27"/>
  <c r="PR27"/>
  <c r="PU27"/>
  <c r="PV28"/>
  <c r="PW28"/>
  <c r="PX28"/>
  <c r="PY28"/>
  <c r="PP27"/>
  <c r="PV27" l="1"/>
  <c r="PW27"/>
  <c r="PX27"/>
  <c r="PY27"/>
  <c r="PZ28"/>
  <c r="QA28"/>
  <c r="QB28"/>
  <c r="QC28"/>
  <c r="QA27" l="1"/>
  <c r="QB27"/>
  <c r="PZ27"/>
  <c r="QC27"/>
  <c r="QD28"/>
  <c r="QE28"/>
  <c r="QF28"/>
  <c r="QG28"/>
  <c r="QD27" l="1"/>
  <c r="QE27"/>
  <c r="QF27"/>
  <c r="QG27"/>
  <c r="QH28"/>
  <c r="QI28"/>
  <c r="QJ28"/>
  <c r="QK28"/>
  <c r="QI27" l="1"/>
  <c r="QJ27"/>
  <c r="QK27"/>
  <c r="QL28"/>
  <c r="QM28"/>
  <c r="QN28"/>
  <c r="QO28"/>
  <c r="QL27" l="1"/>
  <c r="QM27"/>
  <c r="QN27"/>
  <c r="QO27"/>
  <c r="QP28"/>
  <c r="QQ28"/>
  <c r="QR28"/>
  <c r="QS28"/>
  <c r="QH27"/>
  <c r="QQ27" l="1"/>
  <c r="QR27"/>
  <c r="QP27"/>
  <c r="QS27"/>
  <c r="QT28"/>
  <c r="QU28"/>
  <c r="QV28"/>
  <c r="QW28"/>
  <c r="QT27" l="1"/>
  <c r="QU27"/>
  <c r="QV27"/>
  <c r="QW27"/>
  <c r="QX28"/>
  <c r="QY28"/>
  <c r="QZ28"/>
  <c r="RA28"/>
  <c r="QY27" l="1"/>
  <c r="QZ27"/>
  <c r="QX27"/>
  <c r="RA27"/>
  <c r="RB28"/>
  <c r="RC28"/>
  <c r="RD28"/>
  <c r="RE28"/>
  <c r="RB27" l="1"/>
  <c r="RC27"/>
  <c r="RD27"/>
  <c r="RE27"/>
  <c r="RF28"/>
  <c r="RG28"/>
  <c r="RH28"/>
  <c r="RI28"/>
  <c r="RG27" l="1"/>
  <c r="RH27"/>
  <c r="RF27"/>
  <c r="RI27"/>
  <c r="RJ28"/>
  <c r="RK28"/>
  <c r="RL28"/>
  <c r="RM28"/>
  <c r="RJ27" l="1"/>
  <c r="RK27"/>
  <c r="RL27"/>
  <c r="RM27"/>
  <c r="RN28"/>
  <c r="RO28"/>
  <c r="RP28"/>
  <c r="RQ28"/>
  <c r="RO27" l="1"/>
  <c r="RP27"/>
  <c r="RQ27"/>
  <c r="RR28"/>
  <c r="RS28"/>
  <c r="RT28"/>
  <c r="RU28"/>
  <c r="RR27" l="1"/>
  <c r="RS27"/>
  <c r="RT27"/>
  <c r="RU27"/>
  <c r="RV28"/>
  <c r="RW28"/>
  <c r="RX28"/>
  <c r="RY28"/>
  <c r="RN27"/>
  <c r="RW27" l="1"/>
  <c r="RX27"/>
  <c r="RV27"/>
  <c r="RY27"/>
  <c r="RZ28"/>
  <c r="SA28"/>
  <c r="RZ27" l="1"/>
  <c r="SA27"/>
</calcChain>
</file>

<file path=xl/comments1.xml><?xml version="1.0" encoding="utf-8"?>
<comments xmlns="http://schemas.openxmlformats.org/spreadsheetml/2006/main">
  <authors>
    <author>G4EDCKCC</author>
  </authors>
  <commentList>
    <comment ref="B6" authorId="0">
      <text>
        <r>
          <rPr>
            <b/>
            <sz val="9"/>
            <color indexed="81"/>
            <rFont val="Tahoma"/>
            <family val="2"/>
          </rPr>
          <t>*Civil Works Breakdown Structure</t>
        </r>
        <r>
          <rPr>
            <sz val="9"/>
            <color indexed="81"/>
            <rFont val="Tahoma"/>
            <family val="2"/>
          </rPr>
          <t xml:space="preserve">
</t>
        </r>
      </text>
    </comment>
    <comment ref="F15"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26"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38"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50"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62" authorId="0">
      <text>
        <r>
          <rPr>
            <b/>
            <sz val="9"/>
            <color indexed="81"/>
            <rFont val="Tahoma"/>
            <family val="2"/>
          </rPr>
          <t>***Note that some cultural mitigation costs are not included in the Benefit-to-Cost Ratio (BCR).</t>
        </r>
        <r>
          <rPr>
            <sz val="9"/>
            <color indexed="81"/>
            <rFont val="Tahoma"/>
            <family val="2"/>
          </rPr>
          <t xml:space="preserve">
</t>
        </r>
      </text>
    </comment>
  </commentList>
</comments>
</file>

<file path=xl/comments2.xml><?xml version="1.0" encoding="utf-8"?>
<comments xmlns="http://schemas.openxmlformats.org/spreadsheetml/2006/main">
  <authors>
    <author>Gareth Clausen</author>
    <author>USACE</author>
    <author>William Bolte</author>
  </authors>
  <commentList>
    <comment ref="V20" authorId="0">
      <text>
        <r>
          <rPr>
            <sz val="11"/>
            <color indexed="81"/>
            <rFont val="Tahoma"/>
            <family val="2"/>
          </rPr>
          <t>Enter the amounts spent thru the past Fiscal year in the appropriate cells in reference column 13</t>
        </r>
      </text>
    </comment>
    <comment ref="V21" authorId="0">
      <text>
        <r>
          <rPr>
            <sz val="11"/>
            <color indexed="81"/>
            <rFont val="Tahoma"/>
            <family val="2"/>
          </rPr>
          <t>Enter the amounts spent thru the past Fiscal year in the appropriate cells in reference column 13</t>
        </r>
      </text>
    </comment>
    <comment ref="V22" authorId="0">
      <text>
        <r>
          <rPr>
            <sz val="11"/>
            <color indexed="81"/>
            <rFont val="Tahoma"/>
            <family val="2"/>
          </rPr>
          <t>Enter the amounts spent thru the past Fiscal year in the appropriate cells in reference column 13</t>
        </r>
      </text>
    </comment>
    <comment ref="V23" authorId="0">
      <text>
        <r>
          <rPr>
            <sz val="11"/>
            <color indexed="81"/>
            <rFont val="Tahoma"/>
            <family val="2"/>
          </rPr>
          <t>Enter the amounts spent thru the past Fiscal year in the appropriate cells in reference column 13</t>
        </r>
      </text>
    </comment>
    <comment ref="V24" authorId="0">
      <text>
        <r>
          <rPr>
            <sz val="11"/>
            <color indexed="81"/>
            <rFont val="Tahoma"/>
            <family val="2"/>
          </rPr>
          <t>Enter the amounts spent thru the past Fiscal year in the appropriate cells in reference column 13</t>
        </r>
      </text>
    </comment>
    <comment ref="N37" authorId="1">
      <text>
        <r>
          <rPr>
            <b/>
            <sz val="10"/>
            <color indexed="81"/>
            <rFont val="Tahoma"/>
            <family val="2"/>
          </rPr>
          <t>USACE:</t>
        </r>
        <r>
          <rPr>
            <sz val="10"/>
            <color indexed="81"/>
            <rFont val="Tahoma"/>
            <family val="2"/>
          </rPr>
          <t xml:space="preserve">
Three signatures mandatory...</t>
        </r>
      </text>
    </comment>
    <comment ref="Y42" authorId="2">
      <text>
        <r>
          <rPr>
            <b/>
            <sz val="9"/>
            <color indexed="81"/>
            <rFont val="Tahoma"/>
            <family val="2"/>
          </rPr>
          <t>Include Study costs here (Not in table above)</t>
        </r>
        <r>
          <rPr>
            <sz val="9"/>
            <color indexed="81"/>
            <rFont val="Tahoma"/>
            <family val="2"/>
          </rPr>
          <t xml:space="preserve">
</t>
        </r>
      </text>
    </comment>
  </commentList>
</comments>
</file>

<file path=xl/comments3.xml><?xml version="1.0" encoding="utf-8"?>
<comments xmlns="http://schemas.openxmlformats.org/spreadsheetml/2006/main">
  <authors>
    <author>G4ECXJPS</author>
  </authors>
  <commentList>
    <comment ref="J30" authorId="0">
      <text>
        <r>
          <rPr>
            <b/>
            <sz val="8"/>
            <color indexed="81"/>
            <rFont val="Tahoma"/>
            <family val="2"/>
          </rPr>
          <t>Table 1 Factors are yearly factors for inflating costs to future values and do not include historical rates.  Rates will be shown in the first calendar year quarter.  Values will be changed to 1.00 for quarters where CWCCIS has a historical basis.</t>
        </r>
      </text>
    </comment>
    <comment ref="HY30" authorId="0">
      <text>
        <r>
          <rPr>
            <b/>
            <sz val="9"/>
            <color indexed="81"/>
            <rFont val="Tahoma"/>
            <family val="2"/>
          </rPr>
          <t>Due to comments received from the field on compounded rates exponential growth in the PY+50 timeframe several methods were researched:, extending all of the EC11-2-XXX table 1 formulas out to 2099, Using the formula found in EC11-2-XXX notes to extend the future projections and using the last (2034) rate for all future projections.  Because all of the methods with the exception of the last resulted in runaway exponential growth due to the magic of compounding the last table 1 factor is used for projected forcasting.</t>
        </r>
      </text>
    </comment>
    <comment ref="J31" authorId="0">
      <text>
        <r>
          <rPr>
            <b/>
            <sz val="8"/>
            <color indexed="81"/>
            <rFont val="Tahoma"/>
            <family val="2"/>
          </rPr>
          <t>Table 1 Factors are yearly factors for inflating costs to future values and do not include historical rates.  Rates will be shown in the first calendar year quarter.  Values will be changed to 1.00 for quarters where CWCCIS has a historical basis.</t>
        </r>
      </text>
    </comment>
    <comment ref="HY31" authorId="0">
      <text>
        <r>
          <rPr>
            <b/>
            <sz val="9"/>
            <color indexed="81"/>
            <rFont val="Tahoma"/>
            <family val="2"/>
          </rPr>
          <t xml:space="preserve">Due to comments received from the field on compounded rates exponential growth in the PY+50 timeframe several methods were researched:, extending all of the EC11-2-XXX table 1 formulas out to 2099, Using the formula found in EC11-2-XXX notes to extend the future projections and using the last (2034) rate for all future projections.  Because all of the methods with the exception of the last resulted in runaway exponential growth due to the magic of compounding the last table 1 factor is used for projected forcasting. </t>
        </r>
      </text>
    </comment>
  </commentList>
</comments>
</file>

<file path=xl/sharedStrings.xml><?xml version="1.0" encoding="utf-8"?>
<sst xmlns="http://schemas.openxmlformats.org/spreadsheetml/2006/main" count="2512" uniqueCount="1267">
  <si>
    <t>2014Q1</t>
  </si>
  <si>
    <t>2013Q1</t>
  </si>
  <si>
    <t>Estimate Check</t>
  </si>
  <si>
    <t>Program yr check</t>
  </si>
  <si>
    <t>FF Check</t>
  </si>
  <si>
    <t>Time Period</t>
  </si>
  <si>
    <t>checks if the same</t>
  </si>
  <si>
    <t>Column to check for math errors ( Adds up three ways.)</t>
  </si>
  <si>
    <r>
      <t xml:space="preserve">COLUMN TO </t>
    </r>
    <r>
      <rPr>
        <b/>
        <u/>
        <sz val="10"/>
        <color indexed="10"/>
        <rFont val="Tahoma"/>
        <family val="2"/>
      </rPr>
      <t>CHECK</t>
    </r>
    <r>
      <rPr>
        <b/>
        <sz val="10"/>
        <color indexed="10"/>
        <rFont val="Tahoma"/>
        <family val="2"/>
      </rPr>
      <t xml:space="preserve"> SPREAD SHEET</t>
    </r>
  </si>
  <si>
    <t>ENGINEERING &amp; DESIGN PHASE -&gt; 30 ACCOUNT</t>
  </si>
  <si>
    <t>Program Management:</t>
  </si>
  <si>
    <t>Sum per % of 30 Account</t>
  </si>
  <si>
    <t>Planning &amp; Environmental Compliance:</t>
  </si>
  <si>
    <t>Engineering &amp; Design:</t>
  </si>
  <si>
    <t>Engineering Tech Review &amp; VE:</t>
  </si>
  <si>
    <t xml:space="preserve">    Contracting &amp; Reprographics:</t>
  </si>
  <si>
    <t xml:space="preserve">    Engineering During Construction:</t>
  </si>
  <si>
    <t>Planning During Construction</t>
  </si>
  <si>
    <t>Project Operation:</t>
  </si>
  <si>
    <t>CONSTRUCTION PHASE    -&gt; 31 ACCOUNT</t>
  </si>
  <si>
    <t>Supervision &amp; Assurance:</t>
  </si>
  <si>
    <t>Sum per % of 31 Account</t>
  </si>
  <si>
    <t>Sum per % of 30 &amp; 31 Accounts</t>
  </si>
  <si>
    <t>REAL ESTATE -&gt; 01 ACCOUNT</t>
  </si>
  <si>
    <t>CULTURAL RESOURCES -&gt; 18 ACCOUNT</t>
  </si>
  <si>
    <t>DISTRICT:</t>
  </si>
  <si>
    <t>PROJECT:</t>
  </si>
  <si>
    <t>LOCATION:</t>
  </si>
  <si>
    <t>PREPARED:</t>
  </si>
  <si>
    <t>POC:</t>
  </si>
  <si>
    <t>Estimate Prepared:</t>
  </si>
  <si>
    <t>Effective Price Level:</t>
  </si>
  <si>
    <t>COST</t>
  </si>
  <si>
    <t>CNTG</t>
  </si>
  <si>
    <t>TOTAL</t>
  </si>
  <si>
    <t>FULL</t>
  </si>
  <si>
    <t>NUMBER</t>
  </si>
  <si>
    <t>_</t>
  </si>
  <si>
    <t>LANDS AND DAMAGES</t>
  </si>
  <si>
    <t>PLANNING, ENGINEERING &amp; DESIGN</t>
  </si>
  <si>
    <t>CONSTRUCTION MANAGEMENT</t>
  </si>
  <si>
    <t xml:space="preserve"> </t>
  </si>
  <si>
    <t>ESTIMATED FEDERAL COST:</t>
  </si>
  <si>
    <t>ESTIMATED NON-FEDERAL COST:</t>
  </si>
  <si>
    <t>ESTIMATED TOTAL PROJECT COST:</t>
  </si>
  <si>
    <t xml:space="preserve">    Project Management </t>
  </si>
  <si>
    <t xml:space="preserve">    Planning &amp; Environmental Compliance</t>
  </si>
  <si>
    <t xml:space="preserve">    Engineering &amp; Design </t>
  </si>
  <si>
    <t xml:space="preserve">    Contracting &amp; Reprographics</t>
  </si>
  <si>
    <t xml:space="preserve">    Engineering During Construction</t>
  </si>
  <si>
    <t xml:space="preserve">    Planning During Construction</t>
  </si>
  <si>
    <t xml:space="preserve">    Project Operation:</t>
  </si>
  <si>
    <t xml:space="preserve">    Construction Management</t>
  </si>
  <si>
    <t>WBS</t>
  </si>
  <si>
    <t>Civil Works</t>
  </si>
  <si>
    <t>Feature &amp; Sub-Feature Description</t>
  </si>
  <si>
    <t>Program Year (Budget EC):</t>
  </si>
  <si>
    <t>Effective Price Level Date:</t>
  </si>
  <si>
    <t>Spent Thru:</t>
  </si>
  <si>
    <t xml:space="preserve">  ($K)  </t>
  </si>
  <si>
    <t xml:space="preserve">  (%)  </t>
  </si>
  <si>
    <t>ESC</t>
  </si>
  <si>
    <t>01</t>
  </si>
  <si>
    <t>30</t>
  </si>
  <si>
    <t>31</t>
  </si>
  <si>
    <t>11</t>
  </si>
  <si>
    <t>PROJECT COST TOTALS:</t>
  </si>
  <si>
    <t>CONSTRUCTION ESTIMATE TOTALS:</t>
  </si>
  <si>
    <t>**** CONTRACT COST SUMMARY ****</t>
  </si>
  <si>
    <t>Index</t>
  </si>
  <si>
    <t>Schedule</t>
  </si>
  <si>
    <t>Quarter</t>
  </si>
  <si>
    <t>CONTRACT COST TOTALS:</t>
  </si>
  <si>
    <t>Date</t>
  </si>
  <si>
    <t>Mid-Point</t>
  </si>
  <si>
    <t>RELOCATIONS</t>
  </si>
  <si>
    <t>08</t>
  </si>
  <si>
    <t>Reference Columns:</t>
  </si>
  <si>
    <t>Pg Brk</t>
  </si>
  <si>
    <t>03</t>
  </si>
  <si>
    <t>04</t>
  </si>
  <si>
    <t>05</t>
  </si>
  <si>
    <t>06</t>
  </si>
  <si>
    <t>07</t>
  </si>
  <si>
    <t>09</t>
  </si>
  <si>
    <t>10</t>
  </si>
  <si>
    <t>12</t>
  </si>
  <si>
    <t>13</t>
  </si>
  <si>
    <t>14</t>
  </si>
  <si>
    <t>15</t>
  </si>
  <si>
    <t>16</t>
  </si>
  <si>
    <t>17</t>
  </si>
  <si>
    <t>18</t>
  </si>
  <si>
    <t>19</t>
  </si>
  <si>
    <t>20</t>
  </si>
  <si>
    <t>Date of Index Factors:</t>
  </si>
  <si>
    <t>CWCCIS ESCALATION CALCULATION</t>
  </si>
  <si>
    <t>Enter Code below</t>
  </si>
  <si>
    <t>1Q80</t>
  </si>
  <si>
    <t>2Q80</t>
  </si>
  <si>
    <t>3Q80</t>
  </si>
  <si>
    <t>4Q80</t>
  </si>
  <si>
    <t>1Q81</t>
  </si>
  <si>
    <t>2Q81</t>
  </si>
  <si>
    <t>3Q81</t>
  </si>
  <si>
    <t>4Q81</t>
  </si>
  <si>
    <t>1Q82</t>
  </si>
  <si>
    <t>2Q82</t>
  </si>
  <si>
    <t>3Q82</t>
  </si>
  <si>
    <t>4Q82</t>
  </si>
  <si>
    <t>1Q83</t>
  </si>
  <si>
    <t>2Q83</t>
  </si>
  <si>
    <t>3Q83</t>
  </si>
  <si>
    <t>4Q83</t>
  </si>
  <si>
    <t>1Q84</t>
  </si>
  <si>
    <t>2Q84</t>
  </si>
  <si>
    <t>3Q84</t>
  </si>
  <si>
    <t>4Q84</t>
  </si>
  <si>
    <t>1Q85</t>
  </si>
  <si>
    <t>2Q85</t>
  </si>
  <si>
    <t>3Q85</t>
  </si>
  <si>
    <t>4Q85</t>
  </si>
  <si>
    <t>1Q86</t>
  </si>
  <si>
    <t>2Q86</t>
  </si>
  <si>
    <t>3Q86</t>
  </si>
  <si>
    <t>4Q86</t>
  </si>
  <si>
    <t>1Q87</t>
  </si>
  <si>
    <t>2Q87</t>
  </si>
  <si>
    <t>3Q87</t>
  </si>
  <si>
    <t>4Q87</t>
  </si>
  <si>
    <t>1Q88</t>
  </si>
  <si>
    <t>2Q88</t>
  </si>
  <si>
    <t>3Q88</t>
  </si>
  <si>
    <t>4Q88</t>
  </si>
  <si>
    <t>1Q89</t>
  </si>
  <si>
    <t>2Q89</t>
  </si>
  <si>
    <t>3Q89</t>
  </si>
  <si>
    <t>4Q89</t>
  </si>
  <si>
    <t>1Q90</t>
  </si>
  <si>
    <t>2Q90</t>
  </si>
  <si>
    <t>3Q90</t>
  </si>
  <si>
    <t>4Q90</t>
  </si>
  <si>
    <t>1Q91</t>
  </si>
  <si>
    <t>2Q91</t>
  </si>
  <si>
    <t>3Q91</t>
  </si>
  <si>
    <t>4Q91</t>
  </si>
  <si>
    <t>1Q92</t>
  </si>
  <si>
    <t>2Q92</t>
  </si>
  <si>
    <t>3Q92</t>
  </si>
  <si>
    <t>4Q92</t>
  </si>
  <si>
    <t>1Q93</t>
  </si>
  <si>
    <t>2Q93</t>
  </si>
  <si>
    <t>3Q93</t>
  </si>
  <si>
    <t>4Q93</t>
  </si>
  <si>
    <t>1Q94</t>
  </si>
  <si>
    <t>2Q94</t>
  </si>
  <si>
    <t>3Q94</t>
  </si>
  <si>
    <t>4Q94</t>
  </si>
  <si>
    <t>1Q95</t>
  </si>
  <si>
    <t>2Q95</t>
  </si>
  <si>
    <t>3Q95</t>
  </si>
  <si>
    <t>4Q95</t>
  </si>
  <si>
    <t>1Q96</t>
  </si>
  <si>
    <t>2Q96</t>
  </si>
  <si>
    <t>3Q96</t>
  </si>
  <si>
    <t>4Q96</t>
  </si>
  <si>
    <t>1Q97</t>
  </si>
  <si>
    <t>2Q97</t>
  </si>
  <si>
    <t>3Q97</t>
  </si>
  <si>
    <t>4Q97</t>
  </si>
  <si>
    <t>1Q98</t>
  </si>
  <si>
    <t>2Q98</t>
  </si>
  <si>
    <t>3Q98</t>
  </si>
  <si>
    <t>4Q98</t>
  </si>
  <si>
    <t>1Q99</t>
  </si>
  <si>
    <t>2Q99</t>
  </si>
  <si>
    <t>3Q99</t>
  </si>
  <si>
    <t>4Q99</t>
  </si>
  <si>
    <t>1Q00</t>
  </si>
  <si>
    <t>2Q00</t>
  </si>
  <si>
    <t>3Q00</t>
  </si>
  <si>
    <t>4Q00</t>
  </si>
  <si>
    <t>1Q01</t>
  </si>
  <si>
    <t>2Q01</t>
  </si>
  <si>
    <t>3Q01</t>
  </si>
  <si>
    <t>4Q01</t>
  </si>
  <si>
    <t>1Q02</t>
  </si>
  <si>
    <t>2Q02</t>
  </si>
  <si>
    <t>3Q02</t>
  </si>
  <si>
    <t>4Q02</t>
  </si>
  <si>
    <t>1Q03</t>
  </si>
  <si>
    <t>2Q03</t>
  </si>
  <si>
    <t>3Q03</t>
  </si>
  <si>
    <t>4Q03</t>
  </si>
  <si>
    <t>1Q04</t>
  </si>
  <si>
    <t>2Q04</t>
  </si>
  <si>
    <t>3Q04</t>
  </si>
  <si>
    <t>4Q04</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</si>
  <si>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</si>
  <si>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</si>
  <si>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</si>
  <si>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</si>
  <si>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</si>
  <si>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</si>
  <si>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</si>
  <si>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</si>
  <si>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</si>
  <si>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</si>
  <si>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</si>
  <si>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</si>
  <si>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</si>
  <si>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</si>
  <si>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</si>
  <si>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</si>
  <si>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</si>
  <si>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</si>
  <si>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</si>
  <si>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</si>
  <si>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</si>
  <si>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</si>
  <si>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</si>
  <si>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</si>
  <si>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</si>
  <si>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</si>
  <si>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</si>
  <si>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</si>
  <si>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</si>
  <si>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</si>
  <si>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</si>
  <si>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</si>
  <si>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</si>
  <si>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</si>
  <si>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</si>
  <si>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</si>
  <si>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</si>
  <si>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</si>
  <si>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</si>
  <si>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</si>
  <si>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</si>
  <si>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</si>
  <si>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</si>
  <si>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</si>
  <si>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</si>
  <si>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</si>
  <si>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</si>
  <si>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</si>
  <si>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</si>
  <si>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</si>
  <si>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</si>
  <si>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</si>
  <si>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</si>
  <si>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</si>
  <si>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</si>
  <si>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</si>
  <si>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</si>
  <si>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</si>
  <si>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</si>
  <si>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</si>
  <si>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</si>
  <si>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</si>
  <si>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</si>
  <si>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</si>
  <si>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</si>
  <si>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</si>
  <si>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</si>
  <si>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</si>
  <si>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</si>
  <si>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</si>
  <si>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</si>
  <si>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</si>
  <si>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</si>
  <si>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2Q23</t>
  </si>
  <si>
    <t>3Q23</t>
  </si>
  <si>
    <t>4Q23</t>
  </si>
  <si>
    <t>1Q24</t>
  </si>
  <si>
    <t>2Q24</t>
  </si>
  <si>
    <t>3Q24</t>
  </si>
  <si>
    <t>4Q24</t>
  </si>
  <si>
    <t>1Q25</t>
  </si>
  <si>
    <t>2Q25</t>
  </si>
  <si>
    <t>3Q25</t>
  </si>
  <si>
    <t>4Q25</t>
  </si>
  <si>
    <t>1Q26</t>
  </si>
  <si>
    <t>2Q26</t>
  </si>
  <si>
    <t>3Q26</t>
  </si>
  <si>
    <t>4Q26</t>
  </si>
  <si>
    <t>1Q27</t>
  </si>
  <si>
    <t>2Q27</t>
  </si>
  <si>
    <t>3Q27</t>
  </si>
  <si>
    <t>4Q27</t>
  </si>
  <si>
    <t>1Q28</t>
  </si>
  <si>
    <t>th row</t>
  </si>
  <si>
    <t xml:space="preserve">    3Q97</t>
  </si>
  <si>
    <t xml:space="preserve">    4Q97</t>
  </si>
  <si>
    <t xml:space="preserve">    1Q98</t>
  </si>
  <si>
    <t xml:space="preserve">    2Q98</t>
  </si>
  <si>
    <t xml:space="preserve">    3Q98</t>
  </si>
  <si>
    <t xml:space="preserve">    4Q98</t>
  </si>
  <si>
    <t xml:space="preserve">  1Q99</t>
  </si>
  <si>
    <t xml:space="preserve">  2Q99</t>
  </si>
  <si>
    <t xml:space="preserve">  3Q99</t>
  </si>
  <si>
    <t xml:space="preserve">  4Q99</t>
  </si>
  <si>
    <t xml:space="preserve">  1Q00</t>
  </si>
  <si>
    <t xml:space="preserve">  2Q00</t>
  </si>
  <si>
    <t xml:space="preserve">  3Q00</t>
  </si>
  <si>
    <t xml:space="preserve">  4Q00</t>
  </si>
  <si>
    <t xml:space="preserve">  2Q01</t>
  </si>
  <si>
    <t xml:space="preserve">  3Q01</t>
  </si>
  <si>
    <t xml:space="preserve">  4Q01</t>
  </si>
  <si>
    <t xml:space="preserve">  2Q02</t>
  </si>
  <si>
    <t xml:space="preserve">  3Q02</t>
  </si>
  <si>
    <t xml:space="preserve">  1Q14*</t>
  </si>
  <si>
    <t xml:space="preserve">  2Q14*</t>
  </si>
  <si>
    <t xml:space="preserve">  3Q14*</t>
  </si>
  <si>
    <t xml:space="preserve">  4Q14*</t>
  </si>
  <si>
    <t xml:space="preserve">  1Q15*</t>
  </si>
  <si>
    <t xml:space="preserve">  2Q15*</t>
  </si>
  <si>
    <t xml:space="preserve">  3Q15*</t>
  </si>
  <si>
    <t xml:space="preserve">  4Q15*</t>
  </si>
  <si>
    <t xml:space="preserve">  1Q16*</t>
  </si>
  <si>
    <t xml:space="preserve">  2Q16*</t>
  </si>
  <si>
    <t xml:space="preserve">  3Q16*</t>
  </si>
  <si>
    <t xml:space="preserve">  4Q16*</t>
  </si>
  <si>
    <t xml:space="preserve">  1Q17*</t>
  </si>
  <si>
    <t xml:space="preserve">  2Q17*</t>
  </si>
  <si>
    <t xml:space="preserve">  3Q17*</t>
  </si>
  <si>
    <t xml:space="preserve">  4Q17*</t>
  </si>
  <si>
    <t xml:space="preserve">  1Q18*</t>
  </si>
  <si>
    <t xml:space="preserve">  2Q18*</t>
  </si>
  <si>
    <t xml:space="preserve">  3Q18*</t>
  </si>
  <si>
    <t xml:space="preserve">  4Q18*</t>
  </si>
  <si>
    <t xml:space="preserve">  1Q19*</t>
  </si>
  <si>
    <t xml:space="preserve">  2Q19*</t>
  </si>
  <si>
    <t xml:space="preserve">  3Q19*</t>
  </si>
  <si>
    <t xml:space="preserve">  4Q19*</t>
  </si>
  <si>
    <t xml:space="preserve">  1Q20*</t>
  </si>
  <si>
    <t xml:space="preserve">  2Q20*</t>
  </si>
  <si>
    <t xml:space="preserve">  3Q20*</t>
  </si>
  <si>
    <t xml:space="preserve">  4Q20*</t>
  </si>
  <si>
    <t xml:space="preserve">  1Q21*</t>
  </si>
  <si>
    <t xml:space="preserve">  2Q21*</t>
  </si>
  <si>
    <t xml:space="preserve">  3Q21*</t>
  </si>
  <si>
    <t xml:space="preserve">  4Q21*</t>
  </si>
  <si>
    <t xml:space="preserve">  1Q22*</t>
  </si>
  <si>
    <t xml:space="preserve">  2Q22*</t>
  </si>
  <si>
    <t xml:space="preserve">  3Q22*</t>
  </si>
  <si>
    <t xml:space="preserve">  4Q22*</t>
  </si>
  <si>
    <t xml:space="preserve">  1Q23*</t>
  </si>
  <si>
    <t xml:space="preserve">  2Q23*</t>
  </si>
  <si>
    <t xml:space="preserve">  3Q23*</t>
  </si>
  <si>
    <t xml:space="preserve">  4Q23*</t>
  </si>
  <si>
    <t xml:space="preserve">  1Q24*</t>
  </si>
  <si>
    <t xml:space="preserve">  2Q24*</t>
  </si>
  <si>
    <t xml:space="preserve">  3Q24*</t>
  </si>
  <si>
    <t xml:space="preserve">  4Q24*</t>
  </si>
  <si>
    <t xml:space="preserve">  1Q25*</t>
  </si>
  <si>
    <t xml:space="preserve">  2Q25*</t>
  </si>
  <si>
    <t xml:space="preserve">  3Q25*</t>
  </si>
  <si>
    <t xml:space="preserve">  4Q25*</t>
  </si>
  <si>
    <t>Pick FY Quarter -   Check Dates</t>
  </si>
  <si>
    <t>FY Quarter</t>
  </si>
  <si>
    <t>Dates</t>
  </si>
  <si>
    <t xml:space="preserve">CWBS  </t>
  </si>
  <si>
    <t xml:space="preserve"> - FEATURE CODES</t>
  </si>
  <si>
    <t>Wt %</t>
  </si>
  <si>
    <t>(Oct - Dec)</t>
  </si>
  <si>
    <t>(Jan - Mar)</t>
  </si>
  <si>
    <t>(Apr - Jun)</t>
  </si>
  <si>
    <t>(Jul - Sep)</t>
  </si>
  <si>
    <t xml:space="preserve">Estimate Pricing Level Date: </t>
  </si>
  <si>
    <t>/</t>
  </si>
  <si>
    <t xml:space="preserve">Middle Point of Construction Date: </t>
  </si>
  <si>
    <t>=</t>
  </si>
  <si>
    <t>RESERVOIRS</t>
  </si>
  <si>
    <t>DAMS</t>
  </si>
  <si>
    <t>Escalation Percentage: -&gt;</t>
  </si>
  <si>
    <t>LOCKS</t>
  </si>
  <si>
    <t>FISH &amp; WILDLIFE FACILITIES</t>
  </si>
  <si>
    <t>POWER PLANT</t>
  </si>
  <si>
    <t>ROADS, RAILROADS &amp; BRIDGES</t>
  </si>
  <si>
    <t>CHANNELS &amp; CANALS</t>
  </si>
  <si>
    <t>BREAKWATER &amp; SEAWALLS</t>
  </si>
  <si>
    <t>LEVEES &amp; FLOODWALLS</t>
  </si>
  <si>
    <t>NAVIGATION PORTS &amp; HARBORS</t>
  </si>
  <si>
    <t>PUMPING PLANT</t>
  </si>
  <si>
    <t>RECREATION FACILITIES</t>
  </si>
  <si>
    <t>FLOODWAY CONTROL &amp; DIVERSION STRUCTURE</t>
  </si>
  <si>
    <t>BANK STABILIZATION</t>
  </si>
  <si>
    <t>BEACH REPLENISHMENT</t>
  </si>
  <si>
    <t>CULTURAL RESOURCE PRESERVATION</t>
  </si>
  <si>
    <t>BUILDINGS, GROUNDS &amp; UTILITIES</t>
  </si>
  <si>
    <t>PERMANENT OPERATING EQUIPMENT</t>
  </si>
  <si>
    <t>COMPOSITE INDEX (WEIGHTED AVERAGE)</t>
  </si>
  <si>
    <t>DIFFERENCE</t>
  </si>
  <si>
    <t>CHECK COST</t>
  </si>
  <si>
    <t>======</t>
  </si>
  <si>
    <t>COMPLETED COST</t>
  </si>
  <si>
    <t>COST NOT IN BELOW SHEET</t>
  </si>
  <si>
    <t xml:space="preserve">  FUTURE COST</t>
  </si>
  <si>
    <t>Numbers show up three times</t>
  </si>
  <si>
    <t>SUMMED COST IN BELOW SHEETS</t>
  </si>
  <si>
    <t>Below spreadsheets numbers show (SUM) up three times THEN DIVIDED BY 3. (SEE Cell W85)</t>
  </si>
  <si>
    <t xml:space="preserve">    Engineering Tech Review ITR &amp; VE</t>
  </si>
  <si>
    <t>Design mid point period</t>
  </si>
  <si>
    <t>Check</t>
  </si>
  <si>
    <t>CWCCIS</t>
  </si>
  <si>
    <t xml:space="preserve">  4Q02</t>
  </si>
  <si>
    <t xml:space="preserve">  2Q03</t>
  </si>
  <si>
    <t xml:space="preserve">  3Q03</t>
  </si>
  <si>
    <t xml:space="preserve">  4Q03</t>
  </si>
  <si>
    <t xml:space="preserve">  1Q04</t>
  </si>
  <si>
    <t xml:space="preserve">  2Q04</t>
  </si>
  <si>
    <t xml:space="preserve">  3Q04</t>
  </si>
  <si>
    <t xml:space="preserve">  4Q04</t>
  </si>
  <si>
    <t xml:space="preserve">  1Q05</t>
  </si>
  <si>
    <t xml:space="preserve">  4Q05</t>
  </si>
  <si>
    <t xml:space="preserve">  1Q06</t>
  </si>
  <si>
    <t xml:space="preserve">  2Q06</t>
  </si>
  <si>
    <t xml:space="preserve">  3Q06</t>
  </si>
  <si>
    <t xml:space="preserve">  4Q06</t>
  </si>
  <si>
    <t xml:space="preserve">  1Q07</t>
  </si>
  <si>
    <t xml:space="preserve">  2Q07</t>
  </si>
  <si>
    <t xml:space="preserve">  3Q07</t>
  </si>
  <si>
    <t xml:space="preserve">  4Q07</t>
  </si>
  <si>
    <t xml:space="preserve">  1Q08</t>
  </si>
  <si>
    <t>SPENT THRU FYXX COSTS</t>
  </si>
  <si>
    <t>PROJECT NAME</t>
  </si>
  <si>
    <t>PROGRAM YEAR</t>
  </si>
  <si>
    <t>DATE TPCS  PREPARED</t>
  </si>
  <si>
    <t>ENGINEERING REPORT AS BASIS</t>
  </si>
  <si>
    <t>DISTRICT</t>
  </si>
  <si>
    <t>This Estimate reflects the scope and schedule in report;</t>
  </si>
  <si>
    <t>PROJECT LOCATION</t>
  </si>
  <si>
    <t>1Q29</t>
  </si>
  <si>
    <t>2Q29</t>
  </si>
  <si>
    <t>3Q29</t>
  </si>
  <si>
    <t>4Q29</t>
  </si>
  <si>
    <t>1Q30</t>
  </si>
  <si>
    <t>2Q30</t>
  </si>
  <si>
    <t>3Q30</t>
  </si>
  <si>
    <t>4Q30</t>
  </si>
  <si>
    <t>1Q31</t>
  </si>
  <si>
    <t>2Q31</t>
  </si>
  <si>
    <t>3Q31</t>
  </si>
  <si>
    <t>4Q31</t>
  </si>
  <si>
    <t>1Q32</t>
  </si>
  <si>
    <t>2Q32</t>
  </si>
  <si>
    <t>3Q32</t>
  </si>
  <si>
    <t>4Q32</t>
  </si>
  <si>
    <t>1Q33</t>
  </si>
  <si>
    <t>2Q33</t>
  </si>
  <si>
    <t>3Q33</t>
  </si>
  <si>
    <t>4Q33</t>
  </si>
  <si>
    <t>1Q34</t>
  </si>
  <si>
    <t>2Q34</t>
  </si>
  <si>
    <t>3Q34</t>
  </si>
  <si>
    <t>4Q34</t>
  </si>
  <si>
    <t>1Q35</t>
  </si>
  <si>
    <t>2Q35</t>
  </si>
  <si>
    <t>3Q35</t>
  </si>
  <si>
    <t>4Q35</t>
  </si>
  <si>
    <t>1Q36</t>
  </si>
  <si>
    <t>2Q36</t>
  </si>
  <si>
    <t>3Q36</t>
  </si>
  <si>
    <t>4Q36</t>
  </si>
  <si>
    <t>1Q37</t>
  </si>
  <si>
    <t>2Q37</t>
  </si>
  <si>
    <t>3Q37</t>
  </si>
  <si>
    <t>4Q37</t>
  </si>
  <si>
    <t>2Q28</t>
  </si>
  <si>
    <t>4Q28</t>
  </si>
  <si>
    <t>3Q28</t>
  </si>
  <si>
    <t>Planning Engineering and Design</t>
  </si>
  <si>
    <t>Construction Management</t>
  </si>
  <si>
    <t>ALL</t>
  </si>
  <si>
    <t xml:space="preserve">    Project Operations</t>
  </si>
  <si>
    <t xml:space="preserve">  CHIEF,  PM-PB, xxxx</t>
  </si>
  <si>
    <t>A</t>
  </si>
  <si>
    <t>B</t>
  </si>
  <si>
    <t>C</t>
  </si>
  <si>
    <t>D</t>
  </si>
  <si>
    <t>E</t>
  </si>
  <si>
    <t>F</t>
  </si>
  <si>
    <t>G</t>
  </si>
  <si>
    <t>H</t>
  </si>
  <si>
    <t>I</t>
  </si>
  <si>
    <t>J</t>
  </si>
  <si>
    <t>L</t>
  </si>
  <si>
    <t>M</t>
  </si>
  <si>
    <t>N</t>
  </si>
  <si>
    <t>O</t>
  </si>
  <si>
    <t>P</t>
  </si>
  <si>
    <t xml:space="preserve">Lands And Damages Midpoint </t>
  </si>
  <si>
    <t xml:space="preserve">CWCCIS CAT USED </t>
  </si>
  <si>
    <t xml:space="preserve">  PROJECT MANAGER, xxx</t>
  </si>
  <si>
    <t xml:space="preserve">  CHIEF, DPM, xxx</t>
  </si>
  <si>
    <t xml:space="preserve">  CHIEF, ENGINEERING, xxx</t>
  </si>
  <si>
    <t xml:space="preserve">  CHIEF, COST ENGINEERING, xxx</t>
  </si>
  <si>
    <t xml:space="preserve">  CHIEF, OPERATIONS, xxx</t>
  </si>
  <si>
    <t xml:space="preserve">  CHIEF, CONSTRUCTION, xxx</t>
  </si>
  <si>
    <t xml:space="preserve">  CHIEF, REAL ESTATE, xxx</t>
  </si>
  <si>
    <t>Estimate PL INDEX</t>
  </si>
  <si>
    <t>Prog Year Index</t>
  </si>
  <si>
    <t>MidPoint Index</t>
  </si>
  <si>
    <t>Price Level of Estimate</t>
  </si>
  <si>
    <t>Program Year Price Level</t>
  </si>
  <si>
    <t>AGGREGATE CONSTRUCTION MIDPOINT</t>
  </si>
  <si>
    <t xml:space="preserve">  </t>
  </si>
  <si>
    <t xml:space="preserve">  1Q09</t>
  </si>
  <si>
    <t xml:space="preserve">  2Q09</t>
  </si>
  <si>
    <t xml:space="preserve">  3Q09</t>
  </si>
  <si>
    <t xml:space="preserve">  1Q26*</t>
  </si>
  <si>
    <t xml:space="preserve">  2Q26*</t>
  </si>
  <si>
    <t xml:space="preserve">  3Q26*</t>
  </si>
  <si>
    <t xml:space="preserve">  4Q26*</t>
  </si>
  <si>
    <t xml:space="preserve">  1Q27*</t>
  </si>
  <si>
    <t xml:space="preserve">  2Q27*</t>
  </si>
  <si>
    <t xml:space="preserve">  3Q27*</t>
  </si>
  <si>
    <t xml:space="preserve">  4Q27*</t>
  </si>
  <si>
    <t xml:space="preserve">  1Q28*</t>
  </si>
  <si>
    <t xml:space="preserve">  4Q09</t>
  </si>
  <si>
    <t xml:space="preserve">  2Q08</t>
  </si>
  <si>
    <t xml:space="preserve">  3Q08</t>
  </si>
  <si>
    <t xml:space="preserve">  4Q08</t>
  </si>
  <si>
    <t xml:space="preserve">  1Q10</t>
  </si>
  <si>
    <t xml:space="preserve">  2Q10</t>
  </si>
  <si>
    <t xml:space="preserve">  2Q28*</t>
  </si>
  <si>
    <t xml:space="preserve">  3Q28*</t>
  </si>
  <si>
    <t xml:space="preserve">  4Q28*</t>
  </si>
  <si>
    <t xml:space="preserve">  1Q29*</t>
  </si>
  <si>
    <t xml:space="preserve">  2Q29*</t>
  </si>
  <si>
    <t xml:space="preserve">  3Q29*</t>
  </si>
  <si>
    <t xml:space="preserve">  4Q29*</t>
  </si>
  <si>
    <t xml:space="preserve">  1Q30*</t>
  </si>
  <si>
    <t xml:space="preserve">  2Q30*</t>
  </si>
  <si>
    <t xml:space="preserve">  3Q30*</t>
  </si>
  <si>
    <t xml:space="preserve">  4Q30*</t>
  </si>
  <si>
    <t xml:space="preserve">  1Q31*</t>
  </si>
  <si>
    <t xml:space="preserve">  2Q31*</t>
  </si>
  <si>
    <t xml:space="preserve">  3Q31*</t>
  </si>
  <si>
    <t xml:space="preserve">  4Q31*</t>
  </si>
  <si>
    <t xml:space="preserve">  1Q32*</t>
  </si>
  <si>
    <t xml:space="preserve">  2Q32*</t>
  </si>
  <si>
    <t xml:space="preserve">  3Q32*</t>
  </si>
  <si>
    <t xml:space="preserve">  4Q32*</t>
  </si>
  <si>
    <t xml:space="preserve">  1Q33*</t>
  </si>
  <si>
    <t xml:space="preserve">  2Q33*</t>
  </si>
  <si>
    <t xml:space="preserve">  3Q33*</t>
  </si>
  <si>
    <t xml:space="preserve">  4Q33*</t>
  </si>
  <si>
    <t xml:space="preserve">  1Q34*</t>
  </si>
  <si>
    <t xml:space="preserve">  2Q34*</t>
  </si>
  <si>
    <t xml:space="preserve">  3Q34*</t>
  </si>
  <si>
    <t xml:space="preserve">  4Q34*</t>
  </si>
  <si>
    <t xml:space="preserve">  1Q35*</t>
  </si>
  <si>
    <t xml:space="preserve">  2Q35*</t>
  </si>
  <si>
    <t xml:space="preserve">  3Q35*</t>
  </si>
  <si>
    <t xml:space="preserve">  4Q35*</t>
  </si>
  <si>
    <t xml:space="preserve">  1Q36*</t>
  </si>
  <si>
    <t xml:space="preserve">  2Q36*</t>
  </si>
  <si>
    <t xml:space="preserve">  3Q36*</t>
  </si>
  <si>
    <t xml:space="preserve">  4Q36*</t>
  </si>
  <si>
    <t xml:space="preserve">  1Q37*</t>
  </si>
  <si>
    <t xml:space="preserve">  2Q37*</t>
  </si>
  <si>
    <t xml:space="preserve">  3Q37*</t>
  </si>
  <si>
    <t xml:space="preserve">  4Q37*</t>
  </si>
  <si>
    <t>AE Contractor</t>
  </si>
  <si>
    <t>Government Personnel</t>
  </si>
  <si>
    <t>Class</t>
  </si>
  <si>
    <t>Select</t>
  </si>
  <si>
    <t>Escalate to Mid Point Construction</t>
  </si>
  <si>
    <t>PED % of Construction Contract</t>
  </si>
  <si>
    <t>% CM of Construction Contract</t>
  </si>
  <si>
    <t>Pull Down Menus for your Feature Accounts =&gt;</t>
  </si>
  <si>
    <t xml:space="preserve">RISK BASED </t>
  </si>
  <si>
    <t xml:space="preserve">  3Q10</t>
  </si>
  <si>
    <t xml:space="preserve">  4Q10</t>
  </si>
  <si>
    <t>EM 1110-2-1304 CWCCIS</t>
  </si>
  <si>
    <t>CWCCIS EM1110-2-1304 updates occur twice yearly on 31 March and 30 September.</t>
  </si>
  <si>
    <t xml:space="preserve">The 30 and 31 feature codes can be based on the updating factors from Table 1 in </t>
  </si>
  <si>
    <t xml:space="preserve">  1Q11</t>
  </si>
  <si>
    <t xml:space="preserve">  2Q11</t>
  </si>
  <si>
    <t xml:space="preserve">  3Q11</t>
  </si>
  <si>
    <t>TOTAL PROJECT COST (FULLY FUNDED)</t>
  </si>
  <si>
    <t>ESTIMATED COST</t>
  </si>
  <si>
    <t>WBS Structure</t>
  </si>
  <si>
    <r>
      <rPr>
        <b/>
        <sz val="14"/>
        <rFont val="Times New Roman"/>
        <family val="1"/>
      </rPr>
      <t>Estimated Cost</t>
    </r>
    <r>
      <rPr>
        <sz val="11.5"/>
        <rFont val="Times New Roman"/>
        <family val="1"/>
      </rPr>
      <t xml:space="preserve"> (Price Level) is the initially developed cost estimate which includes contingencies. The effective price level date for Estimated Cost (shown in MONTH YYYY format) is usually the date of preparation of the cost estimate. </t>
    </r>
  </si>
  <si>
    <r>
      <rPr>
        <b/>
        <sz val="14"/>
        <rFont val="Times New Roman"/>
        <family val="1"/>
      </rPr>
      <t>Project First Cost (Constant Dollar Cost)</t>
    </r>
    <r>
      <rPr>
        <sz val="11.5"/>
        <rFont val="Times New Roman"/>
        <family val="1"/>
      </rPr>
      <t xml:space="preserve"> (Price Level) is the Estimated Cost BROUGHT TO THE EFFECTIVE PRICE LEVEL. The effective price level for Constant Dollar Cost (shown in MONTH YYYY format) is the date of the common point in time of the pricing used in the cost estimate. Constant Dollar Cost does not include inflation. Constant Dollar Cost at current price levels is the cost estimate used in feasibility reports and Chief's Reports (see paragraphs 5(a) and 5(b) below). </t>
    </r>
  </si>
  <si>
    <r>
      <rPr>
        <b/>
        <sz val="14"/>
        <rFont val="Times New Roman"/>
        <family val="1"/>
      </rPr>
      <t>Total Project Cost</t>
    </r>
    <r>
      <rPr>
        <sz val="11.5"/>
        <rFont val="Times New Roman"/>
        <family val="1"/>
      </rPr>
      <t xml:space="preserve"> is the Constant Dollar Cost FULLY FUNDED WITH ESCALATION to the estimated midpoint of construction. Total Project Cost (or Total Cost of Construction of GNFs when discussing navigation projects) is the cost estimate used in Project Partnership Agreements and Integral Determination Reports. Total Project Cost is the cost estimate provided non-Federal sponsors for their use in financial planning as it provides information regarding the overall non-Federal cost sharing obligation. See the enclosed tables for more detail of what is or is not included in the Total Project Cost. </t>
    </r>
  </si>
  <si>
    <t>CWBS*</t>
  </si>
  <si>
    <t>Project Cost Component**</t>
  </si>
  <si>
    <t>Brief Definition</t>
  </si>
  <si>
    <t xml:space="preserve">For Chief's Report </t>
  </si>
  <si>
    <t>For PPA's</t>
  </si>
  <si>
    <t xml:space="preserve">Project First Cost </t>
  </si>
  <si>
    <t>Economic Cost for BCR</t>
  </si>
  <si>
    <t>Total Project Cost</t>
  </si>
  <si>
    <t>Fully Funded Cost Estimate</t>
  </si>
  <si>
    <t>01,02</t>
  </si>
  <si>
    <t>Lands, Easements, Rights of Way, Relocations, and Dredged Material Disposal Areas (LERRD).</t>
  </si>
  <si>
    <t>Estimated value/costs of LERRD for the project (to include breakout of related Federal administrative costs).</t>
  </si>
  <si>
    <t>Y</t>
  </si>
  <si>
    <t>Construction Elements</t>
  </si>
  <si>
    <t>Physical Construction cost estimate  broken out by Civil Works Breakdown Structure(CWBS).</t>
  </si>
  <si>
    <t>Planning, Engineering, and Design (post feasibility work)</t>
  </si>
  <si>
    <t>Estimated costs for post feasibility planning, engineering, and design for the project.  This cost should include the estimate of Preconstruction Engineering and Design (PED) phase costs as well as the planning, engineering, and design costs during the construction phase to complete the project.</t>
  </si>
  <si>
    <t>Estimated costs for construction management of project</t>
  </si>
  <si>
    <t>Fish and Wildlife Mitigation</t>
  </si>
  <si>
    <t>Estimated costs of Mitigation</t>
  </si>
  <si>
    <t>Cultural Mitigation</t>
  </si>
  <si>
    <t>Y***</t>
  </si>
  <si>
    <t>By project element</t>
  </si>
  <si>
    <t>Contingency</t>
  </si>
  <si>
    <t>This is the Risk Based contingency established for the project.</t>
  </si>
  <si>
    <t>Interest During Construction (IDC)</t>
  </si>
  <si>
    <t>Estimate of interest accumulated during construction(Economic cost)</t>
  </si>
  <si>
    <t>Operation, Maintenance, Repair, Replacement, and Rehabilitation (OMRR&amp;R)</t>
  </si>
  <si>
    <t>Annualized estimate of Operation, Maintenance, Replacement and Rehabilitation cost.</t>
  </si>
  <si>
    <t>Inflation through midpoint construction</t>
  </si>
  <si>
    <t>Associated and Other Costs</t>
  </si>
  <si>
    <t>Associated financial costs that are not part of the recommended Federal project but are a necessary non-Federal responsibility.  These cost are required to be shown within the Chief's report, as a separate total but are not to be included within cost shared project cost.</t>
  </si>
  <si>
    <t>Lands, Easements, Rights of Way, Relocations, and Dredged Material Disposal Areas (LERRD). This includes related Federal administrative costs.</t>
  </si>
  <si>
    <t xml:space="preserve">Physical Construction cost estimate  broken out by Civil Works Breakdown Structure(CWBS). </t>
  </si>
  <si>
    <t>Monitoring and Adaptive Management</t>
  </si>
  <si>
    <t>This represents the estimated costs of monitoring and or adaptive management to be cost shared for the project.</t>
  </si>
  <si>
    <t xml:space="preserve">Annualized estimate  of Operation, Maintenance, Replacement and Rehabilitation cost. </t>
  </si>
  <si>
    <t>Associated financial costs that are not part of the recommended Federal project but are a necessary non-Federal responsibility.  These cost are required to be shown within the Chief's report, as a separate total but are not to be included within the cost shared project cost.</t>
  </si>
  <si>
    <t>Lands, Easements, Rights of Way, Relocations (LERR). This includes related Federal costs.</t>
  </si>
  <si>
    <t>Estimated value/costs of LERR  (to include breakout of related Federal administrative costs).</t>
  </si>
  <si>
    <t>Construction Elements (General Navigation Features)</t>
  </si>
  <si>
    <t>Annualized estimate  of Operation, Maintenance, Replacement and Rehabilitation cost.</t>
  </si>
  <si>
    <t>Local Service Facilities (LSF)</t>
  </si>
  <si>
    <t>Continued Construction (periodic nourishment)</t>
  </si>
  <si>
    <t>Navigation and Harbors</t>
  </si>
  <si>
    <t xml:space="preserve"> Inland Navigation</t>
  </si>
  <si>
    <t>COASTAL STORM</t>
  </si>
  <si>
    <t>Ecosystem Restoration</t>
  </si>
  <si>
    <t>Flood Risk Management</t>
  </si>
  <si>
    <t>03 - 20</t>
  </si>
  <si>
    <t>For Navigation Only:  This represents the estimated cost of Local Service Facilities as defined in the Planning Guidance Notebook Appendix E. These are the responsibility of the non-Federal entity and are required as part of the PCA if they are necessary for project benefits to accrue.</t>
  </si>
  <si>
    <t>For Hurricane and Storm Damage Reduction Only:  Estimate of   Allowable Periodic Average future construction cost submitted for authorization.</t>
  </si>
  <si>
    <t>Constant Cost Estimate "Oct (YYYY) Price Level"</t>
  </si>
  <si>
    <t>Type of Program</t>
  </si>
  <si>
    <t>PHASE 1 or CONTRACT 1</t>
  </si>
  <si>
    <t>Mandatory by Regulation</t>
  </si>
  <si>
    <t>1Q38</t>
  </si>
  <si>
    <t>2Q38</t>
  </si>
  <si>
    <t>3Q38</t>
  </si>
  <si>
    <t>4Q38</t>
  </si>
  <si>
    <t>1Q39</t>
  </si>
  <si>
    <t>2Q39</t>
  </si>
  <si>
    <t>3Q39</t>
  </si>
  <si>
    <t>4Q39</t>
  </si>
  <si>
    <t>1Q40</t>
  </si>
  <si>
    <t>2Q40</t>
  </si>
  <si>
    <t>3Q40</t>
  </si>
  <si>
    <t>4Q40</t>
  </si>
  <si>
    <t xml:space="preserve">  1Q38*</t>
  </si>
  <si>
    <t xml:space="preserve">  2Q38*</t>
  </si>
  <si>
    <t xml:space="preserve">  3Q38*</t>
  </si>
  <si>
    <t xml:space="preserve">  4Q38*</t>
  </si>
  <si>
    <t xml:space="preserve">  1Q39*</t>
  </si>
  <si>
    <t xml:space="preserve">  2Q39*</t>
  </si>
  <si>
    <t xml:space="preserve">  3Q39*</t>
  </si>
  <si>
    <t xml:space="preserve">  4Q39*</t>
  </si>
  <si>
    <t xml:space="preserve">  1Q40*</t>
  </si>
  <si>
    <t xml:space="preserve">  2Q40*</t>
  </si>
  <si>
    <t xml:space="preserve">  3Q40*</t>
  </si>
  <si>
    <t xml:space="preserve">  4Q40*</t>
  </si>
  <si>
    <t>Paste the Web Address into browser for downloadable (.pdf) source of factors:</t>
  </si>
  <si>
    <t>http://publications.usace.army.mil/publications/eng-manuals/EM_1110-2-1304/toc.htm</t>
  </si>
  <si>
    <t>From Aggregate Construction Midpoint</t>
  </si>
  <si>
    <t xml:space="preserve">  CHIEF, PLANNING, xxx</t>
  </si>
  <si>
    <t xml:space="preserve">  CHIEF, CONTRACTING, xxx</t>
  </si>
  <si>
    <t xml:space="preserve">  4Q11</t>
  </si>
  <si>
    <t xml:space="preserve">  1Q12</t>
  </si>
  <si>
    <t xml:space="preserve">  2Q12</t>
  </si>
  <si>
    <t>1Q41</t>
  </si>
  <si>
    <t>2Q41</t>
  </si>
  <si>
    <t>3Q41</t>
  </si>
  <si>
    <t>4Q41</t>
  </si>
  <si>
    <t>1Q42</t>
  </si>
  <si>
    <t>2Q42</t>
  </si>
  <si>
    <t>3Q42</t>
  </si>
  <si>
    <t>4Q42</t>
  </si>
  <si>
    <t>1Q43</t>
  </si>
  <si>
    <t>2Q43</t>
  </si>
  <si>
    <t>3Q43</t>
  </si>
  <si>
    <t>4Q43</t>
  </si>
  <si>
    <t>1Q44</t>
  </si>
  <si>
    <t>2Q44</t>
  </si>
  <si>
    <t>3Q44</t>
  </si>
  <si>
    <t>4Q44</t>
  </si>
  <si>
    <t>1Q45</t>
  </si>
  <si>
    <t>2Q45</t>
  </si>
  <si>
    <t>3Q45</t>
  </si>
  <si>
    <t>4Q45</t>
  </si>
  <si>
    <t>1Q46</t>
  </si>
  <si>
    <t>2Q46</t>
  </si>
  <si>
    <t>3Q46</t>
  </si>
  <si>
    <t>4Q46</t>
  </si>
  <si>
    <t>1Q47</t>
  </si>
  <si>
    <t>2Q47</t>
  </si>
  <si>
    <t>3Q47</t>
  </si>
  <si>
    <t>4Q47</t>
  </si>
  <si>
    <t>1Q48</t>
  </si>
  <si>
    <t>2Q48</t>
  </si>
  <si>
    <t>3Q48</t>
  </si>
  <si>
    <t>4Q48</t>
  </si>
  <si>
    <t>1Q49</t>
  </si>
  <si>
    <t>2Q49</t>
  </si>
  <si>
    <t>3Q49</t>
  </si>
  <si>
    <t>4Q49</t>
  </si>
  <si>
    <t>1Q50</t>
  </si>
  <si>
    <t>2Q50</t>
  </si>
  <si>
    <t>3Q50</t>
  </si>
  <si>
    <t>4Q50</t>
  </si>
  <si>
    <t>1Q51</t>
  </si>
  <si>
    <t>2Q51</t>
  </si>
  <si>
    <t>3Q51</t>
  </si>
  <si>
    <t>4Q51</t>
  </si>
  <si>
    <t>Table A-1 Quarterly Indexes</t>
  </si>
  <si>
    <t>FY QTRS</t>
  </si>
  <si>
    <t>Civil Works Work Breakdown Structure</t>
  </si>
  <si>
    <t>1Q52</t>
  </si>
  <si>
    <t>2Q52</t>
  </si>
  <si>
    <t>3Q52</t>
  </si>
  <si>
    <t>4Q52</t>
  </si>
  <si>
    <t>1Q53</t>
  </si>
  <si>
    <t>2Q53</t>
  </si>
  <si>
    <t>3Q53</t>
  </si>
  <si>
    <t>4Q53</t>
  </si>
  <si>
    <t>1Q54</t>
  </si>
  <si>
    <t>2Q54</t>
  </si>
  <si>
    <t>3Q54</t>
  </si>
  <si>
    <t>4Q54</t>
  </si>
  <si>
    <t>1Q55</t>
  </si>
  <si>
    <t>2Q55</t>
  </si>
  <si>
    <t>3Q55</t>
  </si>
  <si>
    <t>4Q55</t>
  </si>
  <si>
    <t>1Q56</t>
  </si>
  <si>
    <t>2Q56</t>
  </si>
  <si>
    <t>3Q56</t>
  </si>
  <si>
    <t>4Q56</t>
  </si>
  <si>
    <t>1Q57</t>
  </si>
  <si>
    <t>2Q57</t>
  </si>
  <si>
    <t>3Q57</t>
  </si>
  <si>
    <t>4Q57</t>
  </si>
  <si>
    <t>1Q58</t>
  </si>
  <si>
    <t>2Q58</t>
  </si>
  <si>
    <t>3Q58</t>
  </si>
  <si>
    <t>4Q58</t>
  </si>
  <si>
    <t>1Q59</t>
  </si>
  <si>
    <t>2Q59</t>
  </si>
  <si>
    <t>3Q59</t>
  </si>
  <si>
    <t>4Q59</t>
  </si>
  <si>
    <t>1Q60</t>
  </si>
  <si>
    <t>2Q60</t>
  </si>
  <si>
    <t>3Q60</t>
  </si>
  <si>
    <t>4Q60</t>
  </si>
  <si>
    <t>1Q61</t>
  </si>
  <si>
    <t>2Q61</t>
  </si>
  <si>
    <t>3Q61</t>
  </si>
  <si>
    <t>4Q61</t>
  </si>
  <si>
    <t>1Q62</t>
  </si>
  <si>
    <t>2Q62</t>
  </si>
  <si>
    <t>3Q62</t>
  </si>
  <si>
    <t>4Q62</t>
  </si>
  <si>
    <t>1Q63</t>
  </si>
  <si>
    <t>2Q63</t>
  </si>
  <si>
    <t>3Q63</t>
  </si>
  <si>
    <t>4Q63</t>
  </si>
  <si>
    <t>1Q64</t>
  </si>
  <si>
    <t>2Q64</t>
  </si>
  <si>
    <t>3Q64</t>
  </si>
  <si>
    <t>4Q64</t>
  </si>
  <si>
    <t>1Q65</t>
  </si>
  <si>
    <t>2Q65</t>
  </si>
  <si>
    <t>3Q65</t>
  </si>
  <si>
    <t>4Q65</t>
  </si>
  <si>
    <t>1Q66</t>
  </si>
  <si>
    <t>2Q66</t>
  </si>
  <si>
    <t>3Q66</t>
  </si>
  <si>
    <t>4Q66</t>
  </si>
  <si>
    <t>1Q67</t>
  </si>
  <si>
    <t>2Q67</t>
  </si>
  <si>
    <t>3Q67</t>
  </si>
  <si>
    <t>4Q67</t>
  </si>
  <si>
    <t>1Q68</t>
  </si>
  <si>
    <t>2Q68</t>
  </si>
  <si>
    <t>3Q68</t>
  </si>
  <si>
    <t>4Q68</t>
  </si>
  <si>
    <t>1Q69</t>
  </si>
  <si>
    <t>2Q69</t>
  </si>
  <si>
    <t>3Q69</t>
  </si>
  <si>
    <t>4Q69</t>
  </si>
  <si>
    <t>1Q70</t>
  </si>
  <si>
    <t>2Q70</t>
  </si>
  <si>
    <t>3Q70</t>
  </si>
  <si>
    <t>4Q70</t>
  </si>
  <si>
    <t>1Q71</t>
  </si>
  <si>
    <t>2Q71</t>
  </si>
  <si>
    <t>3Q71</t>
  </si>
  <si>
    <t>4Q71</t>
  </si>
  <si>
    <t>1Q72</t>
  </si>
  <si>
    <t>2Q72</t>
  </si>
  <si>
    <t>3Q72</t>
  </si>
  <si>
    <t>4Q72</t>
  </si>
  <si>
    <t>1Q73</t>
  </si>
  <si>
    <t>2Q73</t>
  </si>
  <si>
    <t>3Q73</t>
  </si>
  <si>
    <t>4Q73</t>
  </si>
  <si>
    <t>1Q74</t>
  </si>
  <si>
    <t>2Q74</t>
  </si>
  <si>
    <t>3Q74</t>
  </si>
  <si>
    <t>4Q74</t>
  </si>
  <si>
    <t>1Q75</t>
  </si>
  <si>
    <t>2Q75</t>
  </si>
  <si>
    <t>3Q75</t>
  </si>
  <si>
    <t>4Q75</t>
  </si>
  <si>
    <t>1Q76</t>
  </si>
  <si>
    <t>2Q76</t>
  </si>
  <si>
    <t>3Q76</t>
  </si>
  <si>
    <t>4Q76</t>
  </si>
  <si>
    <t>1Q77</t>
  </si>
  <si>
    <t>2Q77</t>
  </si>
  <si>
    <t>3Q77</t>
  </si>
  <si>
    <t>4Q77</t>
  </si>
  <si>
    <t>1Q78</t>
  </si>
  <si>
    <t>2Q78</t>
  </si>
  <si>
    <t>3Q78</t>
  </si>
  <si>
    <t>4Q78</t>
  </si>
  <si>
    <t>1Q79</t>
  </si>
  <si>
    <t>2Q79</t>
  </si>
  <si>
    <t>3Q79</t>
  </si>
  <si>
    <t>4Q79</t>
  </si>
  <si>
    <t>1Q41*</t>
  </si>
  <si>
    <t>2Q41*</t>
  </si>
  <si>
    <t>3Q41*</t>
  </si>
  <si>
    <t>4Q41*</t>
  </si>
  <si>
    <t>1Q42*</t>
  </si>
  <si>
    <t>2Q42*</t>
  </si>
  <si>
    <t>3Q42*</t>
  </si>
  <si>
    <t>4Q42*</t>
  </si>
  <si>
    <t>1Q43*</t>
  </si>
  <si>
    <t>2Q43*</t>
  </si>
  <si>
    <t>3Q43*</t>
  </si>
  <si>
    <t>4Q43*</t>
  </si>
  <si>
    <t>1Q44*</t>
  </si>
  <si>
    <t>2Q44*</t>
  </si>
  <si>
    <t>3Q44*</t>
  </si>
  <si>
    <t>4Q44*</t>
  </si>
  <si>
    <t>1Q45*</t>
  </si>
  <si>
    <t>2Q45*</t>
  </si>
  <si>
    <t>3Q45*</t>
  </si>
  <si>
    <t>4Q45*</t>
  </si>
  <si>
    <t>1Q46*</t>
  </si>
  <si>
    <t>2Q46*</t>
  </si>
  <si>
    <t>3Q46*</t>
  </si>
  <si>
    <t>4Q46*</t>
  </si>
  <si>
    <t>1Q47*</t>
  </si>
  <si>
    <t>2Q47*</t>
  </si>
  <si>
    <t>3Q47*</t>
  </si>
  <si>
    <t>4Q47*</t>
  </si>
  <si>
    <t>1Q48*</t>
  </si>
  <si>
    <t>2Q48*</t>
  </si>
  <si>
    <t>3Q48*</t>
  </si>
  <si>
    <t>4Q48*</t>
  </si>
  <si>
    <t>1Q49*</t>
  </si>
  <si>
    <t>2Q49*</t>
  </si>
  <si>
    <t>3Q49*</t>
  </si>
  <si>
    <t>4Q49*</t>
  </si>
  <si>
    <t>1Q50*</t>
  </si>
  <si>
    <t>2Q50*</t>
  </si>
  <si>
    <t>3Q50*</t>
  </si>
  <si>
    <t>4Q50*</t>
  </si>
  <si>
    <t>1Q51*</t>
  </si>
  <si>
    <t>2Q51*</t>
  </si>
  <si>
    <t>3Q51*</t>
  </si>
  <si>
    <t>4Q51*</t>
  </si>
  <si>
    <t>1Q52*</t>
  </si>
  <si>
    <t>2Q52*</t>
  </si>
  <si>
    <t>3Q52*</t>
  </si>
  <si>
    <t>4Q52*</t>
  </si>
  <si>
    <t>1Q53*</t>
  </si>
  <si>
    <t>2Q53*</t>
  </si>
  <si>
    <t>3Q53*</t>
  </si>
  <si>
    <t>4Q53*</t>
  </si>
  <si>
    <t>1Q54*</t>
  </si>
  <si>
    <t>2Q54*</t>
  </si>
  <si>
    <t>3Q54*</t>
  </si>
  <si>
    <t>4Q54*</t>
  </si>
  <si>
    <t>1Q55*</t>
  </si>
  <si>
    <t>2Q55*</t>
  </si>
  <si>
    <t>3Q55*</t>
  </si>
  <si>
    <t>4Q55*</t>
  </si>
  <si>
    <t>1Q56*</t>
  </si>
  <si>
    <t>2Q56*</t>
  </si>
  <si>
    <t>3Q56*</t>
  </si>
  <si>
    <t>4Q56*</t>
  </si>
  <si>
    <t>1Q57*</t>
  </si>
  <si>
    <t>2Q57*</t>
  </si>
  <si>
    <t>3Q57*</t>
  </si>
  <si>
    <t>4Q57*</t>
  </si>
  <si>
    <t>1Q58*</t>
  </si>
  <si>
    <t>2Q58*</t>
  </si>
  <si>
    <t>3Q58*</t>
  </si>
  <si>
    <t>4Q58*</t>
  </si>
  <si>
    <t>1Q59*</t>
  </si>
  <si>
    <t>2Q59*</t>
  </si>
  <si>
    <t>3Q59*</t>
  </si>
  <si>
    <t>4Q59*</t>
  </si>
  <si>
    <t>1Q60*</t>
  </si>
  <si>
    <t>2Q60*</t>
  </si>
  <si>
    <t>3Q60*</t>
  </si>
  <si>
    <t>4Q60*</t>
  </si>
  <si>
    <t>1Q61*</t>
  </si>
  <si>
    <t>2Q61*</t>
  </si>
  <si>
    <t>3Q61*</t>
  </si>
  <si>
    <t>4Q61*</t>
  </si>
  <si>
    <t>1Q62*</t>
  </si>
  <si>
    <t>2Q62*</t>
  </si>
  <si>
    <t>3Q62*</t>
  </si>
  <si>
    <t>4Q62*</t>
  </si>
  <si>
    <t>1Q63*</t>
  </si>
  <si>
    <t>2Q63*</t>
  </si>
  <si>
    <t>3Q63*</t>
  </si>
  <si>
    <t>4Q63*</t>
  </si>
  <si>
    <t>1Q64*</t>
  </si>
  <si>
    <t>2Q64*</t>
  </si>
  <si>
    <t>3Q64*</t>
  </si>
  <si>
    <t>4Q64*</t>
  </si>
  <si>
    <t>1Q65*</t>
  </si>
  <si>
    <t>2Q65*</t>
  </si>
  <si>
    <t>3Q65*</t>
  </si>
  <si>
    <t>4Q65*</t>
  </si>
  <si>
    <t>1Q66*</t>
  </si>
  <si>
    <t>2Q66*</t>
  </si>
  <si>
    <t>3Q66*</t>
  </si>
  <si>
    <t>4Q66*</t>
  </si>
  <si>
    <t>1Q67*</t>
  </si>
  <si>
    <t>2Q67*</t>
  </si>
  <si>
    <t>3Q67*</t>
  </si>
  <si>
    <t>4Q67*</t>
  </si>
  <si>
    <t>1Q68*</t>
  </si>
  <si>
    <t>2Q68*</t>
  </si>
  <si>
    <t>3Q68*</t>
  </si>
  <si>
    <t>4Q68*</t>
  </si>
  <si>
    <t>1Q69*</t>
  </si>
  <si>
    <t>2Q69*</t>
  </si>
  <si>
    <t>3Q69*</t>
  </si>
  <si>
    <t>4Q69*</t>
  </si>
  <si>
    <t>1Q70*</t>
  </si>
  <si>
    <t>2Q70*</t>
  </si>
  <si>
    <t>3Q70*</t>
  </si>
  <si>
    <t>4Q70*</t>
  </si>
  <si>
    <t>1Q71*</t>
  </si>
  <si>
    <t>2Q71*</t>
  </si>
  <si>
    <t>3Q71*</t>
  </si>
  <si>
    <t>4Q71*</t>
  </si>
  <si>
    <t>1Q72*</t>
  </si>
  <si>
    <t>2Q72*</t>
  </si>
  <si>
    <t>3Q72*</t>
  </si>
  <si>
    <t>4Q72*</t>
  </si>
  <si>
    <t>1Q73*</t>
  </si>
  <si>
    <t>2Q73*</t>
  </si>
  <si>
    <t>3Q73*</t>
  </si>
  <si>
    <t>4Q73*</t>
  </si>
  <si>
    <t>1Q74*</t>
  </si>
  <si>
    <t>2Q74*</t>
  </si>
  <si>
    <t>3Q74*</t>
  </si>
  <si>
    <t>4Q74*</t>
  </si>
  <si>
    <t>1Q75*</t>
  </si>
  <si>
    <t>2Q75*</t>
  </si>
  <si>
    <t>3Q75*</t>
  </si>
  <si>
    <t>4Q75*</t>
  </si>
  <si>
    <t>1Q76*</t>
  </si>
  <si>
    <t>2Q76*</t>
  </si>
  <si>
    <t>3Q76*</t>
  </si>
  <si>
    <t>4Q76*</t>
  </si>
  <si>
    <t>1Q77*</t>
  </si>
  <si>
    <t>2Q77*</t>
  </si>
  <si>
    <t>3Q77*</t>
  </si>
  <si>
    <t>4Q77*</t>
  </si>
  <si>
    <t>1Q78*</t>
  </si>
  <si>
    <t>2Q78*</t>
  </si>
  <si>
    <t>3Q78*</t>
  </si>
  <si>
    <t>4Q78*</t>
  </si>
  <si>
    <t>1Q79*</t>
  </si>
  <si>
    <t>2Q79*</t>
  </si>
  <si>
    <t>3Q79*</t>
  </si>
  <si>
    <t>4Q79*</t>
  </si>
  <si>
    <t>1Q80*</t>
  </si>
  <si>
    <t>2Q80*</t>
  </si>
  <si>
    <t>3Q80*</t>
  </si>
  <si>
    <t>4Q80*</t>
  </si>
  <si>
    <t>1Q81*</t>
  </si>
  <si>
    <t>2Q81*</t>
  </si>
  <si>
    <t>3Q81*</t>
  </si>
  <si>
    <t>4Q81*</t>
  </si>
  <si>
    <t>1Q82*</t>
  </si>
  <si>
    <t>2Q82*</t>
  </si>
  <si>
    <t>3Q82*</t>
  </si>
  <si>
    <t>4Q82*</t>
  </si>
  <si>
    <t>1Q83*</t>
  </si>
  <si>
    <t>2Q83*</t>
  </si>
  <si>
    <t>3Q83*</t>
  </si>
  <si>
    <t>4Q83*</t>
  </si>
  <si>
    <t>1Q84*</t>
  </si>
  <si>
    <t>2Q84*</t>
  </si>
  <si>
    <t>3Q84*</t>
  </si>
  <si>
    <t>4Q84*</t>
  </si>
  <si>
    <t>1Q85*</t>
  </si>
  <si>
    <t>2Q85*</t>
  </si>
  <si>
    <t>3Q85*</t>
  </si>
  <si>
    <t>4Q85*</t>
  </si>
  <si>
    <t>1Q86*</t>
  </si>
  <si>
    <t>2Q86*</t>
  </si>
  <si>
    <t>3Q86*</t>
  </si>
  <si>
    <t>4Q86*</t>
  </si>
  <si>
    <t>1Q87*</t>
  </si>
  <si>
    <t>2Q87*</t>
  </si>
  <si>
    <t>3Q87*</t>
  </si>
  <si>
    <t>4Q87*</t>
  </si>
  <si>
    <t>1Q88*</t>
  </si>
  <si>
    <t>2Q88*</t>
  </si>
  <si>
    <t>3Q88*</t>
  </si>
  <si>
    <t>4Q88*</t>
  </si>
  <si>
    <t>1Q89*</t>
  </si>
  <si>
    <t>2Q89*</t>
  </si>
  <si>
    <t>3Q89*</t>
  </si>
  <si>
    <t>4Q89*</t>
  </si>
  <si>
    <t>1Q90*</t>
  </si>
  <si>
    <t>2Q90*</t>
  </si>
  <si>
    <t>3Q90*</t>
  </si>
  <si>
    <t>4Q90*</t>
  </si>
  <si>
    <t>1Q91*</t>
  </si>
  <si>
    <t>2Q91*</t>
  </si>
  <si>
    <t>3Q91*</t>
  </si>
  <si>
    <t>4Q91*</t>
  </si>
  <si>
    <t>1Q92*</t>
  </si>
  <si>
    <t>2Q92*</t>
  </si>
  <si>
    <t>3Q92*</t>
  </si>
  <si>
    <t>4Q92*</t>
  </si>
  <si>
    <t>1Q93*</t>
  </si>
  <si>
    <t>2Q93*</t>
  </si>
  <si>
    <t>3Q93*</t>
  </si>
  <si>
    <t>4Q93*</t>
  </si>
  <si>
    <t>1Q94*</t>
  </si>
  <si>
    <t>2Q94*</t>
  </si>
  <si>
    <t>3Q94*</t>
  </si>
  <si>
    <t>4Q94*</t>
  </si>
  <si>
    <t>1Q95*</t>
  </si>
  <si>
    <t>2Q95*</t>
  </si>
  <si>
    <t>3Q95*</t>
  </si>
  <si>
    <t>4Q95*</t>
  </si>
  <si>
    <t>1Q96*</t>
  </si>
  <si>
    <t>2Q96*</t>
  </si>
  <si>
    <t>3Q96*</t>
  </si>
  <si>
    <t>4Q96*</t>
  </si>
  <si>
    <t>1Q97*</t>
  </si>
  <si>
    <t>2Q97*</t>
  </si>
  <si>
    <t>3Q97*</t>
  </si>
  <si>
    <t>4Q97*</t>
  </si>
  <si>
    <t>1Q98*</t>
  </si>
  <si>
    <t>2Q98*</t>
  </si>
  <si>
    <t>3Q98*</t>
  </si>
  <si>
    <t>4Q98*</t>
  </si>
  <si>
    <t>1Q99*</t>
  </si>
  <si>
    <t>2Q99*</t>
  </si>
  <si>
    <t>3Q99*</t>
  </si>
  <si>
    <t xml:space="preserve">  3Q12</t>
  </si>
  <si>
    <t xml:space="preserve">  4Q12</t>
  </si>
  <si>
    <t>02</t>
  </si>
  <si>
    <t>All</t>
  </si>
  <si>
    <t>(This uses the CWCCIS Composite Index escalation factor.)</t>
  </si>
  <si>
    <t>***COMPLETE THE BLUE FONT***</t>
  </si>
  <si>
    <t>NWW WALLA WALLA</t>
  </si>
  <si>
    <t xml:space="preserve">PROJECT NO. </t>
  </si>
  <si>
    <t>P2 172233</t>
  </si>
  <si>
    <t>PROJECT NO:</t>
  </si>
  <si>
    <t>Somewhere,  WA</t>
  </si>
  <si>
    <t>CAP Feasibility STUDY - WASHOUT CREEK</t>
  </si>
  <si>
    <t>Washout Creek Bridge Protection - Section 14</t>
  </si>
  <si>
    <t>Districts % Vary</t>
  </si>
  <si>
    <t xml:space="preserve">       PROJECT FIRST COST       (Constant Dollar Basis)</t>
  </si>
  <si>
    <t>1Q00*</t>
  </si>
  <si>
    <t>2Q00*</t>
  </si>
  <si>
    <t>3Q00*</t>
  </si>
  <si>
    <t>1980Q1</t>
  </si>
  <si>
    <t>2012Q1</t>
  </si>
  <si>
    <t xml:space="preserve">Instructions for Feature Codes 30 and 31:
In Cells F27 and F28 Enter the Table 1 class that is going to be used for the 30 and 31 accounts either  class 1 or class 2.  Inflation factors differ  if work is to be performed by Government personnel or AE contractor.  Class 1 is for government personnel and Class 2 is for everything else.  Class 1 includes salary increases, step increases, health insurance, attrition rates, retirement, etc.   Note: the Class 1 factor can be higher than the Class 2 factor, when the FEPCA formula is used by OMB to predict future raises,  and this will affect the TPCS.  In addition, EC11-2-XXX does not provide a historical index as it is only concerned with future projections. </t>
  </si>
  <si>
    <t>Estimate of inflation using appropriate  Civil Works Construction Cost Index System (CWCCIS) factors applied to the Constant Dollar Cost</t>
  </si>
  <si>
    <t>22  -  FEASABILITY STUDY (CAP studies):</t>
  </si>
  <si>
    <t>ESTIMATED FEDERAL COST OF PROJECT</t>
  </si>
  <si>
    <t>TOTAL PROJECT COST     (FULLY FUNDED)</t>
  </si>
  <si>
    <t xml:space="preserve">       PROJECT FIRST COST       
(Constant Dollar Basis)</t>
  </si>
  <si>
    <t>REMAINING COST</t>
  </si>
  <si>
    <t>TOTAL FIRST COST</t>
  </si>
  <si>
    <t>1981Q1</t>
  </si>
  <si>
    <t>1982Q1</t>
  </si>
  <si>
    <t>1983Q1</t>
  </si>
  <si>
    <t>1984Q1</t>
  </si>
  <si>
    <t>1985Q1</t>
  </si>
  <si>
    <t>1986Q1</t>
  </si>
  <si>
    <t>1987Q1</t>
  </si>
  <si>
    <t>1988Q1</t>
  </si>
  <si>
    <t>1989Q1</t>
  </si>
  <si>
    <t>1990Q1</t>
  </si>
  <si>
    <t>1991Q1</t>
  </si>
  <si>
    <t>1992Q1</t>
  </si>
  <si>
    <t>1993Q1</t>
  </si>
  <si>
    <t>1994Q1</t>
  </si>
  <si>
    <t>1995Q1</t>
  </si>
  <si>
    <t>1996Q1</t>
  </si>
  <si>
    <t>1997Q1</t>
  </si>
  <si>
    <t>1998Q1</t>
  </si>
  <si>
    <t>1999Q1</t>
  </si>
  <si>
    <t>2000Q1</t>
  </si>
  <si>
    <t>2001Q1</t>
  </si>
  <si>
    <t>2002Q1</t>
  </si>
  <si>
    <t>2003Q1</t>
  </si>
  <si>
    <t>2004Q1</t>
  </si>
  <si>
    <t>2005Q1</t>
  </si>
  <si>
    <t>2006Q1</t>
  </si>
  <si>
    <t>2007Q1</t>
  </si>
  <si>
    <t>2008Q1</t>
  </si>
  <si>
    <t>2009Q1</t>
  </si>
  <si>
    <t>2010Q1</t>
  </si>
  <si>
    <t>2011Q1</t>
  </si>
  <si>
    <t>2015Q1</t>
  </si>
  <si>
    <t>2016Q1</t>
  </si>
  <si>
    <t>2017Q1</t>
  </si>
  <si>
    <t>2018Q1</t>
  </si>
  <si>
    <t>2019Q1</t>
  </si>
  <si>
    <t>2020Q1</t>
  </si>
  <si>
    <t>2021Q1</t>
  </si>
  <si>
    <t>2022Q1</t>
  </si>
  <si>
    <t>2023Q1</t>
  </si>
  <si>
    <t>2024Q1</t>
  </si>
  <si>
    <t>2025Q1</t>
  </si>
  <si>
    <t>2026Q1</t>
  </si>
  <si>
    <t>2027Q1</t>
  </si>
  <si>
    <t>2028Q1</t>
  </si>
  <si>
    <t>2029Q1</t>
  </si>
  <si>
    <t>2030Q1</t>
  </si>
  <si>
    <t>2031Q1</t>
  </si>
  <si>
    <t>2032Q1</t>
  </si>
  <si>
    <t>2033Q1</t>
  </si>
  <si>
    <t>2034Q1</t>
  </si>
  <si>
    <t>2035Q1</t>
  </si>
  <si>
    <t>2036Q1</t>
  </si>
  <si>
    <t>2037Q1</t>
  </si>
  <si>
    <t>2038Q1</t>
  </si>
  <si>
    <t>2039Q1</t>
  </si>
  <si>
    <t>2040Q1</t>
  </si>
  <si>
    <t>2041Q1</t>
  </si>
  <si>
    <t>2042Q1</t>
  </si>
  <si>
    <t>2043Q1</t>
  </si>
  <si>
    <t>2044Q1</t>
  </si>
  <si>
    <t>2045Q1</t>
  </si>
  <si>
    <t>2046Q1</t>
  </si>
  <si>
    <t>2047Q1</t>
  </si>
  <si>
    <t>2048Q1</t>
  </si>
  <si>
    <t>2049Q1</t>
  </si>
  <si>
    <t>2050Q1</t>
  </si>
  <si>
    <t>2051Q1</t>
  </si>
  <si>
    <t>2052Q1</t>
  </si>
  <si>
    <t>2053Q1</t>
  </si>
  <si>
    <t>2054Q1</t>
  </si>
  <si>
    <t>2055Q1</t>
  </si>
  <si>
    <t>2056Q1</t>
  </si>
  <si>
    <t>2057Q1</t>
  </si>
  <si>
    <t>2058Q1</t>
  </si>
  <si>
    <t>2059Q1</t>
  </si>
  <si>
    <t>2060Q1</t>
  </si>
  <si>
    <t>2061Q1</t>
  </si>
  <si>
    <t>2062Q1</t>
  </si>
  <si>
    <t>2063Q1</t>
  </si>
  <si>
    <t>2064Q1</t>
  </si>
  <si>
    <t>2065Q1</t>
  </si>
  <si>
    <t>2066Q1</t>
  </si>
  <si>
    <t>2067Q1</t>
  </si>
  <si>
    <t>2068Q1</t>
  </si>
  <si>
    <t>2069Q1</t>
  </si>
  <si>
    <t>2070Q1</t>
  </si>
  <si>
    <t>2071Q1</t>
  </si>
  <si>
    <t>2072Q1</t>
  </si>
  <si>
    <t>2073Q1</t>
  </si>
  <si>
    <t>2074Q1</t>
  </si>
  <si>
    <t>2075Q1</t>
  </si>
  <si>
    <t>2076Q1</t>
  </si>
  <si>
    <t>2077Q1</t>
  </si>
  <si>
    <t>2078Q1</t>
  </si>
  <si>
    <t>2079Q1</t>
  </si>
  <si>
    <t>2080Q1</t>
  </si>
  <si>
    <t>2081Q1</t>
  </si>
  <si>
    <t>2082Q1</t>
  </si>
  <si>
    <t>2083Q1</t>
  </si>
  <si>
    <t>2084Q1</t>
  </si>
  <si>
    <t>2085Q1</t>
  </si>
  <si>
    <t>2086Q1</t>
  </si>
  <si>
    <t>2087Q1</t>
  </si>
  <si>
    <t>2088Q1</t>
  </si>
  <si>
    <t>2089Q1</t>
  </si>
  <si>
    <t>2090Q1</t>
  </si>
  <si>
    <t>2091Q1</t>
  </si>
  <si>
    <t>2092Q1</t>
  </si>
  <si>
    <t>2093Q1</t>
  </si>
  <si>
    <t>2094Q1</t>
  </si>
  <si>
    <t>2095Q1</t>
  </si>
  <si>
    <t>2096Q1</t>
  </si>
  <si>
    <t>2097Q1</t>
  </si>
  <si>
    <t>2098Q1</t>
  </si>
  <si>
    <t>2099Q1</t>
  </si>
  <si>
    <t>2100Q1</t>
  </si>
  <si>
    <t>2016Q4</t>
  </si>
  <si>
    <t>02 - 20</t>
  </si>
  <si>
    <t>Feature Code Definitions</t>
  </si>
  <si>
    <t>CWBS</t>
  </si>
  <si>
    <t>Definitions</t>
  </si>
  <si>
    <t>01  Lands and Damages</t>
  </si>
  <si>
    <t xml:space="preserve">This feature includes all costs of acquiring for the project (by purchase or condemnation) real property or permanent interests therein, including Government costs, damages, and costs of disposal of real estate.  Government costs include planning expenses for the real estate portion of the General Design Memo and for the detailed Real Estate Memo; and project real estate office administration, surveys, and marking for land acquisition purposes and appraisals.  
For projects which require that costs be incurred on real estate activities, i.e., for records search, appraisals, and field inspection to assure compliance by local interests in the provision of local requirements on projects where no Federal land acquisition is involved, a memorandum statement will be provided with the PB-3 indicating the estimated costs of such real estate activities.  These costs will be charged to feature 30, Engineering and Design and that feature will be properly footnoted to show the amount of such costs.  A similar footnote will be shown on the PB-1's and PB-2a's for all such projects.  This feature is credited with disposal receipts from sale of such items as standing crops, standing timber, structures, and improvements in place and acquired with the land.  Disposal receipts from sale of excess land not turned in to the U.S. Treasury as miscellaneous receipts are credited to this feature.  Lands or interests purchased for relocations and conveyed to others are included in the feature "Relocations.”  Temporary interests such as leases are included in the feature or distributive item benefited thereby.
</t>
  </si>
  <si>
    <t>02 Relocations</t>
  </si>
  <si>
    <t>This feature includes removing and relocating, or reconstructing property of others, such as roads, railroads, cemeteries, utilities, buildings, and other structures; and lands or interests purchased for such relocations and conveyed to others, including real estate planning and acquisition expenses.  The cost of removal of improvements from the reservoir area for disposal is included in the feature “Reservoirs.”  All alterations of railroad bridges in accordance with Section 3 of the 1946 Flood Control Act (22 USC 701p) are also included in this feature.</t>
  </si>
  <si>
    <t>03 Reservoirs</t>
  </si>
  <si>
    <t>This feature includes clearing lands in reservoirs and pools of debris, brush, trees, improvements, and structures.  Any salvage, obtained by sale or disposal by the Government, of material removed in clearing operations is credited to this feature.  This feature also includes bank stabilization, shoreline improvement, firebreaks, fencing, boundary line survey and marking of land which has been acquired or is to be acquired, rehabilitation of natural resources, erosion control, drainage, and rim grouting and mine sealing, etc., to prevent leakage.  Site clearing, grouting, etc., incidental to and required for specific construction features is included as part of the construction features.</t>
  </si>
  <si>
    <t>04 Dams</t>
  </si>
  <si>
    <t>This feature includes dams and all other water collecting and storage facilities, whether man-made or natural, together with appurtenant diversion, regulation, and delivery facilities and spillways, outlet works, and power intake works, whether separate from the dam or not.  In the case where the powerhouse is an integral part of the intake dam, the cost of the power intake dam is included in the feature "Power Plant."  Any auxiliary dams or spillways detached from the main structures and floating trash and drift booms and barriers are included in this feature.  The power intake works include such power items as forebay, penstocks, tunnels, surge tank, gates, operating equipment, and appurtenances.  Service roads and service railroads on the dam are included in this feature.  The additional cost of relocating highways and railroads across the dam is included in the feature "Relocations."</t>
  </si>
  <si>
    <t>05 Locks</t>
  </si>
  <si>
    <t>This feature includes facilities to provide for passage of waterborne traffic, including gates, valves, operating mechanisms, cribs, fills, lock walls, guide and guard walls, operating buildings, and excavation therefore.  The lock structure is considered that part of the work within the limit lines extending from the upper end of the upper guide or guard walls to the lower end of the lower guide or guard walls, including dolphins within the lock approaches for tie up, guard, or guide purposes.  Excavation or dredging• required in approaches outside of the limits defined above for the lock structure is included in the feature "Channels and Canals."  The cost of a cofferdam or the properly allocable amount thereof, if required, is charged to this feature.  Locks provided in connection with facilities for the prevention of encroachment of salt water are included in this feature.  Locks in connection with fish facilities are included in the feature "Fish and Wildlife Facilities."</t>
  </si>
  <si>
    <t>06 Fish and Wildlife Facilities</t>
  </si>
  <si>
    <t>This feature includes items such as ladders, elevators, locks and related facilities for passage of fish at dams and navigation locks and maintenance of fish runs; and provision for wildlife preservation.</t>
  </si>
  <si>
    <t>07 Power Plant</t>
  </si>
  <si>
    <t>This feature includes those facilities specifically required for the production of power other than those included in the feature “Dams,” and consists of the following:  powerhouse, turbines and governors, generators, accessory electrical equipment, miscellaneous power plant equipment, switchyard, and tailrace improvement for power.  In the case where the powerhouse is an integral part of the power intake dam, the cost of the power intake dam is included in this feature.  Where the structure of a dam also forms the foundation of the powerhouse, such foundation is considered a part of the dam.  Units for production of power for the operation only of power for the operation only of navigation, flood control, or other purpose projects (excluding those projects with power as a feature) are included in other than this feature.  The cost of a cofferdam or appropriate part is charged to this feature.</t>
  </si>
  <si>
    <t>08  Roads, Railroads and Bridges</t>
  </si>
  <si>
    <t>This feature includes permanent roads, railroads, and bridges required for access and other purposes in connection with the construction and operation of the project.  This feature does not include roads, railroads, and bridges chargeable to the feature "Relocations," access roads to recreation  facilities and areas, which will be charged to the feature "14. Recreation Facilities," and service roads and service railroads on structures.</t>
  </si>
  <si>
    <t>09 Channels and Canals</t>
  </si>
  <si>
    <t>This feature includes all forms of excavation (including dredging, preparation of spoil disposal area, and attendant facilities) necessary for the development and construction of channels, harbors, and canals for navigation purposes; and deepening, providing new, or improving existing watercourses for flood control and major drainage.  Excavation of natural watercourse to provide adequate depths for navigation is included.  Excavation for specific structures, such as dams and locks used in the development of waterways and conservation of water resources, is included with such structures.  The removal of trees, brush, accumulated snags, drift, debris, water hyacinths and other aquatic growths from canals, harbors, and channels in navigable streams and tributaries thereof for navigational included in this feature.  Excavation, clearing, and removal of accumulated snags, drifts, debris, and vegetable growth from streams for flood control and major drainage purposes also is included.  Included in this feature are revetments, linings, dikes, and bulkheads constructed as channel improvement works for flood control or navigation, as against such items constructed for bank stabilization only.  Also included are jetties constructed in connection with flood control channel improvements.</t>
  </si>
  <si>
    <t>10 Breakwaters and Seawalls</t>
  </si>
  <si>
    <t>This feature includes breakwaters, seawalls, piers, and like improvements constructed in connection with the protection of beaches, harbors, shores•, and port facilities against the force of waves and encroachment of seas or lakes by direct wave action.  Jetties, groins, and like structures provided in seas, lakes, tidewater reaches of rivers and canals, and harbors to control water flow and current, to maintain depth of channels, and to provide protection, are included in this feature.</t>
  </si>
  <si>
    <t>11 Levees and Floodwalls</t>
  </si>
  <si>
    <t>This feature includes embankments and walls constructed to protect areas from inundation by overflow from creeks, rivers, lakes, canals, and other bodies of water.  This feature consists of such items as: service roads on levee crown or landside berms, road ramps, closure structures, seepage control measures, erosion protection measures on levee slopes and on berms and bank slops when an integral part of the levees or floodwalls; and drainage facilities, constructed to provide means for the passage of accumulated drainage and seepage water and sewage from the protected area over or through levees and floodwalls, comprising such items as interceptor and collection sewers and ditches, and pressurized sewers and drainage structures, including outfalls through levees or floodwalls. Pumping plants are included in the feature "Pumping Plants."  Levees locally called dikes are included in this feature.</t>
  </si>
  <si>
    <t>13 Pumping Plants</t>
  </si>
  <si>
    <t>This feature includes pumping plants construction to pass accumulated drainage and seepage water and sewage from the protected area over or through levees and floodwalls.</t>
  </si>
  <si>
    <t>14 Recreation Facilities</t>
  </si>
  <si>
    <t>This feature includes access roads; parking areas; public camping and picnicking areas, including tables and fireplaces; water supply; sanitary facilities; boat launching ramps; directional signs; and other facilities constructed primarily for public recreational use, including essential safety measures in connection therewith.  The latter includes, as appropriate, sheltered anchorage areas for small craft, bathing areas readily accessible and reasonably safe, and safety provisions for visitors and fishermen in the project area.  (Boat launching ramps, anchorage areas and beaches should be provided during construction to the extent they will definitely be needed and can be accomplished more economically than at a later date.)</t>
  </si>
  <si>
    <t>15 Floodway Control and Diversion Structures</t>
  </si>
  <si>
    <t>This feature includes floodway control and diversion structures to provide for the release of flood waters from streams where discharges exceed flood capacity of the stream, including items such as diversion  dams, gated or ungated discharge structures, training walls, stilling basin, and those adjacent embankment sections forming part of the control structure.  Construction of channels and levees not forming part of the main control structure, but necessary for operation of such structures is included in the appropriate feature "Channels and Canals" or "Levees and Floodwalls."</t>
  </si>
  <si>
    <t>16 Bank Stabilization</t>
  </si>
  <si>
    <t>This feature includes revetments, linings, training dikes, and bulkheads for stabilization of banks of watercourses to prevent erosion, sloughing, or meandering.  Bank stabilization constructed in navigation channels or in connection with flood control channel improvement is included in• the feature "Channels and Canals."</t>
  </si>
  <si>
    <t>17 Beach Replenishment</t>
  </si>
  <si>
    <t>This feature includes replacement of eroded beaches, for purposes of recreation and shore protection, by direct deposit of materials obtained by dredging or land excavation.</t>
  </si>
  <si>
    <t>19 Buildings, Grounds and Utilities</t>
  </si>
  <si>
    <t>This feature includes permanent facilities such as operators' quarters, administration and shop buildings, storage buildings and areas, garage buildings and areas, community buildings, local streets and sidewalks, landscaping, and electric, gas, water, and sewage facilities. Where space in a dam, powerhouse, or other basic structure is used in lieu of construction of any of the above-mentioned buildings, such allocated space is not separated from the basic structure.  Communication systems are• included in the feature "Permanent Operating Equipment."</t>
  </si>
  <si>
    <t>20 Permanent Operating Equipment</t>
  </si>
  <si>
    <t>This feature includes all project-owned operation and maintenance tools and equipment, such as laboratory, shop, warehousing, communications, and transportation equipment, and office furniture and equipment.  The cost of installing sedimentation and degradation measuring facilities, including the surveys requisite to locating and monumenting range layouts, is charged to this feature. •The cost of planning the installation of sedimentation and degradation ranges is charged to the feature "Engineering and Design."</t>
  </si>
  <si>
    <t>30 Engineering and Design</t>
  </si>
  <si>
    <t xml:space="preserve">This feature includes all engineering, design, surveys, preparation of detailed plans and specifications, and related work required for the construction of the project, including relocations.  Surveys and planning required in connection with land acquisition are charged to the features "Lands and Damages" or "Relocations," as applicable.  Engineering and design performed by hired labor or as a pay item under a contract is included in this feature. </t>
  </si>
  <si>
    <t>31 Supervision and Administration</t>
  </si>
  <si>
    <t>This feature includes such functions as inspection, supervision, project office administration, and distributive costs of area office and general overhead charged to the project.  Costs for OCE and Division Office Executive Direction and Management are not charged to Construction, General but to the General Expenses appropriation title.</t>
  </si>
  <si>
    <t xml:space="preserve">  1Q13</t>
  </si>
  <si>
    <t xml:space="preserve">  2Q13</t>
  </si>
  <si>
    <t xml:space="preserve">  3Q13</t>
  </si>
  <si>
    <t xml:space="preserve">  4Q13</t>
  </si>
  <si>
    <t>http://publications.usace.army.mil/publications/eng-circulars/EC_11-2-206/</t>
  </si>
  <si>
    <t>EC 11-2-206 Program Development Guidance Fiscal Year 2016 Dated: 31 March 2014</t>
  </si>
  <si>
    <t>2101Q1</t>
  </si>
</sst>
</file>

<file path=xl/styles.xml><?xml version="1.0" encoding="utf-8"?>
<styleSheet xmlns="http://schemas.openxmlformats.org/spreadsheetml/2006/main">
  <numFmts count="12">
    <numFmt numFmtId="44" formatCode="_(&quot;$&quot;* #,##0.00_);_(&quot;$&quot;* \(#,##0.00\);_(&quot;$&quot;* &quot;-&quot;??_);_(@_)"/>
    <numFmt numFmtId="43" formatCode="_(* #,##0.00_);_(* \(#,##0.00\);_(* &quot;-&quot;??_);_(@_)"/>
    <numFmt numFmtId="164" formatCode="0.0%"/>
    <numFmt numFmtId="165" formatCode="0.00_)"/>
    <numFmt numFmtId="166" formatCode="0.0_)"/>
    <numFmt numFmtId="167" formatCode="#,##0.000"/>
    <numFmt numFmtId="168" formatCode="0.000"/>
    <numFmt numFmtId="169" formatCode="&quot;$&quot;#,##0"/>
    <numFmt numFmtId="170" formatCode="&quot;Class &quot;0"/>
    <numFmt numFmtId="171" formatCode="&quot;$&quot;#,##0.00"/>
    <numFmt numFmtId="172" formatCode="0.00000"/>
    <numFmt numFmtId="173" formatCode="d\-mmm\-yyyy"/>
  </numFmts>
  <fonts count="90">
    <font>
      <sz val="10"/>
      <name val="Arial"/>
    </font>
    <font>
      <sz val="10"/>
      <name val="Arial"/>
      <family val="2"/>
    </font>
    <font>
      <sz val="12"/>
      <color indexed="12"/>
      <name val="Arial MT"/>
    </font>
    <font>
      <sz val="10"/>
      <name val="Tahoma"/>
      <family val="2"/>
    </font>
    <font>
      <sz val="12"/>
      <name val="Arial"/>
      <family val="2"/>
    </font>
    <font>
      <b/>
      <sz val="12"/>
      <name val="Arial"/>
      <family val="2"/>
    </font>
    <font>
      <i/>
      <sz val="10"/>
      <color indexed="8"/>
      <name val="Arial"/>
      <family val="2"/>
    </font>
    <font>
      <sz val="10"/>
      <name val="Arial"/>
      <family val="2"/>
    </font>
    <font>
      <b/>
      <u/>
      <sz val="10"/>
      <color indexed="10"/>
      <name val="Arial"/>
      <family val="2"/>
    </font>
    <font>
      <sz val="10"/>
      <color indexed="10"/>
      <name val="Arial"/>
      <family val="2"/>
    </font>
    <font>
      <b/>
      <sz val="10"/>
      <name val="Arial"/>
      <family val="2"/>
    </font>
    <font>
      <sz val="10"/>
      <color indexed="12"/>
      <name val="Arial"/>
      <family val="2"/>
    </font>
    <font>
      <sz val="10"/>
      <color indexed="48"/>
      <name val="Arial"/>
      <family val="2"/>
    </font>
    <font>
      <b/>
      <sz val="10"/>
      <color indexed="12"/>
      <name val="Arial"/>
      <family val="2"/>
    </font>
    <font>
      <sz val="10"/>
      <color indexed="8"/>
      <name val="Arial"/>
      <family val="2"/>
    </font>
    <font>
      <u/>
      <sz val="10"/>
      <name val="Arial"/>
      <family val="2"/>
    </font>
    <font>
      <i/>
      <sz val="10"/>
      <name val="Arial"/>
      <family val="2"/>
    </font>
    <font>
      <sz val="8"/>
      <name val="Arial"/>
      <family val="2"/>
    </font>
    <font>
      <b/>
      <u/>
      <sz val="10"/>
      <name val="Arial"/>
      <family val="2"/>
    </font>
    <font>
      <sz val="10"/>
      <color indexed="12"/>
      <name val="Tahoma"/>
      <family val="2"/>
    </font>
    <font>
      <sz val="10"/>
      <color indexed="8"/>
      <name val="Tahoma"/>
      <family val="2"/>
    </font>
    <font>
      <sz val="10"/>
      <name val="Arial"/>
      <family val="2"/>
    </font>
    <font>
      <b/>
      <sz val="10"/>
      <name val="Tahoma"/>
      <family val="2"/>
    </font>
    <font>
      <b/>
      <sz val="10"/>
      <color indexed="10"/>
      <name val="Arial"/>
      <family val="2"/>
    </font>
    <font>
      <b/>
      <sz val="11"/>
      <name val="Tahoma"/>
      <family val="2"/>
    </font>
    <font>
      <sz val="11"/>
      <name val="Arial"/>
      <family val="2"/>
    </font>
    <font>
      <b/>
      <sz val="11"/>
      <name val="Arial"/>
      <family val="2"/>
    </font>
    <font>
      <sz val="11"/>
      <color indexed="81"/>
      <name val="Tahoma"/>
      <family val="2"/>
    </font>
    <font>
      <u/>
      <sz val="10"/>
      <color indexed="12"/>
      <name val="Arial"/>
      <family val="2"/>
    </font>
    <font>
      <b/>
      <sz val="12"/>
      <name val="Tahoma"/>
      <family val="2"/>
    </font>
    <font>
      <b/>
      <sz val="10"/>
      <color indexed="12"/>
      <name val="Tahoma"/>
      <family val="2"/>
    </font>
    <font>
      <sz val="12"/>
      <name val="Tahoma"/>
      <family val="2"/>
    </font>
    <font>
      <b/>
      <u/>
      <sz val="16"/>
      <name val="Tahoma"/>
      <family val="2"/>
    </font>
    <font>
      <b/>
      <sz val="12"/>
      <color indexed="10"/>
      <name val="Tahoma"/>
      <family val="2"/>
    </font>
    <font>
      <b/>
      <sz val="12"/>
      <color indexed="12"/>
      <name val="Tahoma"/>
      <family val="2"/>
    </font>
    <font>
      <b/>
      <sz val="8"/>
      <name val="Tahoma"/>
      <family val="2"/>
    </font>
    <font>
      <sz val="10"/>
      <color indexed="10"/>
      <name val="Tahoma"/>
      <family val="2"/>
    </font>
    <font>
      <sz val="8"/>
      <name val="Tahoma"/>
      <family val="2"/>
    </font>
    <font>
      <b/>
      <sz val="9"/>
      <name val="Tahoma"/>
      <family val="2"/>
    </font>
    <font>
      <u/>
      <sz val="7.5"/>
      <color indexed="12"/>
      <name val="Arial"/>
      <family val="2"/>
    </font>
    <font>
      <sz val="10"/>
      <color indexed="22"/>
      <name val="Tahoma"/>
      <family val="2"/>
    </font>
    <font>
      <sz val="12"/>
      <name val="Arial MT"/>
    </font>
    <font>
      <sz val="12"/>
      <color indexed="10"/>
      <name val="Tahoma"/>
      <family val="2"/>
    </font>
    <font>
      <sz val="12"/>
      <color indexed="12"/>
      <name val="Tahoma"/>
      <family val="2"/>
    </font>
    <font>
      <b/>
      <sz val="10"/>
      <color indexed="10"/>
      <name val="Tahoma"/>
      <family val="2"/>
    </font>
    <font>
      <b/>
      <u/>
      <sz val="10"/>
      <color indexed="10"/>
      <name val="Tahoma"/>
      <family val="2"/>
    </font>
    <font>
      <u/>
      <sz val="10"/>
      <color indexed="10"/>
      <name val="Tahoma"/>
      <family val="2"/>
    </font>
    <font>
      <b/>
      <sz val="12"/>
      <color indexed="12"/>
      <name val="Arial"/>
      <family val="2"/>
    </font>
    <font>
      <b/>
      <sz val="8"/>
      <name val="Arial"/>
      <family val="2"/>
    </font>
    <font>
      <b/>
      <sz val="8"/>
      <color indexed="8"/>
      <name val="Arial"/>
      <family val="2"/>
    </font>
    <font>
      <b/>
      <u/>
      <sz val="8"/>
      <color indexed="10"/>
      <name val="Tahoma"/>
      <family val="2"/>
    </font>
    <font>
      <sz val="8"/>
      <color indexed="10"/>
      <name val="Tahoma"/>
      <family val="2"/>
    </font>
    <font>
      <b/>
      <i/>
      <sz val="10"/>
      <name val="Arial"/>
      <family val="2"/>
    </font>
    <font>
      <sz val="10"/>
      <color indexed="12"/>
      <name val="Arial"/>
      <family val="2"/>
    </font>
    <font>
      <b/>
      <i/>
      <u/>
      <sz val="12"/>
      <name val="Arial"/>
      <family val="2"/>
    </font>
    <font>
      <sz val="10"/>
      <name val="Arial"/>
      <family val="2"/>
    </font>
    <font>
      <b/>
      <sz val="8"/>
      <name val="Arial"/>
      <family val="2"/>
    </font>
    <font>
      <sz val="10"/>
      <name val="Arial"/>
      <family val="2"/>
    </font>
    <font>
      <b/>
      <sz val="10"/>
      <name val="Arial"/>
      <family val="2"/>
    </font>
    <font>
      <sz val="10"/>
      <name val="Arial"/>
      <family val="2"/>
    </font>
    <font>
      <b/>
      <i/>
      <u/>
      <sz val="10"/>
      <name val="Arial"/>
      <family val="2"/>
    </font>
    <font>
      <sz val="10"/>
      <name val="Arial"/>
      <family val="2"/>
    </font>
    <font>
      <u/>
      <sz val="10"/>
      <name val="Arial"/>
      <family val="2"/>
    </font>
    <font>
      <sz val="10"/>
      <name val="Arial"/>
      <family val="2"/>
    </font>
    <font>
      <b/>
      <u/>
      <sz val="10"/>
      <name val="Arial"/>
      <family val="2"/>
    </font>
    <font>
      <sz val="10"/>
      <name val="Arial"/>
      <family val="2"/>
    </font>
    <font>
      <sz val="10"/>
      <color indexed="81"/>
      <name val="Tahoma"/>
      <family val="2"/>
    </font>
    <font>
      <b/>
      <sz val="10"/>
      <color indexed="81"/>
      <name val="Tahoma"/>
      <family val="2"/>
    </font>
    <font>
      <sz val="10"/>
      <color rgb="FFFF0000"/>
      <name val="Tahoma"/>
      <family val="2"/>
    </font>
    <font>
      <b/>
      <sz val="8"/>
      <color indexed="81"/>
      <name val="Tahoma"/>
      <family val="2"/>
    </font>
    <font>
      <b/>
      <sz val="10"/>
      <color theme="0" tint="-0.249977111117893"/>
      <name val="Arial"/>
      <family val="2"/>
    </font>
    <font>
      <sz val="10"/>
      <color theme="0" tint="-0.249977111117893"/>
      <name val="Tahoma"/>
      <family val="2"/>
    </font>
    <font>
      <b/>
      <sz val="11"/>
      <color rgb="FF3F3F3F"/>
      <name val="Calibri"/>
      <family val="2"/>
      <scheme val="minor"/>
    </font>
    <font>
      <b/>
      <sz val="11"/>
      <color theme="0"/>
      <name val="Calibri"/>
      <family val="2"/>
      <scheme val="minor"/>
    </font>
    <font>
      <sz val="11"/>
      <color theme="0"/>
      <name val="Calibri"/>
      <family val="2"/>
      <scheme val="minor"/>
    </font>
    <font>
      <sz val="11.5"/>
      <name val="Times New Roman"/>
      <family val="1"/>
    </font>
    <font>
      <b/>
      <sz val="14"/>
      <name val="Times New Roman"/>
      <family val="1"/>
    </font>
    <font>
      <b/>
      <sz val="11"/>
      <color rgb="FF000000"/>
      <name val="Times New Roman"/>
      <family val="1"/>
    </font>
    <font>
      <sz val="9"/>
      <color indexed="81"/>
      <name val="Tahoma"/>
      <family val="2"/>
    </font>
    <font>
      <b/>
      <sz val="9"/>
      <color indexed="81"/>
      <name val="Tahoma"/>
      <family val="2"/>
    </font>
    <font>
      <b/>
      <sz val="12"/>
      <color rgb="FF0000FF"/>
      <name val="Tahoma"/>
      <family val="2"/>
    </font>
    <font>
      <sz val="10"/>
      <color rgb="FF0000FF"/>
      <name val="Tahoma"/>
      <family val="2"/>
    </font>
    <font>
      <sz val="9"/>
      <name val="Arial"/>
      <family val="2"/>
    </font>
    <font>
      <b/>
      <sz val="10"/>
      <color rgb="FF0000FF"/>
      <name val="Tahoma"/>
      <family val="2"/>
    </font>
    <font>
      <b/>
      <sz val="10"/>
      <color rgb="FFFF0000"/>
      <name val="Arial"/>
      <family val="2"/>
    </font>
    <font>
      <sz val="10"/>
      <color rgb="FF0000FF"/>
      <name val="Arial"/>
      <family val="2"/>
    </font>
    <font>
      <b/>
      <sz val="10"/>
      <color rgb="FF0000FF"/>
      <name val="Arial"/>
      <family val="2"/>
    </font>
    <font>
      <sz val="11"/>
      <name val="Tahoma"/>
      <family val="2"/>
    </font>
    <font>
      <sz val="11"/>
      <color indexed="8"/>
      <name val="Tahoma"/>
      <family val="2"/>
    </font>
    <font>
      <sz val="11"/>
      <color rgb="FF9C6500"/>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theme="0" tint="-0.14999847407452621"/>
        <bgColor indexed="64"/>
      </patternFill>
    </fill>
    <fill>
      <patternFill patternType="solid">
        <fgColor indexed="9"/>
      </patternFill>
    </fill>
    <fill>
      <patternFill patternType="solid">
        <fgColor rgb="FFFFFF99"/>
        <bgColor indexed="64"/>
      </patternFill>
    </fill>
    <fill>
      <patternFill patternType="solid">
        <fgColor rgb="FFFFFFFF"/>
        <bgColor indexed="64"/>
      </patternFill>
    </fill>
    <fill>
      <patternFill patternType="solid">
        <fgColor rgb="FFFFEB9C"/>
      </patternFill>
    </fill>
    <fill>
      <patternFill patternType="solid">
        <fgColor theme="4" tint="0.79998168889431442"/>
        <bgColor indexed="64"/>
      </patternFill>
    </fill>
  </fills>
  <borders count="84">
    <border>
      <left/>
      <right/>
      <top/>
      <bottom/>
      <diagonal/>
    </border>
    <border>
      <left/>
      <right/>
      <top/>
      <bottom style="double">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8"/>
      </bottom>
      <diagonal/>
    </border>
    <border>
      <left/>
      <right style="medium">
        <color indexed="64"/>
      </right>
      <top/>
      <bottom style="medium">
        <color indexed="8"/>
      </bottom>
      <diagonal/>
    </border>
    <border>
      <left style="medium">
        <color indexed="64"/>
      </left>
      <right/>
      <top/>
      <bottom style="medium">
        <color indexed="8"/>
      </bottom>
      <diagonal/>
    </border>
    <border>
      <left/>
      <right/>
      <top style="medium">
        <color indexed="8"/>
      </top>
      <bottom/>
      <diagonal/>
    </border>
    <border>
      <left/>
      <right/>
      <top style="medium">
        <color indexed="64"/>
      </top>
      <bottom/>
      <diagonal/>
    </border>
    <border>
      <left/>
      <right style="medium">
        <color indexed="64"/>
      </right>
      <top style="medium">
        <color indexed="8"/>
      </top>
      <bottom/>
      <diagonal/>
    </border>
    <border>
      <left style="medium">
        <color indexed="64"/>
      </left>
      <right/>
      <top style="medium">
        <color indexed="8"/>
      </top>
      <bottom/>
      <diagonal/>
    </border>
    <border>
      <left/>
      <right/>
      <top/>
      <bottom style="medium">
        <color indexed="64"/>
      </bottom>
      <diagonal/>
    </border>
    <border>
      <left/>
      <right/>
      <top style="thick">
        <color indexed="64"/>
      </top>
      <bottom/>
      <diagonal/>
    </border>
    <border>
      <left style="medium">
        <color indexed="64"/>
      </left>
      <right style="medium">
        <color indexed="64"/>
      </right>
      <top style="thick">
        <color indexed="64"/>
      </top>
      <bottom/>
      <diagonal/>
    </border>
    <border>
      <left/>
      <right/>
      <top/>
      <bottom style="thin">
        <color indexed="8"/>
      </bottom>
      <diagonal/>
    </border>
    <border>
      <left/>
      <right style="medium">
        <color indexed="64"/>
      </right>
      <top/>
      <bottom style="thin">
        <color indexed="8"/>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double">
        <color indexed="64"/>
      </top>
      <bottom/>
      <diagonal/>
    </border>
    <border>
      <left/>
      <right/>
      <top style="thin">
        <color indexed="8"/>
      </top>
      <bottom style="double">
        <color indexed="64"/>
      </bottom>
      <diagonal/>
    </border>
    <border>
      <left/>
      <right style="medium">
        <color indexed="64"/>
      </right>
      <top style="thin">
        <color indexed="8"/>
      </top>
      <bottom style="double">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8"/>
      </right>
      <top/>
      <bottom style="thin">
        <color indexed="8"/>
      </bottom>
      <diagonal/>
    </border>
    <border>
      <left/>
      <right style="hair">
        <color indexed="8"/>
      </right>
      <top style="thin">
        <color indexed="8"/>
      </top>
      <bottom style="thin">
        <color indexed="8"/>
      </bottom>
      <diagonal/>
    </border>
    <border>
      <left/>
      <right style="hair">
        <color indexed="8"/>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rgb="FF3F3F3F"/>
      </left>
      <right style="thin">
        <color rgb="FF3F3F3F"/>
      </right>
      <top/>
      <bottom style="thin">
        <color rgb="FF3F3F3F"/>
      </bottom>
      <diagonal/>
    </border>
    <border>
      <left style="medium">
        <color indexed="64"/>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thick">
        <color theme="4"/>
      </bottom>
      <diagonal/>
    </border>
    <border>
      <left/>
      <right style="medium">
        <color indexed="64"/>
      </right>
      <top style="thick">
        <color theme="4"/>
      </top>
      <bottom/>
      <diagonal/>
    </border>
    <border>
      <left style="medium">
        <color indexed="64"/>
      </left>
      <right style="medium">
        <color indexed="64"/>
      </right>
      <top style="medium">
        <color indexed="64"/>
      </top>
      <bottom style="thick">
        <color theme="4"/>
      </bottom>
      <diagonal/>
    </border>
    <border>
      <left style="medium">
        <color indexed="64"/>
      </left>
      <right style="medium">
        <color indexed="64"/>
      </right>
      <top/>
      <bottom style="thick">
        <color theme="4"/>
      </bottom>
      <diagonal/>
    </border>
    <border>
      <left/>
      <right style="medium">
        <color indexed="64"/>
      </right>
      <top/>
      <bottom style="thick">
        <color theme="4"/>
      </bottom>
      <diagonal/>
    </border>
    <border>
      <left style="hair">
        <color indexed="8"/>
      </left>
      <right style="hair">
        <color indexed="8"/>
      </right>
      <top/>
      <bottom style="thin">
        <color indexed="8"/>
      </bottom>
      <diagonal/>
    </border>
    <border>
      <left style="hair">
        <color indexed="8"/>
      </left>
      <right style="medium">
        <color indexed="64"/>
      </right>
      <top/>
      <bottom style="thin">
        <color indexed="8"/>
      </bottom>
      <diagonal/>
    </border>
    <border>
      <left style="medium">
        <color indexed="64"/>
      </left>
      <right style="hair">
        <color indexed="8"/>
      </right>
      <top/>
      <bottom style="thin">
        <color indexed="8"/>
      </bottom>
      <diagonal/>
    </border>
    <border>
      <left style="medium">
        <color indexed="8"/>
      </left>
      <right style="hair">
        <color indexed="8"/>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medium">
        <color indexed="64"/>
      </right>
      <top style="thin">
        <color indexed="8"/>
      </top>
      <bottom style="thin">
        <color indexed="8"/>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thin">
        <color indexed="8"/>
      </top>
      <bottom style="thin">
        <color indexed="8"/>
      </bottom>
      <diagonal/>
    </border>
    <border>
      <left style="hair">
        <color indexed="8"/>
      </left>
      <right style="hair">
        <color indexed="8"/>
      </right>
      <top style="thin">
        <color indexed="8"/>
      </top>
      <bottom style="double">
        <color indexed="64"/>
      </bottom>
      <diagonal/>
    </border>
    <border>
      <left style="hair">
        <color indexed="8"/>
      </left>
      <right style="medium">
        <color indexed="64"/>
      </right>
      <top style="thin">
        <color indexed="8"/>
      </top>
      <bottom style="double">
        <color indexed="64"/>
      </bottom>
      <diagonal/>
    </border>
    <border>
      <left style="medium">
        <color indexed="64"/>
      </left>
      <right style="hair">
        <color indexed="8"/>
      </right>
      <top style="thin">
        <color indexed="8"/>
      </top>
      <bottom style="double">
        <color indexed="64"/>
      </bottom>
      <diagonal/>
    </border>
    <border>
      <left style="medium">
        <color indexed="8"/>
      </left>
      <right style="hair">
        <color indexed="8"/>
      </right>
      <top style="thin">
        <color indexed="8"/>
      </top>
      <bottom style="double">
        <color indexed="64"/>
      </bottom>
      <diagonal/>
    </border>
    <border>
      <left/>
      <right style="double">
        <color indexed="64"/>
      </right>
      <top/>
      <bottom style="thin">
        <color indexed="64"/>
      </bottom>
      <diagonal/>
    </border>
    <border>
      <left style="thin">
        <color indexed="64"/>
      </left>
      <right style="double">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hair">
        <color indexed="8"/>
      </left>
      <right/>
      <top/>
      <bottom style="thin">
        <color indexed="8"/>
      </bottom>
      <diagonal/>
    </border>
    <border>
      <left style="hair">
        <color indexed="8"/>
      </left>
      <right/>
      <top style="thin">
        <color indexed="8"/>
      </top>
      <bottom style="thin">
        <color indexed="8"/>
      </bottom>
      <diagonal/>
    </border>
    <border>
      <left style="hair">
        <color indexed="8"/>
      </left>
      <right/>
      <top style="thin">
        <color indexed="8"/>
      </top>
      <bottom style="double">
        <color indexed="64"/>
      </bottom>
      <diagonal/>
    </border>
  </borders>
  <cellStyleXfs count="17">
    <xf numFmtId="0" fontId="0"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41" fillId="0" borderId="0"/>
    <xf numFmtId="2" fontId="2" fillId="0" borderId="0"/>
    <xf numFmtId="9" fontId="1" fillId="0" borderId="0" applyFont="0" applyFill="0" applyBorder="0" applyAlignment="0" applyProtection="0"/>
    <xf numFmtId="0" fontId="72" fillId="16" borderId="41" applyNumberFormat="0" applyAlignment="0" applyProtection="0"/>
    <xf numFmtId="0" fontId="74" fillId="17" borderId="0" applyNumberFormat="0" applyBorder="0" applyAlignment="0" applyProtection="0"/>
    <xf numFmtId="0" fontId="74" fillId="18" borderId="0" applyNumberFormat="0" applyBorder="0" applyAlignment="0" applyProtection="0"/>
    <xf numFmtId="0" fontId="4" fillId="20" borderId="0"/>
    <xf numFmtId="0" fontId="1" fillId="0" borderId="0"/>
    <xf numFmtId="43" fontId="1" fillId="0" borderId="0" applyFont="0" applyFill="0" applyBorder="0" applyAlignment="0" applyProtection="0"/>
    <xf numFmtId="0" fontId="89" fillId="23" borderId="0" applyNumberFormat="0" applyBorder="0" applyAlignment="0" applyProtection="0"/>
    <xf numFmtId="0" fontId="47" fillId="24" borderId="38">
      <alignment horizontal="center"/>
      <protection locked="0"/>
    </xf>
    <xf numFmtId="169" fontId="11" fillId="24" borderId="0" applyProtection="0">
      <alignment horizontal="right"/>
      <protection locked="0"/>
    </xf>
    <xf numFmtId="9" fontId="11" fillId="24" borderId="0" applyProtection="0">
      <alignment horizontal="right"/>
      <protection locked="0"/>
    </xf>
  </cellStyleXfs>
  <cellXfs count="649">
    <xf numFmtId="0" fontId="0" fillId="0" borderId="0" xfId="0"/>
    <xf numFmtId="9" fontId="7" fillId="3" borderId="0" xfId="0" applyNumberFormat="1" applyFont="1" applyFill="1" applyProtection="1"/>
    <xf numFmtId="164" fontId="7" fillId="3" borderId="0" xfId="0" applyNumberFormat="1" applyFont="1" applyFill="1" applyProtection="1">
      <protection locked="0"/>
    </xf>
    <xf numFmtId="164" fontId="29" fillId="0" borderId="0" xfId="6" applyNumberFormat="1" applyFont="1" applyFill="1"/>
    <xf numFmtId="164" fontId="29" fillId="6" borderId="6" xfId="6" applyNumberFormat="1" applyFont="1" applyFill="1" applyBorder="1"/>
    <xf numFmtId="164" fontId="29" fillId="6" borderId="0" xfId="6" applyNumberFormat="1" applyFont="1" applyFill="1"/>
    <xf numFmtId="164" fontId="29" fillId="6" borderId="0" xfId="6" applyNumberFormat="1" applyFont="1" applyFill="1" applyAlignment="1">
      <alignment horizontal="center"/>
    </xf>
    <xf numFmtId="164" fontId="29" fillId="5" borderId="0" xfId="6" applyNumberFormat="1" applyFont="1" applyFill="1"/>
    <xf numFmtId="164" fontId="29" fillId="6" borderId="0" xfId="6" applyNumberFormat="1" applyFont="1" applyFill="1" applyBorder="1"/>
    <xf numFmtId="164" fontId="33" fillId="0" borderId="0" xfId="6" quotePrefix="1" applyNumberFormat="1" applyFont="1" applyFill="1" applyAlignment="1">
      <alignment horizontal="left"/>
    </xf>
    <xf numFmtId="164" fontId="29" fillId="6" borderId="0" xfId="6" quotePrefix="1" applyNumberFormat="1" applyFont="1" applyFill="1" applyAlignment="1">
      <alignment horizontal="left"/>
    </xf>
    <xf numFmtId="1" fontId="29" fillId="6" borderId="0" xfId="6" applyNumberFormat="1" applyFont="1" applyFill="1"/>
    <xf numFmtId="9" fontId="7" fillId="3" borderId="0" xfId="0" applyNumberFormat="1" applyFont="1" applyFill="1"/>
    <xf numFmtId="2" fontId="65" fillId="11" borderId="0" xfId="0" quotePrefix="1" applyNumberFormat="1" applyFont="1" applyFill="1" applyAlignment="1">
      <alignment horizontal="center"/>
    </xf>
    <xf numFmtId="2" fontId="65" fillId="2" borderId="0" xfId="0" quotePrefix="1" applyNumberFormat="1" applyFont="1" applyFill="1" applyAlignment="1">
      <alignment horizontal="center"/>
    </xf>
    <xf numFmtId="2" fontId="65" fillId="11" borderId="0" xfId="0" applyNumberFormat="1" applyFont="1" applyFill="1"/>
    <xf numFmtId="168" fontId="21" fillId="11" borderId="0" xfId="0" applyNumberFormat="1" applyFont="1" applyFill="1"/>
    <xf numFmtId="168" fontId="21" fillId="2" borderId="0" xfId="0" applyNumberFormat="1" applyFont="1" applyFill="1"/>
    <xf numFmtId="168" fontId="21" fillId="2" borderId="0" xfId="0" quotePrefix="1" applyNumberFormat="1" applyFont="1" applyFill="1" applyAlignment="1">
      <alignment horizontal="center"/>
    </xf>
    <xf numFmtId="168" fontId="21" fillId="11" borderId="0" xfId="0" applyNumberFormat="1" applyFont="1" applyFill="1" applyAlignment="1">
      <alignment horizontal="center"/>
    </xf>
    <xf numFmtId="168" fontId="21" fillId="2" borderId="0" xfId="0" applyNumberFormat="1" applyFont="1" applyFill="1" applyAlignment="1">
      <alignment horizontal="center"/>
    </xf>
    <xf numFmtId="164" fontId="10" fillId="0" borderId="0" xfId="6" applyNumberFormat="1" applyFont="1" applyProtection="1"/>
    <xf numFmtId="164" fontId="10" fillId="10" borderId="0" xfId="6" applyNumberFormat="1" applyFont="1" applyFill="1" applyProtection="1"/>
    <xf numFmtId="169" fontId="7" fillId="3" borderId="0" xfId="0" applyNumberFormat="1" applyFont="1" applyFill="1" applyProtection="1"/>
    <xf numFmtId="169" fontId="7" fillId="3" borderId="0" xfId="0" applyNumberFormat="1" applyFont="1" applyFill="1" applyAlignment="1" applyProtection="1">
      <alignment horizontal="fill"/>
    </xf>
    <xf numFmtId="169" fontId="7" fillId="3" borderId="0" xfId="0" applyNumberFormat="1" applyFont="1" applyFill="1"/>
    <xf numFmtId="169" fontId="10" fillId="3" borderId="0" xfId="0" applyNumberFormat="1" applyFont="1" applyFill="1" applyProtection="1"/>
    <xf numFmtId="169" fontId="1" fillId="3" borderId="0" xfId="1" applyNumberFormat="1" applyFill="1"/>
    <xf numFmtId="169" fontId="11" fillId="3" borderId="0" xfId="0" applyNumberFormat="1" applyFont="1" applyFill="1" applyProtection="1"/>
    <xf numFmtId="169" fontId="7" fillId="3" borderId="0" xfId="0" applyNumberFormat="1" applyFont="1" applyFill="1" applyAlignment="1" applyProtection="1">
      <alignment horizontal="left"/>
    </xf>
    <xf numFmtId="169" fontId="0" fillId="3" borderId="0" xfId="0" applyNumberFormat="1" applyFill="1"/>
    <xf numFmtId="164" fontId="7" fillId="3" borderId="44" xfId="6" applyNumberFormat="1" applyFont="1" applyFill="1" applyBorder="1" applyAlignment="1">
      <alignment horizontal="center"/>
    </xf>
    <xf numFmtId="169" fontId="7" fillId="3" borderId="0" xfId="0" applyNumberFormat="1" applyFont="1" applyFill="1" applyBorder="1" applyProtection="1"/>
    <xf numFmtId="169" fontId="7" fillId="3" borderId="0" xfId="0" applyNumberFormat="1" applyFont="1" applyFill="1" applyBorder="1" applyAlignment="1" applyProtection="1">
      <alignment horizontal="fill"/>
    </xf>
    <xf numFmtId="169" fontId="7" fillId="3" borderId="0" xfId="0" applyNumberFormat="1" applyFont="1" applyFill="1" applyBorder="1"/>
    <xf numFmtId="169" fontId="7" fillId="3" borderId="45" xfId="0" applyNumberFormat="1" applyFont="1" applyFill="1" applyBorder="1" applyProtection="1"/>
    <xf numFmtId="169" fontId="7" fillId="3" borderId="45" xfId="0" applyNumberFormat="1" applyFont="1" applyFill="1" applyBorder="1" applyAlignment="1" applyProtection="1">
      <alignment horizontal="fill"/>
    </xf>
    <xf numFmtId="169" fontId="3" fillId="3" borderId="45" xfId="0" applyNumberFormat="1" applyFont="1" applyFill="1" applyBorder="1" applyProtection="1"/>
    <xf numFmtId="169" fontId="3" fillId="3" borderId="45" xfId="0" applyNumberFormat="1" applyFont="1" applyFill="1" applyBorder="1"/>
    <xf numFmtId="169" fontId="7" fillId="3" borderId="45" xfId="0" applyNumberFormat="1" applyFont="1" applyFill="1" applyBorder="1"/>
    <xf numFmtId="169" fontId="3" fillId="3" borderId="45" xfId="0" applyNumberFormat="1" applyFont="1" applyFill="1" applyBorder="1" applyAlignment="1" applyProtection="1">
      <alignment horizontal="right"/>
    </xf>
    <xf numFmtId="169" fontId="7" fillId="3" borderId="44" xfId="0" applyNumberFormat="1" applyFont="1" applyFill="1" applyBorder="1" applyProtection="1"/>
    <xf numFmtId="169" fontId="7" fillId="3" borderId="44" xfId="0" applyNumberFormat="1" applyFont="1" applyFill="1" applyBorder="1" applyAlignment="1" applyProtection="1">
      <alignment horizontal="fill"/>
    </xf>
    <xf numFmtId="169" fontId="7" fillId="3" borderId="44" xfId="0" applyNumberFormat="1" applyFont="1" applyFill="1" applyBorder="1"/>
    <xf numFmtId="169" fontId="53" fillId="3" borderId="44" xfId="1" applyNumberFormat="1" applyFont="1" applyFill="1" applyBorder="1"/>
    <xf numFmtId="169" fontId="11" fillId="3" borderId="44" xfId="0" applyNumberFormat="1" applyFont="1" applyFill="1" applyBorder="1" applyProtection="1">
      <protection locked="0"/>
    </xf>
    <xf numFmtId="169" fontId="23" fillId="3" borderId="44" xfId="0" quotePrefix="1" applyNumberFormat="1" applyFont="1" applyFill="1" applyBorder="1" applyAlignment="1">
      <alignment horizontal="left"/>
    </xf>
    <xf numFmtId="169" fontId="7" fillId="3" borderId="44" xfId="0" applyNumberFormat="1" applyFont="1" applyFill="1" applyBorder="1" applyProtection="1">
      <protection locked="0"/>
    </xf>
    <xf numFmtId="169" fontId="7" fillId="3" borderId="42" xfId="0" applyNumberFormat="1" applyFont="1" applyFill="1" applyBorder="1" applyProtection="1"/>
    <xf numFmtId="169" fontId="7" fillId="3" borderId="23" xfId="0" applyNumberFormat="1" applyFont="1" applyFill="1" applyBorder="1" applyProtection="1"/>
    <xf numFmtId="169" fontId="10" fillId="3" borderId="23" xfId="0" applyNumberFormat="1" applyFont="1" applyFill="1" applyBorder="1" applyProtection="1"/>
    <xf numFmtId="164" fontId="9" fillId="13" borderId="0" xfId="0" applyNumberFormat="1" applyFont="1" applyFill="1" applyBorder="1"/>
    <xf numFmtId="164" fontId="7" fillId="13" borderId="0" xfId="0" applyNumberFormat="1" applyFont="1" applyFill="1"/>
    <xf numFmtId="164" fontId="7" fillId="13" borderId="0" xfId="0" applyNumberFormat="1" applyFont="1" applyFill="1" applyBorder="1"/>
    <xf numFmtId="9" fontId="7" fillId="3" borderId="0" xfId="0" applyNumberFormat="1" applyFont="1" applyFill="1" applyBorder="1" applyProtection="1"/>
    <xf numFmtId="10" fontId="28" fillId="0" borderId="0" xfId="3" applyNumberFormat="1" applyFont="1" applyFill="1" applyAlignment="1" applyProtection="1">
      <alignment horizontal="left"/>
    </xf>
    <xf numFmtId="0" fontId="0" fillId="2" borderId="0" xfId="0" applyNumberFormat="1" applyFill="1"/>
    <xf numFmtId="0" fontId="0" fillId="0" borderId="0" xfId="0" applyNumberFormat="1"/>
    <xf numFmtId="0" fontId="5" fillId="4" borderId="0" xfId="0" quotePrefix="1" applyNumberFormat="1" applyFont="1" applyFill="1" applyAlignment="1">
      <alignment horizontal="center"/>
    </xf>
    <xf numFmtId="0" fontId="47" fillId="2" borderId="0" xfId="0" applyNumberFormat="1" applyFont="1" applyFill="1" applyAlignment="1">
      <alignment horizontal="center"/>
    </xf>
    <xf numFmtId="0" fontId="75" fillId="0" borderId="0" xfId="0" applyNumberFormat="1" applyFont="1" applyAlignment="1">
      <alignment wrapText="1"/>
    </xf>
    <xf numFmtId="0" fontId="0" fillId="0" borderId="0" xfId="0" applyNumberFormat="1" applyAlignment="1">
      <alignment vertical="center"/>
    </xf>
    <xf numFmtId="0" fontId="75" fillId="0" borderId="0" xfId="0" applyNumberFormat="1" applyFont="1" applyAlignment="1">
      <alignment vertical="center" wrapText="1"/>
    </xf>
    <xf numFmtId="0" fontId="75" fillId="0" borderId="0" xfId="0" applyNumberFormat="1" applyFont="1" applyAlignment="1">
      <alignment horizontal="left" vertical="center" wrapText="1"/>
    </xf>
    <xf numFmtId="0" fontId="75" fillId="0" borderId="14" xfId="0" applyNumberFormat="1" applyFont="1" applyBorder="1" applyAlignment="1">
      <alignment horizontal="left" vertical="center" wrapText="1"/>
    </xf>
    <xf numFmtId="0" fontId="73" fillId="17" borderId="59" xfId="8" applyNumberFormat="1" applyFont="1" applyBorder="1" applyAlignment="1">
      <alignment horizontal="center" vertical="center" wrapText="1"/>
    </xf>
    <xf numFmtId="0" fontId="73" fillId="17" borderId="57" xfId="8" applyNumberFormat="1" applyFont="1" applyBorder="1" applyAlignment="1">
      <alignment horizontal="center" wrapText="1"/>
    </xf>
    <xf numFmtId="0" fontId="73" fillId="17" borderId="60" xfId="8" applyNumberFormat="1" applyFont="1" applyBorder="1" applyAlignment="1">
      <alignment horizontal="center" wrapText="1"/>
    </xf>
    <xf numFmtId="0" fontId="0" fillId="0" borderId="0" xfId="0" applyNumberFormat="1" applyAlignment="1">
      <alignment horizontal="center"/>
    </xf>
    <xf numFmtId="0" fontId="73" fillId="17" borderId="52" xfId="8" applyNumberFormat="1" applyFont="1" applyBorder="1" applyAlignment="1">
      <alignment horizontal="center" vertical="center" wrapText="1"/>
    </xf>
    <xf numFmtId="0" fontId="73" fillId="17" borderId="51" xfId="8" applyNumberFormat="1" applyFont="1" applyBorder="1" applyAlignment="1">
      <alignment horizontal="center" vertical="center" wrapText="1"/>
    </xf>
    <xf numFmtId="0" fontId="0" fillId="0" borderId="0" xfId="0" applyNumberFormat="1" applyAlignment="1">
      <alignment horizontal="center" vertical="center"/>
    </xf>
    <xf numFmtId="0" fontId="74" fillId="18" borderId="0" xfId="9" applyNumberFormat="1" applyBorder="1" applyAlignment="1">
      <alignment horizontal="center" vertical="center" wrapText="1"/>
    </xf>
    <xf numFmtId="0" fontId="77" fillId="0" borderId="0" xfId="0" applyNumberFormat="1" applyFont="1" applyBorder="1" applyAlignment="1">
      <alignment vertical="top" wrapText="1"/>
    </xf>
    <xf numFmtId="0" fontId="72" fillId="16" borderId="54" xfId="7" applyNumberFormat="1" applyBorder="1" applyAlignment="1">
      <alignment vertical="center"/>
    </xf>
    <xf numFmtId="0" fontId="72" fillId="16" borderId="54" xfId="7" applyNumberFormat="1" applyBorder="1" applyAlignment="1">
      <alignment horizontal="center" vertical="center"/>
    </xf>
    <xf numFmtId="0" fontId="72" fillId="16" borderId="54" xfId="7" applyNumberFormat="1" applyBorder="1" applyAlignment="1">
      <alignment vertical="center" wrapText="1"/>
    </xf>
    <xf numFmtId="0" fontId="72" fillId="16" borderId="54" xfId="7" applyNumberFormat="1" applyBorder="1" applyAlignment="1">
      <alignment horizontal="center" vertical="center" wrapText="1"/>
    </xf>
    <xf numFmtId="0" fontId="72" fillId="16" borderId="41" xfId="7" applyNumberFormat="1" applyAlignment="1">
      <alignment vertical="center"/>
    </xf>
    <xf numFmtId="0" fontId="72" fillId="16" borderId="41" xfId="7" quotePrefix="1" applyNumberFormat="1" applyAlignment="1">
      <alignment horizontal="center" vertical="center"/>
    </xf>
    <xf numFmtId="0" fontId="72" fillId="16" borderId="41" xfId="7" applyNumberFormat="1" applyAlignment="1">
      <alignment vertical="center" wrapText="1"/>
    </xf>
    <xf numFmtId="0" fontId="72" fillId="16" borderId="41" xfId="7" applyNumberFormat="1" applyAlignment="1">
      <alignment horizontal="center" vertical="center" wrapText="1"/>
    </xf>
    <xf numFmtId="0" fontId="72" fillId="16" borderId="41" xfId="7" applyNumberFormat="1" applyAlignment="1">
      <alignment horizontal="center" vertical="center"/>
    </xf>
    <xf numFmtId="0" fontId="0" fillId="0" borderId="0" xfId="0" applyNumberFormat="1" applyAlignment="1">
      <alignment wrapText="1"/>
    </xf>
    <xf numFmtId="0" fontId="65" fillId="2" borderId="0" xfId="0" applyNumberFormat="1" applyFont="1" applyFill="1"/>
    <xf numFmtId="0" fontId="65" fillId="2" borderId="0" xfId="0" applyNumberFormat="1" applyFont="1" applyFill="1" applyAlignment="1">
      <alignment horizontal="right"/>
    </xf>
    <xf numFmtId="0" fontId="7" fillId="2" borderId="0" xfId="0" applyNumberFormat="1" applyFont="1" applyFill="1" applyAlignment="1">
      <alignment horizontal="center"/>
    </xf>
    <xf numFmtId="0" fontId="7" fillId="2" borderId="0" xfId="0" applyNumberFormat="1" applyFont="1" applyFill="1"/>
    <xf numFmtId="0" fontId="21" fillId="2" borderId="0" xfId="0" applyNumberFormat="1" applyFont="1" applyFill="1"/>
    <xf numFmtId="0" fontId="1" fillId="2" borderId="0" xfId="0" applyNumberFormat="1" applyFont="1" applyFill="1"/>
    <xf numFmtId="0" fontId="1" fillId="2" borderId="0" xfId="0" applyNumberFormat="1" applyFont="1" applyFill="1" applyAlignment="1">
      <alignment horizontal="right"/>
    </xf>
    <xf numFmtId="0" fontId="3" fillId="2" borderId="0" xfId="0" applyNumberFormat="1" applyFont="1" applyFill="1"/>
    <xf numFmtId="0" fontId="10" fillId="2" borderId="0" xfId="0" applyNumberFormat="1" applyFont="1" applyFill="1"/>
    <xf numFmtId="0" fontId="11" fillId="2" borderId="0" xfId="0" applyNumberFormat="1" applyFont="1" applyFill="1"/>
    <xf numFmtId="0" fontId="11" fillId="13" borderId="0" xfId="0" applyNumberFormat="1" applyFont="1" applyFill="1"/>
    <xf numFmtId="0" fontId="10" fillId="2" borderId="0" xfId="0" applyNumberFormat="1" applyFont="1" applyFill="1" applyBorder="1"/>
    <xf numFmtId="0" fontId="10" fillId="13" borderId="0" xfId="0" applyNumberFormat="1" applyFont="1" applyFill="1" applyBorder="1" applyAlignment="1">
      <alignment horizontal="left"/>
    </xf>
    <xf numFmtId="0" fontId="7" fillId="2" borderId="0" xfId="0" applyNumberFormat="1" applyFont="1" applyFill="1" applyBorder="1"/>
    <xf numFmtId="0" fontId="11" fillId="13" borderId="0" xfId="0" applyNumberFormat="1" applyFont="1" applyFill="1" applyBorder="1"/>
    <xf numFmtId="0" fontId="7" fillId="13" borderId="0" xfId="0" applyNumberFormat="1" applyFont="1" applyFill="1" applyBorder="1"/>
    <xf numFmtId="0" fontId="0" fillId="2" borderId="0" xfId="0" applyNumberFormat="1" applyFill="1" applyBorder="1"/>
    <xf numFmtId="0" fontId="9" fillId="13" borderId="0" xfId="0" applyNumberFormat="1" applyFont="1" applyFill="1" applyBorder="1"/>
    <xf numFmtId="0" fontId="1" fillId="13" borderId="0" xfId="0" applyNumberFormat="1" applyFont="1" applyFill="1"/>
    <xf numFmtId="0" fontId="8" fillId="13" borderId="0" xfId="0" quotePrefix="1" applyNumberFormat="1" applyFont="1" applyFill="1" applyAlignment="1">
      <alignment horizontal="left"/>
    </xf>
    <xf numFmtId="0" fontId="7" fillId="13" borderId="0" xfId="0" applyNumberFormat="1" applyFont="1" applyFill="1"/>
    <xf numFmtId="0" fontId="10" fillId="13" borderId="0" xfId="0" quotePrefix="1" applyNumberFormat="1" applyFont="1" applyFill="1" applyBorder="1" applyAlignment="1">
      <alignment horizontal="left"/>
    </xf>
    <xf numFmtId="0" fontId="7" fillId="13" borderId="0" xfId="0" quotePrefix="1" applyNumberFormat="1" applyFont="1" applyFill="1" applyBorder="1" applyAlignment="1">
      <alignment horizontal="right"/>
    </xf>
    <xf numFmtId="0" fontId="23" fillId="13" borderId="0" xfId="6" applyNumberFormat="1" applyFont="1" applyFill="1" applyBorder="1" applyAlignment="1">
      <alignment horizontal="center"/>
    </xf>
    <xf numFmtId="0" fontId="3" fillId="13" borderId="0" xfId="0" applyNumberFormat="1" applyFont="1" applyFill="1" applyBorder="1"/>
    <xf numFmtId="0" fontId="0" fillId="13" borderId="0" xfId="0" applyNumberFormat="1" applyFill="1" applyBorder="1"/>
    <xf numFmtId="0" fontId="21" fillId="13" borderId="0" xfId="0" applyNumberFormat="1" applyFont="1" applyFill="1"/>
    <xf numFmtId="0" fontId="0" fillId="13" borderId="0" xfId="0" applyNumberFormat="1" applyFill="1"/>
    <xf numFmtId="0" fontId="1" fillId="13" borderId="0" xfId="0" applyNumberFormat="1" applyFont="1" applyFill="1" applyBorder="1"/>
    <xf numFmtId="0" fontId="7" fillId="13" borderId="0" xfId="0" applyNumberFormat="1" applyFont="1" applyFill="1" applyAlignment="1">
      <alignment horizontal="center"/>
    </xf>
    <xf numFmtId="0" fontId="10" fillId="0" borderId="32" xfId="0" applyNumberFormat="1" applyFont="1" applyFill="1" applyBorder="1"/>
    <xf numFmtId="0" fontId="10" fillId="13" borderId="0" xfId="0" applyNumberFormat="1" applyFont="1" applyFill="1" applyBorder="1"/>
    <xf numFmtId="0" fontId="7" fillId="0" borderId="32" xfId="0" applyNumberFormat="1" applyFont="1" applyFill="1" applyBorder="1"/>
    <xf numFmtId="0" fontId="3" fillId="13" borderId="0" xfId="0" applyNumberFormat="1" applyFont="1" applyFill="1"/>
    <xf numFmtId="0" fontId="1" fillId="13" borderId="0" xfId="0" applyNumberFormat="1" applyFont="1" applyFill="1" applyBorder="1" applyAlignment="1" applyProtection="1">
      <alignment horizontal="left"/>
    </xf>
    <xf numFmtId="0" fontId="7" fillId="9" borderId="32" xfId="0" applyNumberFormat="1" applyFont="1" applyFill="1" applyBorder="1"/>
    <xf numFmtId="0" fontId="7" fillId="0" borderId="33" xfId="0" applyNumberFormat="1" applyFont="1" applyFill="1" applyBorder="1"/>
    <xf numFmtId="0" fontId="7" fillId="0" borderId="0" xfId="0" applyNumberFormat="1" applyFont="1" applyFill="1" applyBorder="1"/>
    <xf numFmtId="0" fontId="1" fillId="13" borderId="0" xfId="0" applyNumberFormat="1" applyFont="1" applyFill="1" applyAlignment="1">
      <alignment horizontal="center"/>
    </xf>
    <xf numFmtId="0" fontId="7" fillId="0" borderId="34" xfId="0" applyNumberFormat="1" applyFont="1" applyFill="1" applyBorder="1"/>
    <xf numFmtId="0" fontId="12" fillId="13" borderId="0" xfId="6" applyNumberFormat="1" applyFont="1" applyFill="1" applyBorder="1"/>
    <xf numFmtId="0" fontId="11" fillId="13" borderId="0" xfId="6" applyNumberFormat="1" applyFont="1" applyFill="1" applyBorder="1"/>
    <xf numFmtId="0" fontId="7" fillId="13" borderId="0" xfId="0" applyNumberFormat="1" applyFont="1" applyFill="1" applyBorder="1" applyAlignment="1">
      <alignment horizontal="right"/>
    </xf>
    <xf numFmtId="0" fontId="54" fillId="13" borderId="0" xfId="0" quotePrefix="1" applyNumberFormat="1" applyFont="1" applyFill="1" applyAlignment="1">
      <alignment horizontal="left"/>
    </xf>
    <xf numFmtId="0" fontId="4" fillId="13" borderId="0" xfId="0" quotePrefix="1" applyNumberFormat="1" applyFont="1" applyFill="1" applyAlignment="1">
      <alignment horizontal="left"/>
    </xf>
    <xf numFmtId="0" fontId="7" fillId="13" borderId="0" xfId="0" quotePrefix="1" applyNumberFormat="1" applyFont="1" applyFill="1" applyAlignment="1">
      <alignment horizontal="right"/>
    </xf>
    <xf numFmtId="0" fontId="12" fillId="13" borderId="0" xfId="6" applyNumberFormat="1" applyFont="1" applyFill="1"/>
    <xf numFmtId="0" fontId="55" fillId="13" borderId="0" xfId="0" applyNumberFormat="1" applyFont="1" applyFill="1"/>
    <xf numFmtId="0" fontId="55" fillId="2" borderId="0" xfId="0" applyNumberFormat="1" applyFont="1" applyFill="1"/>
    <xf numFmtId="0" fontId="55" fillId="2" borderId="0" xfId="0" applyNumberFormat="1" applyFont="1" applyFill="1" applyAlignment="1">
      <alignment horizontal="center"/>
    </xf>
    <xf numFmtId="0" fontId="51" fillId="5" borderId="0" xfId="4" applyNumberFormat="1" applyFont="1" applyFill="1" applyAlignment="1" applyProtection="1">
      <alignment horizontal="left" wrapText="1"/>
    </xf>
    <xf numFmtId="0" fontId="42" fillId="2" borderId="0" xfId="4" applyNumberFormat="1" applyFont="1" applyFill="1" applyAlignment="1" applyProtection="1">
      <alignment horizontal="left"/>
    </xf>
    <xf numFmtId="0" fontId="43" fillId="2" borderId="0" xfId="4" applyNumberFormat="1" applyFont="1" applyFill="1" applyProtection="1">
      <protection locked="0"/>
    </xf>
    <xf numFmtId="0" fontId="56" fillId="2" borderId="0" xfId="0" applyNumberFormat="1" applyFont="1" applyFill="1"/>
    <xf numFmtId="0" fontId="56" fillId="2" borderId="0" xfId="0" applyNumberFormat="1" applyFont="1" applyFill="1" applyAlignment="1">
      <alignment horizontal="right"/>
    </xf>
    <xf numFmtId="0" fontId="48" fillId="2" borderId="0" xfId="0" applyNumberFormat="1" applyFont="1" applyFill="1" applyAlignment="1">
      <alignment horizontal="center"/>
    </xf>
    <xf numFmtId="0" fontId="48" fillId="2" borderId="0" xfId="0" applyNumberFormat="1" applyFont="1" applyFill="1" applyAlignment="1">
      <alignment horizontal="right"/>
    </xf>
    <xf numFmtId="0" fontId="48" fillId="4" borderId="0" xfId="0" applyNumberFormat="1" applyFont="1" applyFill="1" applyAlignment="1">
      <alignment horizontal="center"/>
    </xf>
    <xf numFmtId="0" fontId="49" fillId="4" borderId="0" xfId="0" applyNumberFormat="1" applyFont="1" applyFill="1" applyAlignment="1">
      <alignment horizontal="center"/>
    </xf>
    <xf numFmtId="0" fontId="50" fillId="2" borderId="0" xfId="4" applyNumberFormat="1" applyFont="1" applyFill="1"/>
    <xf numFmtId="0" fontId="37" fillId="2" borderId="0" xfId="4" applyNumberFormat="1" applyFont="1" applyFill="1" applyAlignment="1" applyProtection="1">
      <alignment horizontal="left"/>
    </xf>
    <xf numFmtId="0" fontId="37" fillId="2" borderId="0" xfId="4" applyNumberFormat="1" applyFont="1" applyFill="1"/>
    <xf numFmtId="0" fontId="48" fillId="2" borderId="0" xfId="0" applyNumberFormat="1" applyFont="1" applyFill="1"/>
    <xf numFmtId="0" fontId="57" fillId="2" borderId="0" xfId="0" applyNumberFormat="1" applyFont="1" applyFill="1"/>
    <xf numFmtId="0" fontId="57" fillId="2" borderId="0" xfId="0" applyNumberFormat="1" applyFont="1" applyFill="1" applyAlignment="1">
      <alignment horizontal="right"/>
    </xf>
    <xf numFmtId="0" fontId="7" fillId="4" borderId="0" xfId="0" applyNumberFormat="1" applyFont="1" applyFill="1" applyAlignment="1">
      <alignment horizontal="center"/>
    </xf>
    <xf numFmtId="0" fontId="7" fillId="3" borderId="0" xfId="0" applyNumberFormat="1" applyFont="1" applyFill="1" applyAlignment="1">
      <alignment horizontal="left"/>
    </xf>
    <xf numFmtId="0" fontId="7" fillId="3" borderId="0" xfId="0" applyNumberFormat="1" applyFont="1" applyFill="1"/>
    <xf numFmtId="0" fontId="7" fillId="3" borderId="0" xfId="0" applyNumberFormat="1" applyFont="1" applyFill="1" applyAlignment="1">
      <alignment horizontal="right"/>
    </xf>
    <xf numFmtId="0" fontId="7" fillId="3" borderId="0" xfId="0" applyNumberFormat="1" applyFont="1" applyFill="1" applyProtection="1"/>
    <xf numFmtId="0" fontId="31" fillId="2" borderId="0" xfId="4" applyNumberFormat="1" applyFont="1" applyFill="1"/>
    <xf numFmtId="0" fontId="58" fillId="2" borderId="0" xfId="0" quotePrefix="1" applyNumberFormat="1" applyFont="1" applyFill="1" applyAlignment="1">
      <alignment horizontal="right"/>
    </xf>
    <xf numFmtId="0" fontId="10" fillId="2" borderId="0" xfId="0" applyNumberFormat="1" applyFont="1" applyFill="1" applyAlignment="1">
      <alignment horizontal="center"/>
    </xf>
    <xf numFmtId="0" fontId="7" fillId="3" borderId="0" xfId="0" applyNumberFormat="1" applyFont="1" applyFill="1" applyBorder="1"/>
    <xf numFmtId="0" fontId="7" fillId="3" borderId="0" xfId="0" applyNumberFormat="1" applyFont="1" applyFill="1" applyAlignment="1" applyProtection="1">
      <alignment horizontal="left"/>
    </xf>
    <xf numFmtId="0" fontId="3" fillId="3" borderId="0" xfId="0" applyNumberFormat="1" applyFont="1" applyFill="1"/>
    <xf numFmtId="0" fontId="19" fillId="3" borderId="0" xfId="0" applyNumberFormat="1" applyFont="1" applyFill="1" applyProtection="1">
      <protection locked="0"/>
    </xf>
    <xf numFmtId="0" fontId="59" fillId="2" borderId="0" xfId="0" applyNumberFormat="1" applyFont="1" applyFill="1"/>
    <xf numFmtId="0" fontId="7" fillId="3" borderId="0" xfId="0" applyNumberFormat="1" applyFont="1" applyFill="1" applyBorder="1" applyProtection="1"/>
    <xf numFmtId="0" fontId="7" fillId="3" borderId="1" xfId="0" applyNumberFormat="1" applyFont="1" applyFill="1" applyBorder="1" applyAlignment="1" applyProtection="1">
      <alignment horizontal="fill"/>
    </xf>
    <xf numFmtId="0" fontId="7" fillId="3" borderId="1" xfId="0" applyNumberFormat="1" applyFont="1" applyFill="1" applyBorder="1"/>
    <xf numFmtId="0" fontId="3" fillId="3" borderId="1" xfId="0" applyNumberFormat="1" applyFont="1" applyFill="1" applyBorder="1" applyAlignment="1" applyProtection="1">
      <alignment horizontal="fill"/>
    </xf>
    <xf numFmtId="0" fontId="34" fillId="2" borderId="0" xfId="4" quotePrefix="1" applyNumberFormat="1" applyFont="1" applyFill="1"/>
    <xf numFmtId="0" fontId="7" fillId="3" borderId="46" xfId="0" quotePrefix="1" applyNumberFormat="1" applyFont="1" applyFill="1" applyBorder="1" applyAlignment="1" applyProtection="1">
      <alignment horizontal="left"/>
    </xf>
    <xf numFmtId="0" fontId="7" fillId="3" borderId="0" xfId="0" applyNumberFormat="1" applyFont="1" applyFill="1" applyAlignment="1" applyProtection="1">
      <alignment horizontal="right"/>
    </xf>
    <xf numFmtId="0" fontId="7" fillId="3" borderId="42" xfId="0" applyNumberFormat="1" applyFont="1" applyFill="1" applyBorder="1" applyProtection="1"/>
    <xf numFmtId="0" fontId="0" fillId="12" borderId="0" xfId="0" applyNumberFormat="1" applyFill="1"/>
    <xf numFmtId="0" fontId="7" fillId="3" borderId="45" xfId="0" quotePrefix="1" applyNumberFormat="1" applyFont="1" applyFill="1" applyBorder="1" applyAlignment="1" applyProtection="1">
      <alignment horizontal="left"/>
    </xf>
    <xf numFmtId="0" fontId="7" fillId="3" borderId="44" xfId="0" applyNumberFormat="1" applyFont="1" applyFill="1" applyBorder="1" applyProtection="1"/>
    <xf numFmtId="0" fontId="7" fillId="3" borderId="0" xfId="0" applyNumberFormat="1" applyFont="1" applyFill="1" applyBorder="1" applyAlignment="1" applyProtection="1">
      <alignment horizontal="right"/>
    </xf>
    <xf numFmtId="0" fontId="7" fillId="3" borderId="0" xfId="0" applyNumberFormat="1" applyFont="1" applyFill="1" applyBorder="1" applyAlignment="1" applyProtection="1">
      <alignment horizontal="center"/>
    </xf>
    <xf numFmtId="0" fontId="3" fillId="3" borderId="0" xfId="0" applyNumberFormat="1" applyFont="1" applyFill="1" applyBorder="1"/>
    <xf numFmtId="0" fontId="3" fillId="3" borderId="45" xfId="0" applyNumberFormat="1" applyFont="1" applyFill="1" applyBorder="1"/>
    <xf numFmtId="0" fontId="10" fillId="3" borderId="0" xfId="0" applyNumberFormat="1" applyFont="1" applyFill="1" applyAlignment="1">
      <alignment horizontal="right"/>
    </xf>
    <xf numFmtId="0" fontId="1" fillId="12" borderId="0" xfId="0" applyNumberFormat="1" applyFont="1" applyFill="1"/>
    <xf numFmtId="0" fontId="10" fillId="3" borderId="0" xfId="0" applyNumberFormat="1" applyFont="1" applyFill="1" applyBorder="1" applyAlignment="1" applyProtection="1">
      <alignment horizontal="center"/>
    </xf>
    <xf numFmtId="0" fontId="7" fillId="3" borderId="44" xfId="0" applyNumberFormat="1" applyFont="1" applyFill="1" applyBorder="1"/>
    <xf numFmtId="0" fontId="60" fillId="2" borderId="0" xfId="0" quotePrefix="1" applyNumberFormat="1" applyFont="1" applyFill="1" applyAlignment="1">
      <alignment horizontal="right"/>
    </xf>
    <xf numFmtId="0" fontId="7" fillId="3" borderId="0" xfId="0" applyNumberFormat="1" applyFont="1" applyFill="1" applyAlignment="1" applyProtection="1">
      <alignment horizontal="center"/>
    </xf>
    <xf numFmtId="0" fontId="7" fillId="3" borderId="0" xfId="0" applyNumberFormat="1" applyFont="1" applyFill="1" applyAlignment="1">
      <alignment horizontal="center"/>
    </xf>
    <xf numFmtId="0" fontId="7" fillId="3" borderId="44" xfId="0" applyNumberFormat="1" applyFont="1" applyFill="1" applyBorder="1" applyAlignment="1" applyProtection="1">
      <alignment horizontal="center"/>
    </xf>
    <xf numFmtId="0" fontId="3" fillId="3" borderId="0" xfId="0" applyNumberFormat="1" applyFont="1" applyFill="1" applyBorder="1" applyAlignment="1" applyProtection="1">
      <alignment horizontal="center"/>
    </xf>
    <xf numFmtId="0" fontId="3" fillId="3" borderId="45" xfId="0" applyNumberFormat="1" applyFont="1" applyFill="1" applyBorder="1" applyAlignment="1" applyProtection="1">
      <alignment horizontal="center"/>
    </xf>
    <xf numFmtId="0" fontId="61" fillId="2" borderId="0" xfId="0" applyNumberFormat="1" applyFont="1" applyFill="1"/>
    <xf numFmtId="0" fontId="61" fillId="2" borderId="0" xfId="0" applyNumberFormat="1" applyFont="1" applyFill="1" applyAlignment="1">
      <alignment horizontal="right"/>
    </xf>
    <xf numFmtId="0" fontId="15" fillId="3" borderId="0" xfId="0" applyNumberFormat="1" applyFont="1" applyFill="1" applyAlignment="1" applyProtection="1">
      <alignment horizontal="center"/>
    </xf>
    <xf numFmtId="0" fontId="15" fillId="3" borderId="44" xfId="0" applyNumberFormat="1" applyFont="1" applyFill="1" applyBorder="1" applyAlignment="1" applyProtection="1">
      <alignment horizontal="center"/>
    </xf>
    <xf numFmtId="0" fontId="15" fillId="3" borderId="0" xfId="0" applyNumberFormat="1" applyFont="1" applyFill="1" applyBorder="1" applyAlignment="1" applyProtection="1">
      <alignment horizontal="center"/>
    </xf>
    <xf numFmtId="0" fontId="15" fillId="3" borderId="45" xfId="0" applyNumberFormat="1" applyFont="1" applyFill="1" applyBorder="1" applyAlignment="1" applyProtection="1">
      <alignment horizontal="center"/>
    </xf>
    <xf numFmtId="0" fontId="61" fillId="2" borderId="0" xfId="0" quotePrefix="1" applyNumberFormat="1" applyFont="1" applyFill="1" applyAlignment="1">
      <alignment horizontal="center"/>
    </xf>
    <xf numFmtId="0" fontId="34" fillId="13" borderId="0" xfId="0" applyNumberFormat="1" applyFont="1" applyFill="1" applyBorder="1" applyAlignment="1">
      <alignment horizontal="center"/>
    </xf>
    <xf numFmtId="0" fontId="3" fillId="2" borderId="0" xfId="0" applyNumberFormat="1" applyFont="1" applyFill="1" applyAlignment="1">
      <alignment horizontal="center"/>
    </xf>
    <xf numFmtId="0" fontId="10" fillId="2" borderId="0" xfId="0" applyNumberFormat="1" applyFont="1" applyFill="1" applyAlignment="1">
      <alignment horizontal="left" indent="1"/>
    </xf>
    <xf numFmtId="0" fontId="52" fillId="3" borderId="0" xfId="0" applyNumberFormat="1" applyFont="1" applyFill="1" applyBorder="1" applyAlignment="1" applyProtection="1">
      <alignment horizontal="center"/>
    </xf>
    <xf numFmtId="0" fontId="52" fillId="3" borderId="44" xfId="0" applyNumberFormat="1" applyFont="1" applyFill="1" applyBorder="1" applyAlignment="1" applyProtection="1">
      <alignment horizontal="center"/>
    </xf>
    <xf numFmtId="0" fontId="52" fillId="3" borderId="45" xfId="0" quotePrefix="1" applyNumberFormat="1" applyFont="1" applyFill="1" applyBorder="1" applyAlignment="1" applyProtection="1">
      <alignment horizontal="left"/>
    </xf>
    <xf numFmtId="0" fontId="52" fillId="3" borderId="45" xfId="0" applyNumberFormat="1" applyFont="1" applyFill="1" applyBorder="1" applyAlignment="1" applyProtection="1">
      <alignment horizontal="center"/>
    </xf>
    <xf numFmtId="0" fontId="61" fillId="2" borderId="0" xfId="0" quotePrefix="1" applyNumberFormat="1" applyFont="1" applyFill="1" applyAlignment="1">
      <alignment horizontal="right"/>
    </xf>
    <xf numFmtId="0" fontId="34" fillId="0" borderId="0" xfId="0" applyNumberFormat="1" applyFont="1" applyFill="1" applyBorder="1" applyAlignment="1" applyProtection="1">
      <alignment horizontal="center"/>
    </xf>
    <xf numFmtId="0" fontId="62" fillId="2" borderId="0" xfId="0" quotePrefix="1" applyNumberFormat="1" applyFont="1" applyFill="1" applyAlignment="1">
      <alignment horizontal="right"/>
    </xf>
    <xf numFmtId="0" fontId="7" fillId="3" borderId="0" xfId="0" applyNumberFormat="1" applyFont="1" applyFill="1" applyAlignment="1" applyProtection="1">
      <alignment horizontal="fill"/>
    </xf>
    <xf numFmtId="0" fontId="7" fillId="3" borderId="0" xfId="0" applyNumberFormat="1" applyFont="1" applyFill="1" applyBorder="1" applyAlignment="1" applyProtection="1">
      <alignment horizontal="fill"/>
    </xf>
    <xf numFmtId="0" fontId="63" fillId="2" borderId="0" xfId="0" applyNumberFormat="1" applyFont="1" applyFill="1"/>
    <xf numFmtId="0" fontId="10" fillId="3" borderId="0" xfId="0" applyNumberFormat="1" applyFont="1" applyFill="1" applyAlignment="1" applyProtection="1">
      <alignment horizontal="right"/>
    </xf>
    <xf numFmtId="0" fontId="34" fillId="2" borderId="0" xfId="4" applyNumberFormat="1" applyFont="1" applyFill="1"/>
    <xf numFmtId="0" fontId="62" fillId="2" borderId="0" xfId="0" applyNumberFormat="1" applyFont="1" applyFill="1" applyAlignment="1">
      <alignment horizontal="right"/>
    </xf>
    <xf numFmtId="0" fontId="1" fillId="3" borderId="0" xfId="0" applyNumberFormat="1" applyFont="1" applyFill="1"/>
    <xf numFmtId="0" fontId="1" fillId="3" borderId="0" xfId="0" applyNumberFormat="1" applyFont="1" applyFill="1" applyAlignment="1">
      <alignment horizontal="center"/>
    </xf>
    <xf numFmtId="0" fontId="63" fillId="2" borderId="0" xfId="0" applyNumberFormat="1" applyFont="1" applyFill="1" applyAlignment="1">
      <alignment horizontal="right"/>
    </xf>
    <xf numFmtId="0" fontId="14" fillId="3" borderId="0" xfId="0" applyNumberFormat="1" applyFont="1" applyFill="1"/>
    <xf numFmtId="0" fontId="3" fillId="9" borderId="0" xfId="4" applyNumberFormat="1" applyFont="1" applyFill="1"/>
    <xf numFmtId="0" fontId="30" fillId="2" borderId="0" xfId="4" quotePrefix="1" applyNumberFormat="1" applyFont="1" applyFill="1"/>
    <xf numFmtId="0" fontId="6" fillId="3" borderId="0" xfId="0" applyNumberFormat="1" applyFont="1" applyFill="1" applyAlignment="1">
      <alignment horizontal="center"/>
    </xf>
    <xf numFmtId="0" fontId="7" fillId="3" borderId="0" xfId="0" quotePrefix="1" applyNumberFormat="1" applyFont="1" applyFill="1" applyAlignment="1">
      <alignment horizontal="left"/>
    </xf>
    <xf numFmtId="0" fontId="3" fillId="5" borderId="0" xfId="4" applyNumberFormat="1" applyFont="1" applyFill="1"/>
    <xf numFmtId="0" fontId="1" fillId="2" borderId="0" xfId="0" quotePrefix="1" applyNumberFormat="1" applyFont="1" applyFill="1"/>
    <xf numFmtId="0" fontId="3" fillId="2" borderId="0" xfId="4" applyNumberFormat="1" applyFont="1" applyFill="1"/>
    <xf numFmtId="0" fontId="4" fillId="3" borderId="3" xfId="0" applyNumberFormat="1" applyFont="1" applyFill="1" applyBorder="1" applyAlignment="1" applyProtection="1">
      <alignment horizontal="left"/>
    </xf>
    <xf numFmtId="0" fontId="21" fillId="3" borderId="0" xfId="0" applyNumberFormat="1" applyFont="1" applyFill="1"/>
    <xf numFmtId="0" fontId="7" fillId="3" borderId="0" xfId="0" quotePrefix="1" applyNumberFormat="1" applyFont="1" applyFill="1" applyAlignment="1" applyProtection="1">
      <alignment horizontal="left"/>
    </xf>
    <xf numFmtId="0" fontId="15" fillId="3" borderId="0" xfId="0" quotePrefix="1" applyNumberFormat="1" applyFont="1" applyFill="1" applyAlignment="1">
      <alignment horizontal="left"/>
    </xf>
    <xf numFmtId="0" fontId="7" fillId="0" borderId="0" xfId="0" applyNumberFormat="1" applyFont="1" applyFill="1"/>
    <xf numFmtId="0" fontId="26" fillId="3" borderId="0" xfId="0" applyNumberFormat="1" applyFont="1" applyFill="1" applyAlignment="1">
      <alignment horizontal="right"/>
    </xf>
    <xf numFmtId="0" fontId="0" fillId="2" borderId="0" xfId="0" applyNumberFormat="1" applyFill="1" applyAlignment="1">
      <alignment horizontal="center"/>
    </xf>
    <xf numFmtId="0" fontId="7" fillId="12" borderId="3" xfId="0" quotePrefix="1" applyNumberFormat="1" applyFont="1" applyFill="1" applyBorder="1" applyAlignment="1" applyProtection="1">
      <alignment horizontal="left"/>
    </xf>
    <xf numFmtId="0" fontId="7" fillId="12" borderId="0" xfId="0" applyNumberFormat="1" applyFont="1" applyFill="1"/>
    <xf numFmtId="0" fontId="3" fillId="5" borderId="0" xfId="4" quotePrefix="1" applyNumberFormat="1" applyFont="1" applyFill="1" applyAlignment="1">
      <alignment horizontal="left"/>
    </xf>
    <xf numFmtId="0" fontId="3" fillId="5" borderId="0" xfId="4" quotePrefix="1" applyNumberFormat="1" applyFont="1" applyFill="1"/>
    <xf numFmtId="0" fontId="7" fillId="12" borderId="0" xfId="0" quotePrefix="1" applyNumberFormat="1" applyFont="1" applyFill="1" applyBorder="1" applyAlignment="1" applyProtection="1">
      <alignment horizontal="left"/>
    </xf>
    <xf numFmtId="0" fontId="63" fillId="4" borderId="0" xfId="0" applyNumberFormat="1" applyFont="1" applyFill="1" applyAlignment="1">
      <alignment horizontal="right"/>
    </xf>
    <xf numFmtId="0" fontId="10" fillId="4" borderId="0" xfId="0" applyNumberFormat="1" applyFont="1" applyFill="1" applyAlignment="1">
      <alignment horizontal="left"/>
    </xf>
    <xf numFmtId="0" fontId="11" fillId="3" borderId="0" xfId="0" quotePrefix="1" applyNumberFormat="1" applyFont="1" applyFill="1" applyAlignment="1" applyProtection="1">
      <alignment horizontal="left"/>
      <protection locked="0"/>
    </xf>
    <xf numFmtId="0" fontId="10" fillId="3" borderId="0" xfId="0" applyNumberFormat="1" applyFont="1" applyFill="1" applyAlignment="1" applyProtection="1">
      <alignment horizontal="left"/>
    </xf>
    <xf numFmtId="0" fontId="20" fillId="3" borderId="0" xfId="0" applyNumberFormat="1" applyFont="1" applyFill="1" applyAlignment="1" applyProtection="1">
      <alignment horizontal="left"/>
      <protection locked="0"/>
    </xf>
    <xf numFmtId="0" fontId="3" fillId="3" borderId="0" xfId="0" applyNumberFormat="1" applyFont="1" applyFill="1" applyBorder="1" applyAlignment="1" applyProtection="1">
      <alignment horizontal="fill"/>
    </xf>
    <xf numFmtId="0" fontId="28" fillId="2" borderId="0" xfId="2" applyNumberFormat="1" applyFill="1" applyAlignment="1" applyProtection="1">
      <alignment horizontal="center"/>
    </xf>
    <xf numFmtId="0" fontId="59" fillId="2" borderId="0" xfId="0" applyNumberFormat="1" applyFont="1" applyFill="1" applyAlignment="1">
      <alignment horizontal="right"/>
    </xf>
    <xf numFmtId="0" fontId="59" fillId="2" borderId="0" xfId="0" quotePrefix="1" applyNumberFormat="1" applyFont="1" applyFill="1" applyAlignment="1">
      <alignment horizontal="right"/>
    </xf>
    <xf numFmtId="0" fontId="58" fillId="2" borderId="0" xfId="0" applyNumberFormat="1" applyFont="1" applyFill="1" applyAlignment="1">
      <alignment horizontal="center"/>
    </xf>
    <xf numFmtId="0" fontId="64" fillId="11" borderId="0" xfId="0" applyNumberFormat="1" applyFont="1" applyFill="1" applyAlignment="1">
      <alignment horizontal="center" wrapText="1"/>
    </xf>
    <xf numFmtId="0" fontId="64" fillId="2" borderId="0" xfId="0" applyNumberFormat="1" applyFont="1" applyFill="1" applyAlignment="1">
      <alignment horizontal="center" wrapText="1"/>
    </xf>
    <xf numFmtId="0" fontId="18" fillId="2" borderId="0" xfId="0" applyNumberFormat="1" applyFont="1" applyFill="1" applyAlignment="1">
      <alignment horizontal="center"/>
    </xf>
    <xf numFmtId="0" fontId="18" fillId="2" borderId="0" xfId="0" applyNumberFormat="1" applyFont="1" applyFill="1" applyAlignment="1">
      <alignment horizontal="center" wrapText="1"/>
    </xf>
    <xf numFmtId="0" fontId="7" fillId="3" borderId="43" xfId="0" quotePrefix="1" applyNumberFormat="1" applyFont="1" applyFill="1" applyBorder="1" applyAlignment="1" applyProtection="1">
      <alignment horizontal="left"/>
    </xf>
    <xf numFmtId="0" fontId="3" fillId="3" borderId="43" xfId="0" applyNumberFormat="1" applyFont="1" applyFill="1" applyBorder="1"/>
    <xf numFmtId="0" fontId="65" fillId="11" borderId="0" xfId="0" applyNumberFormat="1" applyFont="1" applyFill="1"/>
    <xf numFmtId="0" fontId="65" fillId="11" borderId="0" xfId="0" quotePrefix="1" applyNumberFormat="1" applyFont="1" applyFill="1" applyAlignment="1">
      <alignment horizontal="center"/>
    </xf>
    <xf numFmtId="0" fontId="65" fillId="2" borderId="0" xfId="0" quotePrefix="1" applyNumberFormat="1" applyFont="1" applyFill="1" applyAlignment="1">
      <alignment horizontal="center"/>
    </xf>
    <xf numFmtId="0" fontId="34" fillId="0" borderId="27" xfId="0" applyNumberFormat="1" applyFont="1" applyBorder="1" applyAlignment="1">
      <alignment horizontal="center"/>
    </xf>
    <xf numFmtId="0" fontId="1" fillId="3" borderId="0" xfId="0" applyNumberFormat="1" applyFont="1" applyFill="1" applyBorder="1" applyAlignment="1" applyProtection="1">
      <alignment horizontal="center"/>
    </xf>
    <xf numFmtId="0" fontId="3" fillId="3" borderId="0" xfId="0" applyNumberFormat="1" applyFont="1" applyFill="1" applyAlignment="1" applyProtection="1">
      <alignment horizontal="center"/>
    </xf>
    <xf numFmtId="0" fontId="7" fillId="2" borderId="0" xfId="0" quotePrefix="1" applyNumberFormat="1" applyFont="1" applyFill="1" applyAlignment="1">
      <alignment horizontal="center"/>
    </xf>
    <xf numFmtId="0" fontId="7" fillId="2" borderId="0" xfId="0" applyNumberFormat="1" applyFont="1" applyFill="1" applyAlignment="1">
      <alignment horizontal="left" indent="1"/>
    </xf>
    <xf numFmtId="0" fontId="10" fillId="3" borderId="0" xfId="0" applyNumberFormat="1" applyFont="1" applyFill="1"/>
    <xf numFmtId="0" fontId="14" fillId="3" borderId="0" xfId="0" applyNumberFormat="1" applyFont="1" applyFill="1" applyAlignment="1" applyProtection="1">
      <alignment horizontal="center"/>
      <protection locked="0"/>
    </xf>
    <xf numFmtId="0" fontId="7" fillId="0" borderId="0" xfId="0" applyNumberFormat="1" applyFont="1" applyFill="1" applyAlignment="1" applyProtection="1">
      <alignment horizontal="center"/>
    </xf>
    <xf numFmtId="0" fontId="11" fillId="3" borderId="0" xfId="0" applyNumberFormat="1" applyFont="1" applyFill="1" applyAlignment="1" applyProtection="1">
      <alignment horizontal="left"/>
    </xf>
    <xf numFmtId="0" fontId="7" fillId="0" borderId="0" xfId="0" applyNumberFormat="1" applyFont="1" applyFill="1" applyAlignment="1">
      <alignment horizontal="center"/>
    </xf>
    <xf numFmtId="0" fontId="7" fillId="3" borderId="0" xfId="0" applyNumberFormat="1" applyFont="1" applyFill="1" applyAlignment="1">
      <alignment horizontal="left" vertical="top"/>
    </xf>
    <xf numFmtId="0" fontId="7" fillId="3" borderId="0" xfId="0" applyNumberFormat="1" applyFont="1" applyFill="1" applyAlignment="1">
      <alignment horizontal="right" vertical="top"/>
    </xf>
    <xf numFmtId="0" fontId="10" fillId="2" borderId="0" xfId="0" quotePrefix="1" applyNumberFormat="1" applyFont="1" applyFill="1" applyAlignment="1">
      <alignment horizontal="left" indent="1"/>
    </xf>
    <xf numFmtId="0" fontId="7" fillId="2" borderId="0" xfId="0" quotePrefix="1" applyNumberFormat="1" applyFont="1" applyFill="1" applyAlignment="1">
      <alignment horizontal="left" indent="2"/>
    </xf>
    <xf numFmtId="0" fontId="10" fillId="2" borderId="0" xfId="0" applyNumberFormat="1" applyFont="1" applyFill="1" applyAlignment="1">
      <alignment horizontal="left" indent="2"/>
    </xf>
    <xf numFmtId="0" fontId="16" fillId="2" borderId="0" xfId="0" applyNumberFormat="1" applyFont="1" applyFill="1" applyAlignment="1">
      <alignment horizontal="left" indent="2"/>
    </xf>
    <xf numFmtId="0" fontId="16" fillId="2" borderId="0" xfId="0" quotePrefix="1" applyNumberFormat="1" applyFont="1" applyFill="1" applyAlignment="1">
      <alignment horizontal="center"/>
    </xf>
    <xf numFmtId="0" fontId="65" fillId="2" borderId="0" xfId="0" applyNumberFormat="1" applyFont="1" applyFill="1" applyAlignment="1">
      <alignment horizontal="center"/>
    </xf>
    <xf numFmtId="0" fontId="7" fillId="2" borderId="0" xfId="0" applyNumberFormat="1" applyFont="1" applyFill="1" applyAlignment="1">
      <alignment horizontal="left" indent="2"/>
    </xf>
    <xf numFmtId="0" fontId="16" fillId="3" borderId="0" xfId="0" applyNumberFormat="1" applyFont="1" applyFill="1"/>
    <xf numFmtId="0" fontId="14" fillId="3" borderId="44" xfId="0" applyNumberFormat="1" applyFont="1" applyFill="1" applyBorder="1" applyAlignment="1" applyProtection="1">
      <alignment horizontal="fill"/>
    </xf>
    <xf numFmtId="0" fontId="10" fillId="3" borderId="43" xfId="0" applyNumberFormat="1" applyFont="1" applyFill="1" applyBorder="1" applyAlignment="1" applyProtection="1">
      <alignment horizontal="center"/>
    </xf>
    <xf numFmtId="0" fontId="7" fillId="3" borderId="23" xfId="0" applyNumberFormat="1" applyFont="1" applyFill="1" applyBorder="1" applyProtection="1"/>
    <xf numFmtId="0" fontId="34" fillId="5" borderId="0" xfId="4" quotePrefix="1" applyNumberFormat="1" applyFont="1" applyFill="1"/>
    <xf numFmtId="0" fontId="7" fillId="3" borderId="3" xfId="0" applyNumberFormat="1" applyFont="1" applyFill="1" applyBorder="1"/>
    <xf numFmtId="0" fontId="7" fillId="3" borderId="3" xfId="0" quotePrefix="1" applyNumberFormat="1" applyFont="1" applyFill="1" applyBorder="1" applyAlignment="1">
      <alignment horizontal="left"/>
    </xf>
    <xf numFmtId="0" fontId="7" fillId="3" borderId="3" xfId="0" applyNumberFormat="1" applyFont="1" applyFill="1" applyBorder="1" applyProtection="1"/>
    <xf numFmtId="0" fontId="7" fillId="3" borderId="3" xfId="0" quotePrefix="1" applyNumberFormat="1" applyFont="1" applyFill="1" applyBorder="1" applyAlignment="1" applyProtection="1">
      <alignment horizontal="left"/>
    </xf>
    <xf numFmtId="10" fontId="7" fillId="0" borderId="28" xfId="6" applyNumberFormat="1" applyFont="1" applyFill="1" applyBorder="1" applyAlignment="1">
      <alignment horizontal="center"/>
    </xf>
    <xf numFmtId="10" fontId="13" fillId="10" borderId="38" xfId="6" applyNumberFormat="1" applyFont="1" applyFill="1" applyBorder="1"/>
    <xf numFmtId="10" fontId="7" fillId="0" borderId="28" xfId="0" applyNumberFormat="1" applyFont="1" applyFill="1" applyBorder="1"/>
    <xf numFmtId="10" fontId="7" fillId="0" borderId="38" xfId="0" applyNumberFormat="1" applyFont="1" applyFill="1" applyBorder="1"/>
    <xf numFmtId="10" fontId="7" fillId="9" borderId="28" xfId="6" applyNumberFormat="1" applyFont="1" applyFill="1" applyBorder="1" applyAlignment="1">
      <alignment horizontal="center"/>
    </xf>
    <xf numFmtId="10" fontId="13" fillId="9" borderId="38" xfId="6" applyNumberFormat="1" applyFont="1" applyFill="1" applyBorder="1"/>
    <xf numFmtId="10" fontId="7" fillId="0" borderId="0" xfId="6" applyNumberFormat="1" applyFont="1" applyFill="1" applyBorder="1" applyAlignment="1">
      <alignment horizontal="center"/>
    </xf>
    <xf numFmtId="10" fontId="13" fillId="10" borderId="2" xfId="6" applyNumberFormat="1" applyFont="1" applyFill="1" applyBorder="1"/>
    <xf numFmtId="10" fontId="11" fillId="0" borderId="2" xfId="6" applyNumberFormat="1" applyFont="1" applyFill="1" applyBorder="1"/>
    <xf numFmtId="10" fontId="23" fillId="0" borderId="0" xfId="6" applyNumberFormat="1" applyFont="1" applyFill="1" applyBorder="1" applyAlignment="1">
      <alignment horizontal="center"/>
    </xf>
    <xf numFmtId="10" fontId="7" fillId="0" borderId="2" xfId="0" applyNumberFormat="1" applyFont="1" applyFill="1" applyBorder="1"/>
    <xf numFmtId="10" fontId="7" fillId="0" borderId="3" xfId="6" applyNumberFormat="1" applyFont="1" applyFill="1" applyBorder="1" applyAlignment="1">
      <alignment horizontal="center"/>
    </xf>
    <xf numFmtId="10" fontId="13" fillId="10" borderId="40" xfId="6" applyNumberFormat="1" applyFont="1" applyFill="1" applyBorder="1"/>
    <xf numFmtId="171" fontId="7" fillId="3" borderId="44" xfId="0" applyNumberFormat="1" applyFont="1" applyFill="1" applyBorder="1"/>
    <xf numFmtId="171" fontId="7" fillId="3" borderId="0" xfId="0" applyNumberFormat="1" applyFont="1" applyFill="1"/>
    <xf numFmtId="10" fontId="7" fillId="3" borderId="0" xfId="0" applyNumberFormat="1" applyFont="1" applyFill="1"/>
    <xf numFmtId="10" fontId="7" fillId="3" borderId="44" xfId="6" applyNumberFormat="1" applyFont="1" applyFill="1" applyBorder="1" applyAlignment="1">
      <alignment horizontal="center"/>
    </xf>
    <xf numFmtId="10" fontId="7" fillId="3" borderId="44" xfId="0" applyNumberFormat="1" applyFont="1" applyFill="1" applyBorder="1"/>
    <xf numFmtId="10" fontId="1" fillId="3" borderId="44" xfId="6" applyNumberFormat="1" applyFont="1" applyFill="1" applyBorder="1" applyAlignment="1">
      <alignment horizontal="center"/>
    </xf>
    <xf numFmtId="171" fontId="7" fillId="3" borderId="0" xfId="0" applyNumberFormat="1" applyFont="1" applyFill="1" applyBorder="1"/>
    <xf numFmtId="171" fontId="3" fillId="3" borderId="0" xfId="0" applyNumberFormat="1" applyFont="1" applyFill="1" applyBorder="1"/>
    <xf numFmtId="171" fontId="3" fillId="3" borderId="45" xfId="0" applyNumberFormat="1" applyFont="1" applyFill="1" applyBorder="1"/>
    <xf numFmtId="171" fontId="3" fillId="3" borderId="0" xfId="0" applyNumberFormat="1" applyFont="1" applyFill="1"/>
    <xf numFmtId="171" fontId="21" fillId="3" borderId="0" xfId="0" applyNumberFormat="1" applyFont="1" applyFill="1"/>
    <xf numFmtId="171" fontId="3" fillId="5" borderId="0" xfId="4" applyNumberFormat="1" applyFont="1" applyFill="1"/>
    <xf numFmtId="164" fontId="7" fillId="3" borderId="0" xfId="0" applyNumberFormat="1" applyFont="1" applyFill="1" applyProtection="1"/>
    <xf numFmtId="164" fontId="7" fillId="3" borderId="0" xfId="0" applyNumberFormat="1" applyFont="1" applyFill="1" applyAlignment="1" applyProtection="1">
      <alignment horizontal="fill"/>
    </xf>
    <xf numFmtId="164" fontId="7" fillId="3" borderId="0" xfId="0" applyNumberFormat="1" applyFont="1" applyFill="1"/>
    <xf numFmtId="9" fontId="7" fillId="3" borderId="0" xfId="0" applyNumberFormat="1" applyFont="1" applyFill="1" applyAlignment="1" applyProtection="1">
      <alignment horizontal="fill"/>
    </xf>
    <xf numFmtId="164" fontId="7" fillId="3" borderId="44" xfId="0" applyNumberFormat="1" applyFont="1" applyFill="1" applyBorder="1"/>
    <xf numFmtId="169" fontId="0" fillId="2" borderId="0" xfId="0" applyNumberFormat="1" applyFill="1"/>
    <xf numFmtId="169" fontId="0" fillId="13" borderId="0" xfId="0" applyNumberFormat="1" applyFill="1"/>
    <xf numFmtId="169" fontId="42" fillId="2" borderId="0" xfId="4" applyNumberFormat="1" applyFont="1" applyFill="1" applyAlignment="1" applyProtection="1">
      <alignment horizontal="left"/>
    </xf>
    <xf numFmtId="169" fontId="35" fillId="9" borderId="0" xfId="4" applyNumberFormat="1" applyFont="1" applyFill="1" applyAlignment="1" applyProtection="1">
      <alignment horizontal="center"/>
    </xf>
    <xf numFmtId="169" fontId="3" fillId="2" borderId="0" xfId="4" applyNumberFormat="1" applyFont="1" applyFill="1" applyAlignment="1" applyProtection="1">
      <alignment horizontal="left"/>
    </xf>
    <xf numFmtId="169" fontId="3" fillId="2" borderId="0" xfId="4" applyNumberFormat="1" applyFont="1" applyFill="1" applyAlignment="1" applyProtection="1"/>
    <xf numFmtId="169" fontId="3" fillId="2" borderId="0" xfId="4" applyNumberFormat="1" applyFont="1" applyFill="1" applyAlignment="1" applyProtection="1">
      <alignment horizontal="right"/>
    </xf>
    <xf numFmtId="169" fontId="3" fillId="8" borderId="0" xfId="4" applyNumberFormat="1" applyFont="1" applyFill="1" applyAlignment="1" applyProtection="1">
      <alignment horizontal="right"/>
    </xf>
    <xf numFmtId="169" fontId="3" fillId="9" borderId="0" xfId="4" applyNumberFormat="1" applyFont="1" applyFill="1" applyAlignment="1" applyProtection="1">
      <alignment horizontal="right"/>
    </xf>
    <xf numFmtId="169" fontId="44" fillId="5" borderId="0" xfId="4" applyNumberFormat="1" applyFont="1" applyFill="1" applyAlignment="1" applyProtection="1">
      <alignment horizontal="left"/>
    </xf>
    <xf numFmtId="169" fontId="46" fillId="9" borderId="0" xfId="4" applyNumberFormat="1" applyFont="1" applyFill="1"/>
    <xf numFmtId="169" fontId="36" fillId="8" borderId="0" xfId="4" applyNumberFormat="1" applyFont="1" applyFill="1" applyAlignment="1" applyProtection="1">
      <alignment horizontal="right"/>
    </xf>
    <xf numFmtId="169" fontId="3" fillId="8" borderId="0" xfId="4" quotePrefix="1" applyNumberFormat="1" applyFont="1" applyFill="1" applyAlignment="1" applyProtection="1">
      <alignment horizontal="right"/>
    </xf>
    <xf numFmtId="169" fontId="3" fillId="2" borderId="0" xfId="4" applyNumberFormat="1" applyFont="1" applyFill="1"/>
    <xf numFmtId="169" fontId="3" fillId="8" borderId="1" xfId="4" applyNumberFormat="1" applyFont="1" applyFill="1" applyBorder="1" applyAlignment="1" applyProtection="1">
      <alignment horizontal="right"/>
    </xf>
    <xf numFmtId="169" fontId="3" fillId="8" borderId="0" xfId="4" applyNumberFormat="1" applyFont="1" applyFill="1" applyAlignment="1" applyProtection="1"/>
    <xf numFmtId="169" fontId="3" fillId="2" borderId="0" xfId="4" applyNumberFormat="1" applyFont="1" applyFill="1" applyAlignment="1"/>
    <xf numFmtId="169" fontId="3" fillId="2" borderId="3" xfId="4" applyNumberFormat="1" applyFont="1" applyFill="1" applyBorder="1" applyAlignment="1" applyProtection="1"/>
    <xf numFmtId="169" fontId="3" fillId="8" borderId="23" xfId="4" applyNumberFormat="1" applyFont="1" applyFill="1" applyBorder="1" applyAlignment="1" applyProtection="1"/>
    <xf numFmtId="164" fontId="53" fillId="3" borderId="0" xfId="6" applyNumberFormat="1" applyFont="1" applyFill="1"/>
    <xf numFmtId="164" fontId="1" fillId="3" borderId="0" xfId="6" applyNumberFormat="1" applyFill="1"/>
    <xf numFmtId="172" fontId="7" fillId="3" borderId="3" xfId="0" applyNumberFormat="1" applyFont="1" applyFill="1" applyBorder="1"/>
    <xf numFmtId="172" fontId="3" fillId="3" borderId="3" xfId="0" applyNumberFormat="1" applyFont="1" applyFill="1" applyBorder="1"/>
    <xf numFmtId="1" fontId="7" fillId="3" borderId="0" xfId="0" applyNumberFormat="1" applyFont="1" applyFill="1" applyBorder="1"/>
    <xf numFmtId="168" fontId="65" fillId="2" borderId="0" xfId="0" quotePrefix="1" applyNumberFormat="1" applyFont="1" applyFill="1" applyAlignment="1">
      <alignment horizontal="center"/>
    </xf>
    <xf numFmtId="168" fontId="65" fillId="11" borderId="0" xfId="0" applyNumberFormat="1" applyFont="1" applyFill="1"/>
    <xf numFmtId="168" fontId="65" fillId="2" borderId="0" xfId="0" applyNumberFormat="1" applyFont="1" applyFill="1"/>
    <xf numFmtId="168" fontId="65" fillId="2" borderId="0" xfId="0" applyNumberFormat="1" applyFont="1" applyFill="1" applyAlignment="1">
      <alignment horizontal="center"/>
    </xf>
    <xf numFmtId="14" fontId="3" fillId="3" borderId="0" xfId="0" applyNumberFormat="1" applyFont="1" applyFill="1" applyAlignment="1" applyProtection="1">
      <alignment horizontal="center"/>
      <protection locked="0"/>
    </xf>
    <xf numFmtId="164" fontId="1" fillId="3" borderId="0" xfId="0" applyNumberFormat="1" applyFont="1" applyFill="1"/>
    <xf numFmtId="164" fontId="7" fillId="3" borderId="0" xfId="0" applyNumberFormat="1" applyFont="1" applyFill="1" applyBorder="1" applyAlignment="1" applyProtection="1">
      <alignment horizontal="fill"/>
    </xf>
    <xf numFmtId="173" fontId="47" fillId="2" borderId="0" xfId="0" applyNumberFormat="1" applyFont="1" applyFill="1" applyAlignment="1">
      <alignment horizontal="center"/>
    </xf>
    <xf numFmtId="10" fontId="7" fillId="2" borderId="0" xfId="0" applyNumberFormat="1" applyFont="1" applyFill="1"/>
    <xf numFmtId="0" fontId="83" fillId="2" borderId="0" xfId="0" applyNumberFormat="1" applyFont="1" applyFill="1" applyAlignment="1">
      <alignment horizontal="center"/>
    </xf>
    <xf numFmtId="171" fontId="3" fillId="2" borderId="0" xfId="4" applyNumberFormat="1" applyFont="1" applyFill="1"/>
    <xf numFmtId="0" fontId="5" fillId="3" borderId="0" xfId="0" applyNumberFormat="1" applyFont="1" applyFill="1" applyAlignment="1" applyProtection="1">
      <alignment horizontal="left" wrapText="1"/>
    </xf>
    <xf numFmtId="0" fontId="13" fillId="19" borderId="29" xfId="0" quotePrefix="1" applyNumberFormat="1" applyFont="1" applyFill="1" applyBorder="1" applyAlignment="1">
      <alignment horizontal="left"/>
    </xf>
    <xf numFmtId="0" fontId="13" fillId="19" borderId="29" xfId="0" applyNumberFormat="1" applyFont="1" applyFill="1" applyBorder="1" applyAlignment="1">
      <alignment horizontal="left"/>
    </xf>
    <xf numFmtId="0" fontId="14" fillId="19" borderId="29" xfId="0" quotePrefix="1" applyNumberFormat="1" applyFont="1" applyFill="1" applyBorder="1" applyAlignment="1">
      <alignment horizontal="left"/>
    </xf>
    <xf numFmtId="0" fontId="13" fillId="19" borderId="30" xfId="0" applyNumberFormat="1" applyFont="1" applyFill="1" applyBorder="1" applyAlignment="1">
      <alignment horizontal="left"/>
    </xf>
    <xf numFmtId="0" fontId="14" fillId="19" borderId="30" xfId="0" quotePrefix="1" applyNumberFormat="1" applyFont="1" applyFill="1" applyBorder="1" applyAlignment="1">
      <alignment horizontal="left"/>
    </xf>
    <xf numFmtId="0" fontId="7" fillId="19" borderId="0" xfId="0" applyNumberFormat="1" applyFont="1" applyFill="1" applyBorder="1"/>
    <xf numFmtId="0" fontId="10" fillId="19" borderId="0" xfId="0" quotePrefix="1" applyNumberFormat="1" applyFont="1" applyFill="1" applyBorder="1" applyAlignment="1">
      <alignment horizontal="left"/>
    </xf>
    <xf numFmtId="0" fontId="7" fillId="19" borderId="29" xfId="0" applyNumberFormat="1" applyFont="1" applyFill="1" applyBorder="1"/>
    <xf numFmtId="0" fontId="7" fillId="19" borderId="31" xfId="0" applyNumberFormat="1" applyFont="1" applyFill="1" applyBorder="1"/>
    <xf numFmtId="0" fontId="13" fillId="19" borderId="0" xfId="0" applyNumberFormat="1" applyFont="1" applyFill="1" applyBorder="1"/>
    <xf numFmtId="0" fontId="7" fillId="19" borderId="0" xfId="0" quotePrefix="1" applyNumberFormat="1" applyFont="1" applyFill="1" applyBorder="1" applyAlignment="1">
      <alignment horizontal="left"/>
    </xf>
    <xf numFmtId="0" fontId="13" fillId="19" borderId="0" xfId="0" quotePrefix="1" applyNumberFormat="1" applyFont="1" applyFill="1" applyBorder="1" applyAlignment="1">
      <alignment horizontal="left"/>
    </xf>
    <xf numFmtId="0" fontId="7" fillId="19" borderId="28" xfId="0" applyNumberFormat="1" applyFont="1" applyFill="1" applyBorder="1"/>
    <xf numFmtId="0" fontId="7" fillId="19" borderId="28" xfId="0" quotePrefix="1" applyNumberFormat="1" applyFont="1" applyFill="1" applyBorder="1" applyAlignment="1">
      <alignment horizontal="right"/>
    </xf>
    <xf numFmtId="0" fontId="7" fillId="19" borderId="0" xfId="0" quotePrefix="1" applyNumberFormat="1" applyFont="1" applyFill="1" applyBorder="1" applyAlignment="1">
      <alignment horizontal="right"/>
    </xf>
    <xf numFmtId="0" fontId="7" fillId="19" borderId="28" xfId="0" applyNumberFormat="1" applyFont="1" applyFill="1" applyBorder="1" applyAlignment="1">
      <alignment horizontal="right"/>
    </xf>
    <xf numFmtId="0" fontId="7" fillId="19" borderId="3" xfId="0" applyNumberFormat="1" applyFont="1" applyFill="1" applyBorder="1"/>
    <xf numFmtId="0" fontId="7" fillId="19" borderId="3" xfId="0" quotePrefix="1" applyNumberFormat="1" applyFont="1" applyFill="1" applyBorder="1" applyAlignment="1">
      <alignment horizontal="right"/>
    </xf>
    <xf numFmtId="0" fontId="84" fillId="12" borderId="39" xfId="0" applyNumberFormat="1" applyFont="1" applyFill="1" applyBorder="1" applyAlignment="1">
      <alignment horizontal="center" wrapText="1"/>
    </xf>
    <xf numFmtId="0" fontId="1" fillId="3" borderId="0" xfId="0" applyNumberFormat="1" applyFont="1" applyFill="1" applyAlignment="1">
      <alignment horizontal="left"/>
    </xf>
    <xf numFmtId="0" fontId="10" fillId="3" borderId="0" xfId="0" applyNumberFormat="1" applyFont="1" applyFill="1" applyProtection="1"/>
    <xf numFmtId="0" fontId="85" fillId="12" borderId="0" xfId="0" applyNumberFormat="1" applyFont="1" applyFill="1"/>
    <xf numFmtId="0" fontId="85" fillId="12" borderId="0" xfId="0" quotePrefix="1" applyNumberFormat="1" applyFont="1" applyFill="1" applyAlignment="1" applyProtection="1">
      <alignment horizontal="left"/>
    </xf>
    <xf numFmtId="0" fontId="5" fillId="3" borderId="0" xfId="0" applyNumberFormat="1" applyFont="1" applyFill="1" applyProtection="1"/>
    <xf numFmtId="0" fontId="86" fillId="2" borderId="0" xfId="0" applyNumberFormat="1" applyFont="1" applyFill="1"/>
    <xf numFmtId="15" fontId="83" fillId="0" borderId="0" xfId="0" applyNumberFormat="1" applyFont="1" applyFill="1"/>
    <xf numFmtId="164" fontId="85" fillId="3" borderId="0" xfId="6" applyNumberFormat="1" applyFont="1" applyFill="1"/>
    <xf numFmtId="164" fontId="85" fillId="3" borderId="0" xfId="0" applyNumberFormat="1" applyFont="1" applyFill="1" applyProtection="1">
      <protection locked="0"/>
    </xf>
    <xf numFmtId="169" fontId="3" fillId="3" borderId="0" xfId="0" applyNumberFormat="1" applyFont="1" applyFill="1" applyProtection="1"/>
    <xf numFmtId="169" fontId="3" fillId="3" borderId="45" xfId="0" applyNumberFormat="1" applyFont="1" applyFill="1" applyBorder="1" applyAlignment="1" applyProtection="1">
      <alignment horizontal="center"/>
    </xf>
    <xf numFmtId="169" fontId="7" fillId="3" borderId="3" xfId="0" applyNumberFormat="1" applyFont="1" applyFill="1" applyBorder="1" applyAlignment="1" applyProtection="1">
      <alignment horizontal="fill"/>
    </xf>
    <xf numFmtId="169" fontId="3" fillId="3" borderId="3" xfId="0" applyNumberFormat="1" applyFont="1" applyFill="1" applyBorder="1" applyAlignment="1" applyProtection="1">
      <alignment horizontal="fill"/>
    </xf>
    <xf numFmtId="169" fontId="3" fillId="3" borderId="74" xfId="0" applyNumberFormat="1" applyFont="1" applyFill="1" applyBorder="1" applyAlignment="1" applyProtection="1">
      <alignment horizontal="center"/>
    </xf>
    <xf numFmtId="169" fontId="3" fillId="3" borderId="0" xfId="0" applyNumberFormat="1" applyFont="1" applyFill="1"/>
    <xf numFmtId="169" fontId="3" fillId="3" borderId="45" xfId="0" applyNumberFormat="1" applyFont="1" applyFill="1" applyBorder="1" applyAlignment="1">
      <alignment horizontal="center"/>
    </xf>
    <xf numFmtId="169" fontId="3" fillId="3" borderId="0" xfId="0" applyNumberFormat="1" applyFont="1" applyFill="1" applyBorder="1" applyAlignment="1" applyProtection="1">
      <alignment horizontal="fill"/>
    </xf>
    <xf numFmtId="169" fontId="3" fillId="3" borderId="0" xfId="0" applyNumberFormat="1" applyFont="1" applyFill="1" applyBorder="1" applyAlignment="1" applyProtection="1">
      <alignment horizontal="center"/>
    </xf>
    <xf numFmtId="169" fontId="3" fillId="3" borderId="23" xfId="0" applyNumberFormat="1" applyFont="1" applyFill="1" applyBorder="1" applyProtection="1"/>
    <xf numFmtId="169" fontId="22" fillId="3" borderId="23" xfId="0" applyNumberFormat="1" applyFont="1" applyFill="1" applyBorder="1" applyAlignment="1" applyProtection="1">
      <alignment horizontal="center"/>
    </xf>
    <xf numFmtId="164" fontId="7" fillId="3" borderId="3" xfId="0" applyNumberFormat="1" applyFont="1" applyFill="1" applyBorder="1" applyAlignment="1" applyProtection="1">
      <alignment horizontal="fill"/>
    </xf>
    <xf numFmtId="0" fontId="29" fillId="0" borderId="0" xfId="0" applyNumberFormat="1" applyFont="1" applyFill="1" applyAlignment="1">
      <alignment horizontal="center"/>
    </xf>
    <xf numFmtId="0" fontId="4" fillId="3" borderId="0" xfId="0" applyNumberFormat="1" applyFont="1" applyFill="1" applyProtection="1"/>
    <xf numFmtId="0" fontId="5" fillId="3" borderId="0" xfId="0" applyNumberFormat="1" applyFont="1" applyFill="1" applyAlignment="1" applyProtection="1">
      <alignment horizontal="left"/>
    </xf>
    <xf numFmtId="14" fontId="5" fillId="3" borderId="0" xfId="0" applyNumberFormat="1" applyFont="1" applyFill="1" applyAlignment="1" applyProtection="1">
      <alignment horizontal="center"/>
      <protection locked="0"/>
    </xf>
    <xf numFmtId="10" fontId="16" fillId="0" borderId="0" xfId="0" applyNumberFormat="1" applyFont="1" applyFill="1"/>
    <xf numFmtId="164" fontId="10" fillId="21" borderId="0" xfId="10" applyNumberFormat="1" applyFont="1" applyFill="1" applyBorder="1"/>
    <xf numFmtId="0" fontId="24" fillId="0" borderId="0" xfId="11" quotePrefix="1" applyFont="1" applyAlignment="1">
      <alignment horizontal="right"/>
    </xf>
    <xf numFmtId="17" fontId="30" fillId="0" borderId="0" xfId="11" applyNumberFormat="1" applyFont="1" applyFill="1"/>
    <xf numFmtId="0" fontId="3" fillId="0" borderId="0" xfId="11" applyFont="1"/>
    <xf numFmtId="0" fontId="3" fillId="2" borderId="0" xfId="11" applyFont="1" applyFill="1"/>
    <xf numFmtId="0" fontId="29" fillId="5" borderId="4" xfId="11" quotePrefix="1" applyFont="1" applyFill="1" applyBorder="1" applyAlignment="1">
      <alignment horizontal="left"/>
    </xf>
    <xf numFmtId="0" fontId="3" fillId="5" borderId="3" xfId="11" applyFont="1" applyFill="1" applyBorder="1"/>
    <xf numFmtId="0" fontId="29" fillId="5" borderId="5" xfId="11" applyFont="1" applyFill="1" applyBorder="1"/>
    <xf numFmtId="0" fontId="29" fillId="6" borderId="0" xfId="11" applyFont="1" applyFill="1" applyAlignment="1">
      <alignment horizontal="center"/>
    </xf>
    <xf numFmtId="0" fontId="31" fillId="0" borderId="0" xfId="11" applyFont="1"/>
    <xf numFmtId="1" fontId="3" fillId="2" borderId="0" xfId="11" applyNumberFormat="1" applyFont="1" applyFill="1"/>
    <xf numFmtId="1" fontId="3" fillId="5" borderId="0" xfId="11" applyNumberFormat="1" applyFont="1" applyFill="1"/>
    <xf numFmtId="0" fontId="29" fillId="5" borderId="0" xfId="11" quotePrefix="1" applyFont="1" applyFill="1" applyBorder="1" applyAlignment="1">
      <alignment horizontal="left"/>
    </xf>
    <xf numFmtId="0" fontId="34" fillId="0" borderId="27" xfId="11" applyFont="1" applyFill="1" applyBorder="1" applyAlignment="1" applyProtection="1">
      <alignment horizontal="center"/>
    </xf>
    <xf numFmtId="0" fontId="22" fillId="0" borderId="0" xfId="11" quotePrefix="1" applyFont="1" applyAlignment="1">
      <alignment horizontal="left" indent="1"/>
    </xf>
    <xf numFmtId="1" fontId="22" fillId="0" borderId="0" xfId="11" quotePrefix="1" applyNumberFormat="1" applyFont="1"/>
    <xf numFmtId="17" fontId="22" fillId="0" borderId="0" xfId="11" applyNumberFormat="1" applyFont="1" applyFill="1"/>
    <xf numFmtId="0" fontId="22" fillId="0" borderId="7" xfId="11" applyFont="1" applyBorder="1" applyAlignment="1">
      <alignment horizontal="left"/>
    </xf>
    <xf numFmtId="1" fontId="3" fillId="0" borderId="0" xfId="11" applyNumberFormat="1" applyFont="1" applyFill="1"/>
    <xf numFmtId="0" fontId="29" fillId="0" borderId="7" xfId="11" applyFont="1" applyBorder="1"/>
    <xf numFmtId="9" fontId="22" fillId="0" borderId="8" xfId="11" applyNumberFormat="1" applyFont="1" applyBorder="1" applyAlignment="1" applyProtection="1">
      <alignment horizontal="center" wrapText="1"/>
    </xf>
    <xf numFmtId="0" fontId="24" fillId="0" borderId="7" xfId="11" applyFont="1" applyBorder="1" applyAlignment="1">
      <alignment horizontal="center"/>
    </xf>
    <xf numFmtId="0" fontId="24" fillId="0" borderId="8" xfId="11" applyFont="1" applyBorder="1" applyAlignment="1">
      <alignment horizontal="center"/>
    </xf>
    <xf numFmtId="0" fontId="24" fillId="0" borderId="9" xfId="11" applyFont="1" applyBorder="1" applyAlignment="1">
      <alignment horizontal="center"/>
    </xf>
    <xf numFmtId="0" fontId="3" fillId="0" borderId="0" xfId="11" applyFont="1" applyAlignment="1">
      <alignment horizontal="center"/>
    </xf>
    <xf numFmtId="0" fontId="31" fillId="0" borderId="0" xfId="11" applyFont="1" applyFill="1"/>
    <xf numFmtId="0" fontId="3" fillId="0" borderId="0" xfId="11" applyFont="1" applyFill="1"/>
    <xf numFmtId="0" fontId="22" fillId="0" borderId="10" xfId="11" applyFont="1" applyBorder="1" applyAlignment="1">
      <alignment horizontal="left"/>
    </xf>
    <xf numFmtId="1" fontId="3" fillId="0" borderId="11" xfId="11" applyNumberFormat="1" applyFont="1" applyFill="1" applyBorder="1"/>
    <xf numFmtId="0" fontId="29" fillId="0" borderId="10" xfId="11" applyFont="1" applyBorder="1"/>
    <xf numFmtId="9" fontId="22" fillId="0" borderId="12" xfId="11" applyNumberFormat="1" applyFont="1" applyBorder="1" applyAlignment="1" applyProtection="1">
      <alignment horizontal="center" wrapText="1"/>
    </xf>
    <xf numFmtId="1" fontId="35" fillId="0" borderId="13" xfId="11" applyNumberFormat="1" applyFont="1" applyBorder="1" applyAlignment="1">
      <alignment horizontal="center"/>
    </xf>
    <xf numFmtId="1" fontId="35" fillId="0" borderId="10" xfId="11" applyNumberFormat="1" applyFont="1" applyBorder="1" applyAlignment="1">
      <alignment horizontal="center"/>
    </xf>
    <xf numFmtId="1" fontId="35" fillId="0" borderId="12" xfId="11" applyNumberFormat="1" applyFont="1" applyBorder="1" applyAlignment="1">
      <alignment horizontal="center"/>
    </xf>
    <xf numFmtId="0" fontId="36" fillId="0" borderId="0" xfId="11" quotePrefix="1" applyFont="1" applyAlignment="1">
      <alignment horizontal="right"/>
    </xf>
    <xf numFmtId="0" fontId="22" fillId="0" borderId="0" xfId="11" quotePrefix="1" applyFont="1" applyAlignment="1">
      <alignment horizontal="center"/>
    </xf>
    <xf numFmtId="0" fontId="22" fillId="0" borderId="0" xfId="11" applyFont="1" applyAlignment="1">
      <alignment horizontal="center"/>
    </xf>
    <xf numFmtId="0" fontId="22" fillId="0" borderId="7" xfId="11" quotePrefix="1" applyFont="1" applyBorder="1" applyAlignment="1">
      <alignment horizontal="left"/>
    </xf>
    <xf numFmtId="1" fontId="3" fillId="0" borderId="14" xfId="11" applyNumberFormat="1" applyFont="1" applyFill="1" applyBorder="1"/>
    <xf numFmtId="9" fontId="22" fillId="0" borderId="8" xfId="11" quotePrefix="1" applyNumberFormat="1" applyFont="1" applyBorder="1" applyAlignment="1" applyProtection="1">
      <alignment horizontal="center" wrapText="1"/>
    </xf>
    <xf numFmtId="0" fontId="37" fillId="0" borderId="7" xfId="11" quotePrefix="1" applyFont="1" applyBorder="1" applyAlignment="1">
      <alignment horizontal="center" wrapText="1"/>
    </xf>
    <xf numFmtId="0" fontId="37" fillId="0" borderId="8" xfId="11" quotePrefix="1" applyFont="1" applyBorder="1" applyAlignment="1">
      <alignment horizontal="center" wrapText="1"/>
    </xf>
    <xf numFmtId="0" fontId="31" fillId="0" borderId="15" xfId="11" applyFont="1" applyBorder="1"/>
    <xf numFmtId="0" fontId="22" fillId="0" borderId="15" xfId="11" quotePrefix="1" applyFont="1" applyBorder="1" applyAlignment="1">
      <alignment horizontal="right"/>
    </xf>
    <xf numFmtId="17" fontId="80" fillId="0" borderId="16" xfId="11" applyNumberFormat="1" applyFont="1" applyFill="1" applyBorder="1" applyAlignment="1">
      <alignment horizontal="center"/>
    </xf>
    <xf numFmtId="0" fontId="31" fillId="0" borderId="15" xfId="11" applyFont="1" applyBorder="1" applyAlignment="1">
      <alignment horizontal="center"/>
    </xf>
    <xf numFmtId="4" fontId="3" fillId="0" borderId="15" xfId="11" applyNumberFormat="1" applyFont="1" applyBorder="1"/>
    <xf numFmtId="0" fontId="3" fillId="0" borderId="15" xfId="11" quotePrefix="1" applyFont="1" applyBorder="1" applyAlignment="1">
      <alignment horizontal="center"/>
    </xf>
    <xf numFmtId="0" fontId="22" fillId="0" borderId="17" xfId="11" quotePrefix="1" applyFont="1" applyBorder="1" applyAlignment="1">
      <alignment horizontal="center"/>
    </xf>
    <xf numFmtId="0" fontId="22" fillId="0" borderId="17" xfId="11" applyFont="1" applyBorder="1" applyAlignment="1">
      <alignment horizontal="left"/>
    </xf>
    <xf numFmtId="9" fontId="3" fillId="0" borderId="18" xfId="11" applyNumberFormat="1" applyFont="1" applyBorder="1" applyAlignment="1" applyProtection="1">
      <alignment horizontal="center"/>
    </xf>
    <xf numFmtId="165" fontId="22" fillId="0" borderId="35" xfId="11" applyNumberFormat="1" applyFont="1" applyBorder="1" applyAlignment="1" applyProtection="1">
      <alignment horizontal="right"/>
    </xf>
    <xf numFmtId="165" fontId="22" fillId="0" borderId="62" xfId="11" applyNumberFormat="1" applyFont="1" applyBorder="1" applyAlignment="1" applyProtection="1">
      <alignment horizontal="right"/>
    </xf>
    <xf numFmtId="165" fontId="22" fillId="0" borderId="63" xfId="11" applyNumberFormat="1" applyFont="1" applyBorder="1" applyAlignment="1" applyProtection="1">
      <alignment horizontal="right"/>
    </xf>
    <xf numFmtId="165" fontId="22" fillId="0" borderId="64" xfId="11" applyNumberFormat="1" applyFont="1" applyBorder="1" applyAlignment="1" applyProtection="1">
      <alignment horizontal="right"/>
    </xf>
    <xf numFmtId="165" fontId="22" fillId="0" borderId="65" xfId="11" applyNumberFormat="1" applyFont="1" applyBorder="1" applyAlignment="1" applyProtection="1">
      <alignment horizontal="right"/>
    </xf>
    <xf numFmtId="0" fontId="31" fillId="0" borderId="19" xfId="11" applyFont="1" applyBorder="1"/>
    <xf numFmtId="0" fontId="22" fillId="0" borderId="19" xfId="11" quotePrefix="1" applyFont="1" applyBorder="1" applyAlignment="1">
      <alignment horizontal="right"/>
    </xf>
    <xf numFmtId="17" fontId="34" fillId="0" borderId="20" xfId="11" applyNumberFormat="1" applyFont="1" applyFill="1" applyBorder="1" applyAlignment="1">
      <alignment horizontal="center"/>
    </xf>
    <xf numFmtId="0" fontId="31" fillId="0" borderId="19" xfId="11" applyFont="1" applyBorder="1" applyAlignment="1">
      <alignment horizontal="center"/>
    </xf>
    <xf numFmtId="4" fontId="3" fillId="0" borderId="19" xfId="11" applyNumberFormat="1" applyFont="1" applyBorder="1"/>
    <xf numFmtId="0" fontId="3" fillId="0" borderId="19" xfId="11" applyFont="1" applyBorder="1" applyAlignment="1">
      <alignment horizontal="center"/>
    </xf>
    <xf numFmtId="0" fontId="22" fillId="0" borderId="21" xfId="11" applyFont="1" applyBorder="1" applyAlignment="1">
      <alignment horizontal="center"/>
    </xf>
    <xf numFmtId="0" fontId="22" fillId="0" borderId="21" xfId="11" applyFont="1" applyBorder="1" applyAlignment="1">
      <alignment horizontal="left"/>
    </xf>
    <xf numFmtId="9" fontId="3" fillId="0" borderId="22" xfId="11" applyNumberFormat="1" applyFont="1" applyBorder="1" applyAlignment="1" applyProtection="1">
      <alignment horizontal="center"/>
    </xf>
    <xf numFmtId="165" fontId="22" fillId="0" borderId="36" xfId="11" applyNumberFormat="1" applyFont="1" applyBorder="1" applyAlignment="1" applyProtection="1">
      <alignment horizontal="right"/>
    </xf>
    <xf numFmtId="165" fontId="22" fillId="0" borderId="66" xfId="11" applyNumberFormat="1" applyFont="1" applyBorder="1" applyAlignment="1" applyProtection="1">
      <alignment horizontal="right"/>
    </xf>
    <xf numFmtId="165" fontId="22" fillId="0" borderId="67" xfId="11" applyNumberFormat="1" applyFont="1" applyBorder="1" applyAlignment="1" applyProtection="1">
      <alignment horizontal="right"/>
    </xf>
    <xf numFmtId="165" fontId="22" fillId="0" borderId="68" xfId="11" applyNumberFormat="1" applyFont="1" applyBorder="1" applyAlignment="1" applyProtection="1">
      <alignment horizontal="right"/>
    </xf>
    <xf numFmtId="165" fontId="22" fillId="0" borderId="69" xfId="11" applyNumberFormat="1" applyFont="1" applyBorder="1" applyAlignment="1" applyProtection="1">
      <alignment horizontal="right"/>
    </xf>
    <xf numFmtId="0" fontId="31" fillId="0" borderId="0" xfId="11" applyFont="1" applyBorder="1"/>
    <xf numFmtId="0" fontId="22" fillId="0" borderId="0" xfId="11" quotePrefix="1" applyFont="1" applyAlignment="1">
      <alignment horizontal="right"/>
    </xf>
    <xf numFmtId="17" fontId="34" fillId="0" borderId="0" xfId="11" applyNumberFormat="1" applyFont="1" applyFill="1" applyBorder="1" applyAlignment="1">
      <alignment horizontal="center"/>
    </xf>
    <xf numFmtId="0" fontId="31" fillId="0" borderId="0" xfId="11" applyFont="1" applyBorder="1" applyAlignment="1">
      <alignment horizontal="center"/>
    </xf>
    <xf numFmtId="4" fontId="3" fillId="0" borderId="0" xfId="11" applyNumberFormat="1" applyFont="1"/>
    <xf numFmtId="0" fontId="3" fillId="0" borderId="0" xfId="11" applyFont="1" applyFill="1" applyBorder="1" applyAlignment="1">
      <alignment horizontal="center"/>
    </xf>
    <xf numFmtId="0" fontId="22" fillId="0" borderId="21" xfId="11" quotePrefix="1" applyFont="1" applyBorder="1" applyAlignment="1">
      <alignment horizontal="center"/>
    </xf>
    <xf numFmtId="0" fontId="22" fillId="0" borderId="21" xfId="11" applyFont="1" applyFill="1" applyBorder="1" applyAlignment="1">
      <alignment horizontal="left"/>
    </xf>
    <xf numFmtId="9" fontId="3" fillId="0" borderId="22" xfId="11" applyNumberFormat="1" applyFont="1" applyFill="1" applyBorder="1" applyAlignment="1" applyProtection="1">
      <alignment horizontal="center"/>
    </xf>
    <xf numFmtId="0" fontId="3" fillId="7" borderId="0" xfId="11" applyFont="1" applyFill="1"/>
    <xf numFmtId="0" fontId="22" fillId="0" borderId="0" xfId="11" quotePrefix="1" applyFont="1" applyFill="1" applyAlignment="1">
      <alignment horizontal="right"/>
    </xf>
    <xf numFmtId="0" fontId="29" fillId="0" borderId="0" xfId="11" quotePrefix="1" applyFont="1" applyFill="1" applyAlignment="1">
      <alignment horizontal="right"/>
    </xf>
    <xf numFmtId="10" fontId="29" fillId="15" borderId="27" xfId="11" applyNumberFormat="1" applyFont="1" applyFill="1" applyBorder="1"/>
    <xf numFmtId="0" fontId="38" fillId="0" borderId="0" xfId="11" quotePrefix="1" applyFont="1" applyFill="1" applyAlignment="1">
      <alignment horizontal="left"/>
    </xf>
    <xf numFmtId="10" fontId="3" fillId="0" borderId="0" xfId="11" applyNumberFormat="1" applyFont="1" applyFill="1"/>
    <xf numFmtId="0" fontId="22" fillId="0" borderId="21" xfId="11" applyFont="1" applyFill="1" applyBorder="1" applyAlignment="1">
      <alignment horizontal="center"/>
    </xf>
    <xf numFmtId="0" fontId="38" fillId="0" borderId="0" xfId="11" applyFont="1" applyFill="1" applyAlignment="1">
      <alignment horizontal="right"/>
    </xf>
    <xf numFmtId="0" fontId="31" fillId="2" borderId="0" xfId="11" applyFont="1" applyFill="1"/>
    <xf numFmtId="17" fontId="3" fillId="2" borderId="0" xfId="11" applyNumberFormat="1" applyFont="1" applyFill="1"/>
    <xf numFmtId="0" fontId="40" fillId="2" borderId="0" xfId="11" applyFont="1" applyFill="1" applyAlignment="1">
      <alignment horizontal="center"/>
    </xf>
    <xf numFmtId="0" fontId="22" fillId="0" borderId="21" xfId="11" applyFont="1" applyBorder="1" applyAlignment="1">
      <alignment horizontal="center" vertical="center"/>
    </xf>
    <xf numFmtId="0" fontId="22" fillId="0" borderId="21" xfId="11" applyFont="1" applyBorder="1" applyAlignment="1">
      <alignment horizontal="left" wrapText="1"/>
    </xf>
    <xf numFmtId="0" fontId="22" fillId="0" borderId="24" xfId="11" applyFont="1" applyBorder="1" applyAlignment="1">
      <alignment horizontal="center"/>
    </xf>
    <xf numFmtId="1" fontId="3" fillId="0" borderId="1" xfId="11" applyNumberFormat="1" applyFont="1" applyFill="1" applyBorder="1"/>
    <xf numFmtId="0" fontId="22" fillId="0" borderId="24" xfId="11" applyFont="1" applyBorder="1" applyAlignment="1">
      <alignment horizontal="left"/>
    </xf>
    <xf numFmtId="9" fontId="3" fillId="0" borderId="25" xfId="11" applyNumberFormat="1" applyFont="1" applyBorder="1" applyAlignment="1" applyProtection="1">
      <alignment horizontal="center"/>
    </xf>
    <xf numFmtId="165" fontId="22" fillId="0" borderId="37" xfId="11" applyNumberFormat="1" applyFont="1" applyBorder="1" applyAlignment="1" applyProtection="1">
      <alignment horizontal="right"/>
    </xf>
    <xf numFmtId="165" fontId="22" fillId="0" borderId="70" xfId="11" applyNumberFormat="1" applyFont="1" applyBorder="1" applyAlignment="1" applyProtection="1">
      <alignment horizontal="right"/>
    </xf>
    <xf numFmtId="165" fontId="22" fillId="0" borderId="71" xfId="11" applyNumberFormat="1" applyFont="1" applyBorder="1" applyAlignment="1" applyProtection="1">
      <alignment horizontal="right"/>
    </xf>
    <xf numFmtId="165" fontId="22" fillId="0" borderId="72" xfId="11" applyNumberFormat="1" applyFont="1" applyBorder="1" applyAlignment="1" applyProtection="1">
      <alignment horizontal="right"/>
    </xf>
    <xf numFmtId="165" fontId="22" fillId="0" borderId="73" xfId="11" applyNumberFormat="1" applyFont="1" applyBorder="1" applyAlignment="1" applyProtection="1">
      <alignment horizontal="right"/>
    </xf>
    <xf numFmtId="0" fontId="31" fillId="2" borderId="0" xfId="11" applyFont="1" applyFill="1" applyBorder="1"/>
    <xf numFmtId="0" fontId="22" fillId="0" borderId="0" xfId="11" applyFont="1" applyAlignment="1">
      <alignment horizontal="left"/>
    </xf>
    <xf numFmtId="9" fontId="3" fillId="0" borderId="26" xfId="11" applyNumberFormat="1" applyFont="1" applyBorder="1" applyAlignment="1" applyProtection="1">
      <alignment horizontal="center"/>
    </xf>
    <xf numFmtId="165" fontId="10" fillId="0" borderId="0" xfId="11" applyNumberFormat="1" applyFont="1" applyBorder="1" applyProtection="1"/>
    <xf numFmtId="165" fontId="10" fillId="0" borderId="0" xfId="11" applyNumberFormat="1" applyFont="1" applyProtection="1"/>
    <xf numFmtId="165" fontId="10" fillId="0" borderId="26" xfId="11" applyNumberFormat="1" applyFont="1" applyBorder="1" applyProtection="1"/>
    <xf numFmtId="165" fontId="10" fillId="0" borderId="6" xfId="11" applyNumberFormat="1" applyFont="1" applyBorder="1" applyProtection="1"/>
    <xf numFmtId="165" fontId="10" fillId="0" borderId="6" xfId="11" applyNumberFormat="1" applyFont="1" applyFill="1" applyBorder="1" applyProtection="1"/>
    <xf numFmtId="0" fontId="3" fillId="2" borderId="0" xfId="11" applyNumberFormat="1" applyFont="1" applyFill="1" applyAlignment="1">
      <alignment horizontal="right"/>
    </xf>
    <xf numFmtId="1" fontId="81" fillId="0" borderId="16" xfId="11" applyNumberFormat="1" applyFont="1" applyFill="1" applyBorder="1" applyAlignment="1">
      <alignment horizontal="center"/>
    </xf>
    <xf numFmtId="1" fontId="22" fillId="0" borderId="21" xfId="11" quotePrefix="1" applyNumberFormat="1" applyFont="1" applyBorder="1" applyAlignment="1">
      <alignment horizontal="center"/>
    </xf>
    <xf numFmtId="9" fontId="3" fillId="0" borderId="0" xfId="11" applyNumberFormat="1" applyFont="1" applyBorder="1" applyAlignment="1" applyProtection="1">
      <alignment horizontal="center"/>
    </xf>
    <xf numFmtId="165" fontId="10" fillId="0" borderId="0" xfId="11" applyNumberFormat="1" applyFont="1" applyFill="1" applyProtection="1"/>
    <xf numFmtId="168" fontId="10" fillId="0" borderId="0" xfId="11" applyNumberFormat="1" applyFont="1" applyProtection="1"/>
    <xf numFmtId="168" fontId="10" fillId="10" borderId="0" xfId="11" applyNumberFormat="1" applyFont="1" applyFill="1" applyProtection="1"/>
    <xf numFmtId="0" fontId="71" fillId="2" borderId="0" xfId="11" applyNumberFormat="1" applyFont="1" applyFill="1"/>
    <xf numFmtId="170" fontId="3" fillId="0" borderId="0" xfId="11" applyNumberFormat="1" applyFont="1" applyFill="1" applyAlignment="1">
      <alignment horizontal="center"/>
    </xf>
    <xf numFmtId="0" fontId="68" fillId="0" borderId="0" xfId="11" applyFont="1" applyFill="1"/>
    <xf numFmtId="15" fontId="3" fillId="0" borderId="0" xfId="11" applyNumberFormat="1" applyFont="1" applyBorder="1" applyAlignment="1" applyProtection="1">
      <alignment horizontal="center"/>
    </xf>
    <xf numFmtId="165" fontId="70" fillId="13" borderId="0" xfId="11" applyNumberFormat="1" applyFont="1" applyFill="1" applyProtection="1"/>
    <xf numFmtId="165" fontId="10" fillId="14" borderId="0" xfId="11" applyNumberFormat="1" applyFont="1" applyFill="1" applyProtection="1"/>
    <xf numFmtId="9" fontId="3" fillId="2" borderId="0" xfId="11" applyNumberFormat="1" applyFont="1" applyFill="1" applyBorder="1" applyAlignment="1" applyProtection="1">
      <alignment horizontal="center"/>
    </xf>
    <xf numFmtId="0" fontId="1" fillId="2" borderId="0" xfId="11" applyFill="1"/>
    <xf numFmtId="166" fontId="19" fillId="2" borderId="0" xfId="11" applyNumberFormat="1" applyFont="1" applyFill="1" applyProtection="1">
      <protection locked="0"/>
    </xf>
    <xf numFmtId="165" fontId="19" fillId="2" borderId="0" xfId="11" applyNumberFormat="1" applyFont="1" applyFill="1" applyProtection="1">
      <protection locked="0"/>
    </xf>
    <xf numFmtId="165" fontId="31" fillId="2" borderId="0" xfId="11" applyNumberFormat="1" applyFont="1" applyFill="1" applyProtection="1"/>
    <xf numFmtId="167" fontId="3" fillId="2" borderId="0" xfId="11" applyNumberFormat="1" applyFont="1" applyFill="1"/>
    <xf numFmtId="0" fontId="31" fillId="12" borderId="0" xfId="11" applyFont="1" applyFill="1"/>
    <xf numFmtId="0" fontId="1" fillId="0" borderId="0" xfId="11"/>
    <xf numFmtId="1" fontId="3" fillId="0" borderId="0" xfId="11" applyNumberFormat="1" applyFont="1"/>
    <xf numFmtId="0" fontId="3" fillId="10" borderId="0" xfId="11" applyFont="1" applyFill="1"/>
    <xf numFmtId="0" fontId="31" fillId="12" borderId="0" xfId="11" applyFont="1" applyFill="1" applyBorder="1"/>
    <xf numFmtId="165" fontId="10" fillId="6" borderId="0" xfId="11" applyNumberFormat="1" applyFont="1" applyFill="1" applyBorder="1" applyProtection="1"/>
    <xf numFmtId="165" fontId="10" fillId="10" borderId="0" xfId="11" applyNumberFormat="1" applyFont="1" applyFill="1" applyBorder="1" applyProtection="1"/>
    <xf numFmtId="10" fontId="10" fillId="0" borderId="0" xfId="11" applyNumberFormat="1" applyFont="1" applyBorder="1" applyProtection="1"/>
    <xf numFmtId="0" fontId="31" fillId="10" borderId="0" xfId="11" applyFont="1" applyFill="1"/>
    <xf numFmtId="166" fontId="19" fillId="0" borderId="0" xfId="11" applyNumberFormat="1" applyFont="1" applyProtection="1">
      <protection locked="0"/>
    </xf>
    <xf numFmtId="37" fontId="3" fillId="22" borderId="0" xfId="0" applyNumberFormat="1" applyFont="1" applyFill="1" applyBorder="1" applyAlignment="1" applyProtection="1"/>
    <xf numFmtId="169" fontId="88" fillId="22" borderId="0" xfId="0" applyNumberFormat="1" applyFont="1" applyFill="1" applyBorder="1" applyAlignment="1" applyProtection="1"/>
    <xf numFmtId="169" fontId="22" fillId="22" borderId="0" xfId="0" applyNumberFormat="1" applyFont="1" applyFill="1" applyBorder="1" applyAlignment="1" applyProtection="1"/>
    <xf numFmtId="0" fontId="3" fillId="22" borderId="0" xfId="0" applyNumberFormat="1" applyFont="1" applyFill="1" applyBorder="1" applyAlignment="1" applyProtection="1"/>
    <xf numFmtId="169" fontId="24" fillId="22" borderId="0" xfId="0" applyNumberFormat="1" applyFont="1" applyFill="1" applyBorder="1" applyAlignment="1" applyProtection="1"/>
    <xf numFmtId="169" fontId="24" fillId="22" borderId="0" xfId="0" applyNumberFormat="1" applyFont="1" applyFill="1" applyBorder="1" applyAlignment="1" applyProtection="1">
      <alignment readingOrder="2"/>
    </xf>
    <xf numFmtId="9" fontId="3" fillId="22" borderId="0" xfId="0" applyNumberFormat="1" applyFont="1" applyFill="1" applyBorder="1" applyAlignment="1" applyProtection="1"/>
    <xf numFmtId="0" fontId="1" fillId="22" borderId="0" xfId="0" applyNumberFormat="1" applyFont="1" applyFill="1" applyBorder="1" applyAlignment="1" applyProtection="1"/>
    <xf numFmtId="169" fontId="87" fillId="22" borderId="0" xfId="0" applyNumberFormat="1" applyFont="1" applyFill="1" applyBorder="1" applyAlignment="1" applyProtection="1">
      <protection locked="0"/>
    </xf>
    <xf numFmtId="0" fontId="0" fillId="2" borderId="0" xfId="0" applyNumberFormat="1" applyFill="1"/>
    <xf numFmtId="0" fontId="1" fillId="3" borderId="0" xfId="0" applyNumberFormat="1" applyFont="1" applyFill="1"/>
    <xf numFmtId="37" fontId="25" fillId="3" borderId="0" xfId="0" applyNumberFormat="1" applyFont="1" applyFill="1" applyAlignment="1">
      <alignment horizontal="right"/>
    </xf>
    <xf numFmtId="37" fontId="26" fillId="3" borderId="0" xfId="0" applyNumberFormat="1" applyFont="1" applyFill="1" applyAlignment="1">
      <alignment horizontal="right"/>
    </xf>
    <xf numFmtId="0" fontId="7" fillId="3" borderId="75" xfId="6" applyNumberFormat="1" applyFont="1" applyFill="1" applyBorder="1" applyAlignment="1">
      <alignment horizontal="center"/>
    </xf>
    <xf numFmtId="0" fontId="7" fillId="3" borderId="45" xfId="0" applyNumberFormat="1" applyFont="1" applyFill="1" applyBorder="1"/>
    <xf numFmtId="169" fontId="1" fillId="3" borderId="0" xfId="0" applyNumberFormat="1" applyFont="1" applyFill="1" applyBorder="1" applyProtection="1"/>
    <xf numFmtId="169" fontId="1" fillId="3" borderId="0" xfId="0" applyNumberFormat="1" applyFont="1" applyFill="1" applyBorder="1" applyAlignment="1" applyProtection="1">
      <alignment horizontal="fill"/>
    </xf>
    <xf numFmtId="169" fontId="1" fillId="3" borderId="0" xfId="0" applyNumberFormat="1" applyFont="1" applyFill="1" applyBorder="1"/>
    <xf numFmtId="0" fontId="15" fillId="3" borderId="44" xfId="0" applyNumberFormat="1" applyFont="1" applyFill="1" applyBorder="1" applyAlignment="1" applyProtection="1">
      <alignment horizontal="center"/>
    </xf>
    <xf numFmtId="0" fontId="15" fillId="3" borderId="0" xfId="0" applyNumberFormat="1" applyFont="1" applyFill="1" applyBorder="1" applyAlignment="1" applyProtection="1">
      <alignment horizontal="center"/>
    </xf>
    <xf numFmtId="0" fontId="10" fillId="2" borderId="0" xfId="0" applyNumberFormat="1" applyFont="1" applyFill="1" applyAlignment="1">
      <alignment horizontal="left" indent="1"/>
    </xf>
    <xf numFmtId="0" fontId="52" fillId="3" borderId="45" xfId="0" applyNumberFormat="1" applyFont="1" applyFill="1" applyBorder="1" applyAlignment="1" applyProtection="1">
      <alignment horizontal="center"/>
    </xf>
    <xf numFmtId="0" fontId="34" fillId="0" borderId="27" xfId="0" applyNumberFormat="1" applyFont="1" applyBorder="1" applyAlignment="1">
      <alignment horizontal="center"/>
    </xf>
    <xf numFmtId="171" fontId="1" fillId="3" borderId="0" xfId="0" applyNumberFormat="1" applyFont="1" applyFill="1" applyBorder="1"/>
    <xf numFmtId="0" fontId="7" fillId="3" borderId="0" xfId="0" quotePrefix="1" applyNumberFormat="1" applyFont="1" applyFill="1" applyBorder="1" applyAlignment="1" applyProtection="1">
      <alignment horizontal="left"/>
    </xf>
    <xf numFmtId="0" fontId="52" fillId="3" borderId="0" xfId="0" quotePrefix="1" applyNumberFormat="1" applyFont="1" applyFill="1" applyBorder="1" applyAlignment="1" applyProtection="1">
      <alignment horizontal="left"/>
    </xf>
    <xf numFmtId="0" fontId="7" fillId="3" borderId="2" xfId="0" applyNumberFormat="1" applyFont="1" applyFill="1" applyBorder="1" applyAlignment="1">
      <alignment horizontal="center"/>
    </xf>
    <xf numFmtId="0" fontId="15" fillId="3" borderId="2" xfId="0" applyNumberFormat="1" applyFont="1" applyFill="1" applyBorder="1" applyAlignment="1" applyProtection="1">
      <alignment horizontal="center"/>
    </xf>
    <xf numFmtId="0" fontId="52" fillId="3" borderId="2" xfId="0" applyNumberFormat="1" applyFont="1" applyFill="1" applyBorder="1" applyAlignment="1" applyProtection="1">
      <alignment horizontal="center"/>
    </xf>
    <xf numFmtId="0" fontId="16" fillId="3" borderId="0" xfId="0" applyNumberFormat="1" applyFont="1" applyFill="1" applyBorder="1" applyAlignment="1" applyProtection="1">
      <alignment horizontal="center"/>
    </xf>
    <xf numFmtId="169" fontId="7" fillId="3" borderId="75" xfId="6" applyNumberFormat="1" applyFont="1" applyFill="1" applyBorder="1" applyAlignment="1">
      <alignment horizontal="center"/>
    </xf>
    <xf numFmtId="169" fontId="1" fillId="3" borderId="2" xfId="0" applyNumberFormat="1" applyFont="1" applyFill="1" applyBorder="1" applyAlignment="1" applyProtection="1">
      <alignment horizontal="fill"/>
    </xf>
    <xf numFmtId="0" fontId="15" fillId="3" borderId="30" xfId="0" applyNumberFormat="1" applyFont="1" applyFill="1" applyBorder="1" applyAlignment="1" applyProtection="1">
      <alignment horizontal="center"/>
    </xf>
    <xf numFmtId="0" fontId="0" fillId="0" borderId="47" xfId="0" applyBorder="1" applyAlignment="1">
      <alignment wrapText="1"/>
    </xf>
    <xf numFmtId="0" fontId="7" fillId="3" borderId="44" xfId="0" applyNumberFormat="1" applyFont="1" applyFill="1" applyBorder="1" applyAlignment="1" applyProtection="1">
      <alignment horizontal="center"/>
    </xf>
    <xf numFmtId="0" fontId="10" fillId="3" borderId="0" xfId="0" applyNumberFormat="1" applyFont="1" applyFill="1" applyBorder="1" applyAlignment="1" applyProtection="1">
      <alignment horizontal="center" wrapText="1"/>
    </xf>
    <xf numFmtId="169" fontId="85" fillId="3" borderId="2" xfId="0" applyNumberFormat="1" applyFont="1" applyFill="1" applyBorder="1"/>
    <xf numFmtId="169" fontId="85" fillId="3" borderId="2" xfId="0" applyNumberFormat="1" applyFont="1" applyFill="1" applyBorder="1" applyProtection="1"/>
    <xf numFmtId="14" fontId="0" fillId="0" borderId="0" xfId="0" applyNumberFormat="1"/>
    <xf numFmtId="0" fontId="1" fillId="0" borderId="0" xfId="0" applyFont="1"/>
    <xf numFmtId="169" fontId="1" fillId="3" borderId="0" xfId="0" applyNumberFormat="1" applyFont="1" applyFill="1" applyProtection="1"/>
    <xf numFmtId="169" fontId="1" fillId="3" borderId="0" xfId="0" applyNumberFormat="1" applyFont="1" applyFill="1"/>
    <xf numFmtId="169" fontId="1" fillId="3" borderId="0" xfId="0" applyNumberFormat="1" applyFont="1" applyFill="1" applyAlignment="1" applyProtection="1">
      <alignment horizontal="fill"/>
    </xf>
    <xf numFmtId="0" fontId="83" fillId="0" borderId="0" xfId="0" applyNumberFormat="1" applyFont="1" applyFill="1"/>
    <xf numFmtId="0" fontId="75" fillId="0" borderId="0" xfId="0" applyFont="1" applyAlignment="1">
      <alignment vertical="center" wrapText="1"/>
    </xf>
    <xf numFmtId="0" fontId="75" fillId="0" borderId="0" xfId="0" applyFont="1" applyAlignment="1">
      <alignment horizontal="left" vertical="center" wrapText="1"/>
    </xf>
    <xf numFmtId="0" fontId="75" fillId="0" borderId="14" xfId="0" applyFont="1" applyBorder="1" applyAlignment="1">
      <alignment horizontal="left" vertical="center" wrapText="1"/>
    </xf>
    <xf numFmtId="0" fontId="74" fillId="18" borderId="0" xfId="9" applyBorder="1" applyAlignment="1">
      <alignment horizontal="center" vertical="center" wrapText="1"/>
    </xf>
    <xf numFmtId="0" fontId="73" fillId="17" borderId="53" xfId="8" applyFont="1" applyBorder="1" applyAlignment="1">
      <alignment horizontal="center" vertical="center" wrapText="1"/>
    </xf>
    <xf numFmtId="0" fontId="72" fillId="16" borderId="54" xfId="7" applyBorder="1" applyAlignment="1">
      <alignment horizontal="left" vertical="center"/>
    </xf>
    <xf numFmtId="16" fontId="72" fillId="16" borderId="41" xfId="7" quotePrefix="1" applyNumberFormat="1" applyAlignment="1">
      <alignment horizontal="left" vertical="center"/>
    </xf>
    <xf numFmtId="16" fontId="72" fillId="16" borderId="41" xfId="7" quotePrefix="1" applyNumberFormat="1" applyAlignment="1">
      <alignment horizontal="left" vertical="center" wrapText="1"/>
    </xf>
    <xf numFmtId="15" fontId="22" fillId="0" borderId="0" xfId="0" applyNumberFormat="1" applyFont="1" applyFill="1"/>
    <xf numFmtId="0" fontId="0" fillId="0" borderId="0" xfId="0" applyFill="1" applyBorder="1"/>
    <xf numFmtId="0" fontId="3" fillId="0" borderId="0" xfId="11" applyFont="1" applyFill="1" applyBorder="1"/>
    <xf numFmtId="164" fontId="29" fillId="0" borderId="0" xfId="6" applyNumberFormat="1" applyFont="1" applyFill="1" applyBorder="1"/>
    <xf numFmtId="165" fontId="22" fillId="0" borderId="81" xfId="11" applyNumberFormat="1" applyFont="1" applyBorder="1" applyAlignment="1" applyProtection="1">
      <alignment horizontal="right"/>
    </xf>
    <xf numFmtId="165" fontId="22" fillId="0" borderId="82" xfId="11" applyNumberFormat="1" applyFont="1" applyBorder="1" applyAlignment="1" applyProtection="1">
      <alignment horizontal="right"/>
    </xf>
    <xf numFmtId="0" fontId="3" fillId="0" borderId="0" xfId="0" applyFont="1"/>
    <xf numFmtId="0" fontId="3" fillId="0" borderId="0" xfId="0" applyFont="1" applyFill="1" applyAlignment="1"/>
    <xf numFmtId="0" fontId="31" fillId="2" borderId="0" xfId="0" applyFont="1" applyFill="1"/>
    <xf numFmtId="165" fontId="22" fillId="0" borderId="83" xfId="11" applyNumberFormat="1" applyFont="1" applyBorder="1" applyAlignment="1" applyProtection="1">
      <alignment horizontal="right"/>
    </xf>
    <xf numFmtId="14" fontId="86" fillId="12" borderId="23" xfId="0" applyNumberFormat="1" applyFont="1" applyFill="1" applyBorder="1" applyAlignment="1" applyProtection="1">
      <alignment horizontal="center"/>
    </xf>
    <xf numFmtId="14" fontId="1" fillId="12" borderId="0" xfId="0" applyNumberFormat="1" applyFont="1" applyFill="1" applyAlignment="1" applyProtection="1">
      <alignment horizontal="center"/>
    </xf>
    <xf numFmtId="14" fontId="86" fillId="3" borderId="2" xfId="0" applyNumberFormat="1" applyFont="1" applyFill="1" applyBorder="1" applyAlignment="1">
      <alignment horizontal="center"/>
    </xf>
    <xf numFmtId="0" fontId="76" fillId="0" borderId="0" xfId="0" applyFont="1" applyAlignment="1">
      <alignment horizontal="left" vertical="center" wrapText="1"/>
    </xf>
    <xf numFmtId="0" fontId="75" fillId="0" borderId="0" xfId="0" applyFont="1" applyAlignment="1">
      <alignment horizontal="left" vertical="center" wrapText="1"/>
    </xf>
    <xf numFmtId="0" fontId="77" fillId="0" borderId="0" xfId="0" applyFont="1" applyBorder="1" applyAlignment="1">
      <alignment horizontal="center" wrapText="1"/>
    </xf>
    <xf numFmtId="0" fontId="73" fillId="17" borderId="76" xfId="8" applyFont="1" applyBorder="1" applyAlignment="1">
      <alignment horizontal="center" vertical="center" wrapText="1"/>
    </xf>
    <xf numFmtId="0" fontId="0" fillId="0" borderId="11" xfId="0" applyBorder="1" applyAlignment="1">
      <alignment horizontal="center" vertical="center" wrapText="1"/>
    </xf>
    <xf numFmtId="0" fontId="0" fillId="0" borderId="77" xfId="0" applyBorder="1" applyAlignment="1">
      <alignment horizontal="center" vertical="center" wrapText="1"/>
    </xf>
    <xf numFmtId="0" fontId="72" fillId="16" borderId="78" xfId="7"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75" fillId="0" borderId="0" xfId="0" applyNumberFormat="1" applyFont="1" applyAlignment="1">
      <alignment horizontal="left" vertical="center" wrapText="1"/>
    </xf>
    <xf numFmtId="0" fontId="73" fillId="17" borderId="26" xfId="8" applyNumberFormat="1" applyFont="1" applyBorder="1" applyAlignment="1">
      <alignment horizontal="center" vertical="center" wrapText="1"/>
    </xf>
    <xf numFmtId="0" fontId="73" fillId="17" borderId="61" xfId="8" applyNumberFormat="1" applyFont="1" applyBorder="1" applyAlignment="1">
      <alignment horizontal="center" vertical="center" wrapText="1"/>
    </xf>
    <xf numFmtId="0" fontId="77" fillId="0" borderId="0" xfId="0" applyNumberFormat="1" applyFont="1" applyBorder="1" applyAlignment="1">
      <alignment horizontal="center" wrapText="1"/>
    </xf>
    <xf numFmtId="0" fontId="73" fillId="17" borderId="55" xfId="8" applyNumberFormat="1" applyFont="1" applyBorder="1" applyAlignment="1">
      <alignment horizontal="center" vertical="center" wrapText="1"/>
    </xf>
    <xf numFmtId="0" fontId="73" fillId="17" borderId="56" xfId="8" applyNumberFormat="1" applyFont="1" applyBorder="1" applyAlignment="1">
      <alignment horizontal="center" vertical="center" wrapText="1"/>
    </xf>
    <xf numFmtId="0" fontId="73" fillId="17" borderId="53" xfId="8" applyNumberFormat="1" applyFont="1" applyBorder="1" applyAlignment="1">
      <alignment horizontal="center" vertical="center" wrapText="1"/>
    </xf>
    <xf numFmtId="0" fontId="73" fillId="17" borderId="49" xfId="8" applyNumberFormat="1" applyFont="1" applyBorder="1" applyAlignment="1">
      <alignment horizontal="center" vertical="center" wrapText="1"/>
    </xf>
    <xf numFmtId="0" fontId="73" fillId="17" borderId="51" xfId="8" applyNumberFormat="1" applyFont="1" applyBorder="1" applyAlignment="1">
      <alignment horizontal="center" vertical="center" wrapText="1"/>
    </xf>
    <xf numFmtId="0" fontId="73" fillId="17" borderId="58" xfId="8" applyNumberFormat="1" applyFont="1" applyBorder="1" applyAlignment="1">
      <alignment horizontal="center" vertical="center" wrapText="1"/>
    </xf>
    <xf numFmtId="0" fontId="73" fillId="17" borderId="50" xfId="8" applyNumberFormat="1" applyFont="1" applyBorder="1" applyAlignment="1">
      <alignment horizontal="center" vertical="center" wrapText="1"/>
    </xf>
    <xf numFmtId="0" fontId="5" fillId="3" borderId="0" xfId="0" applyNumberFormat="1" applyFont="1" applyFill="1" applyAlignment="1" applyProtection="1">
      <alignment horizontal="left" wrapText="1"/>
    </xf>
    <xf numFmtId="0" fontId="10" fillId="3" borderId="47" xfId="0" applyNumberFormat="1" applyFont="1" applyFill="1" applyBorder="1" applyAlignment="1" applyProtection="1">
      <alignment horizontal="center" vertical="center"/>
    </xf>
    <xf numFmtId="0" fontId="10" fillId="3" borderId="46" xfId="0" applyNumberFormat="1" applyFont="1" applyFill="1" applyBorder="1" applyAlignment="1" applyProtection="1">
      <alignment horizontal="center" vertical="center"/>
    </xf>
    <xf numFmtId="0" fontId="28" fillId="2" borderId="0" xfId="2" applyNumberFormat="1" applyFill="1" applyAlignment="1" applyProtection="1">
      <alignment horizontal="center"/>
    </xf>
    <xf numFmtId="0" fontId="82" fillId="13" borderId="0" xfId="0" applyFont="1" applyFill="1" applyAlignment="1">
      <alignment horizontal="left" wrapText="1" indent="1"/>
    </xf>
    <xf numFmtId="0" fontId="10" fillId="3" borderId="48"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0" fillId="0" borderId="47" xfId="0" applyBorder="1" applyAlignment="1">
      <alignment wrapText="1"/>
    </xf>
    <xf numFmtId="0" fontId="0" fillId="0" borderId="46" xfId="0" applyBorder="1" applyAlignment="1">
      <alignment wrapText="1"/>
    </xf>
    <xf numFmtId="0" fontId="1" fillId="3" borderId="0" xfId="0" applyNumberFormat="1" applyFont="1" applyFill="1" applyBorder="1" applyAlignment="1" applyProtection="1">
      <alignment horizontal="center" wrapText="1"/>
    </xf>
    <xf numFmtId="0" fontId="1" fillId="0" borderId="0" xfId="0" applyFont="1" applyAlignment="1">
      <alignment wrapText="1"/>
    </xf>
    <xf numFmtId="0" fontId="10" fillId="3" borderId="75" xfId="0" applyNumberFormat="1" applyFont="1" applyFill="1" applyBorder="1" applyAlignment="1" applyProtection="1">
      <alignment horizontal="center" wrapText="1"/>
    </xf>
    <xf numFmtId="0" fontId="10" fillId="0" borderId="75" xfId="0" applyFont="1" applyBorder="1" applyAlignment="1">
      <alignment wrapText="1"/>
    </xf>
    <xf numFmtId="0" fontId="7" fillId="3" borderId="42" xfId="0" applyNumberFormat="1" applyFont="1" applyFill="1" applyBorder="1" applyAlignment="1" applyProtection="1">
      <alignment horizontal="center"/>
    </xf>
    <xf numFmtId="0" fontId="7" fillId="3" borderId="23" xfId="0" applyNumberFormat="1" applyFont="1" applyFill="1" applyBorder="1" applyAlignment="1" applyProtection="1">
      <alignment horizontal="center"/>
    </xf>
    <xf numFmtId="0" fontId="7" fillId="3" borderId="44" xfId="0" applyNumberFormat="1" applyFont="1" applyFill="1" applyBorder="1" applyAlignment="1" applyProtection="1">
      <alignment horizontal="center"/>
    </xf>
    <xf numFmtId="0" fontId="7" fillId="3" borderId="0" xfId="0" applyNumberFormat="1" applyFont="1" applyFill="1" applyBorder="1" applyAlignment="1" applyProtection="1">
      <alignment horizontal="center"/>
    </xf>
    <xf numFmtId="0" fontId="7" fillId="3" borderId="0" xfId="0" applyNumberFormat="1" applyFont="1" applyFill="1" applyAlignment="1" applyProtection="1">
      <alignment horizontal="center"/>
    </xf>
    <xf numFmtId="0" fontId="4" fillId="3" borderId="0" xfId="0" applyNumberFormat="1" applyFont="1" applyFill="1" applyAlignment="1" applyProtection="1">
      <alignment horizontal="left" wrapText="1"/>
    </xf>
    <xf numFmtId="0" fontId="10" fillId="3" borderId="48" xfId="0" applyNumberFormat="1" applyFont="1" applyFill="1" applyBorder="1" applyAlignment="1" applyProtection="1">
      <alignment horizontal="center" vertical="center"/>
    </xf>
    <xf numFmtId="0" fontId="10" fillId="3" borderId="47" xfId="0" applyNumberFormat="1" applyFont="1" applyFill="1" applyBorder="1" applyAlignment="1" applyProtection="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32" fillId="0" borderId="0" xfId="11" quotePrefix="1" applyFont="1" applyAlignment="1">
      <alignment horizontal="center"/>
    </xf>
    <xf numFmtId="0" fontId="32" fillId="0" borderId="0" xfId="11" applyFont="1" applyAlignment="1">
      <alignment horizontal="center"/>
    </xf>
    <xf numFmtId="0" fontId="3" fillId="2" borderId="0" xfId="11" applyFont="1" applyFill="1" applyAlignment="1">
      <alignment horizontal="left" vertical="top" wrapText="1"/>
    </xf>
    <xf numFmtId="0" fontId="3" fillId="2" borderId="0" xfId="11" applyFont="1" applyFill="1" applyAlignment="1">
      <alignment horizontal="left" vertical="top"/>
    </xf>
    <xf numFmtId="169" fontId="7" fillId="3" borderId="75" xfId="0" applyNumberFormat="1" applyFont="1" applyFill="1" applyBorder="1" applyAlignment="1" applyProtection="1">
      <alignment horizontal="center"/>
    </xf>
    <xf numFmtId="0" fontId="7" fillId="3" borderId="45" xfId="0" applyNumberFormat="1" applyFont="1" applyFill="1" applyBorder="1" applyAlignment="1">
      <alignment horizontal="center"/>
    </xf>
    <xf numFmtId="0" fontId="7" fillId="3" borderId="45" xfId="0" applyNumberFormat="1" applyFont="1" applyFill="1" applyBorder="1" applyAlignment="1" applyProtection="1">
      <alignment horizontal="center"/>
      <protection locked="0"/>
    </xf>
    <xf numFmtId="0" fontId="1" fillId="3" borderId="45" xfId="0" applyNumberFormat="1" applyFont="1" applyFill="1" applyBorder="1" applyAlignment="1">
      <alignment horizontal="center"/>
    </xf>
    <xf numFmtId="169" fontId="10" fillId="3" borderId="45" xfId="0" applyNumberFormat="1" applyFont="1" applyFill="1" applyBorder="1" applyAlignment="1" applyProtection="1">
      <alignment horizontal="center"/>
    </xf>
    <xf numFmtId="0" fontId="1" fillId="3" borderId="0" xfId="0" applyNumberFormat="1" applyFont="1" applyFill="1" applyAlignment="1" applyProtection="1">
      <alignment horizontal="left"/>
    </xf>
  </cellXfs>
  <cellStyles count="17">
    <cellStyle name="Accent1" xfId="8" builtinId="29"/>
    <cellStyle name="Accent2" xfId="9" builtinId="33"/>
    <cellStyle name="Comma 2" xfId="12"/>
    <cellStyle name="Currency" xfId="1" builtinId="4"/>
    <cellStyle name="DataInput" xfId="14"/>
    <cellStyle name="DataInput $" xfId="15"/>
    <cellStyle name="DataInput %" xfId="16"/>
    <cellStyle name="Hyperlink" xfId="2" builtinId="8"/>
    <cellStyle name="Hyperlink_CWCCISS 03 31 07" xfId="3"/>
    <cellStyle name="Neutral 2" xfId="13"/>
    <cellStyle name="Normal" xfId="0" builtinId="0" customBuiltin="1"/>
    <cellStyle name="Normal 2" xfId="10"/>
    <cellStyle name="Normal 2 3" xfId="11"/>
    <cellStyle name="Normal_TPCS" xfId="4"/>
    <cellStyle name="Normal-F" xfId="5"/>
    <cellStyle name="Output" xfId="7" builtinId="21"/>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47625</xdr:rowOff>
    </xdr:from>
    <xdr:to>
      <xdr:col>21</xdr:col>
      <xdr:colOff>257175</xdr:colOff>
      <xdr:row>3</xdr:row>
      <xdr:rowOff>2376439</xdr:rowOff>
    </xdr:to>
    <xdr:sp macro="" textlink="">
      <xdr:nvSpPr>
        <xdr:cNvPr id="2" name="Text Box 37"/>
        <xdr:cNvSpPr txBox="1">
          <a:spLocks noChangeArrowheads="1"/>
        </xdr:cNvSpPr>
      </xdr:nvSpPr>
      <xdr:spPr bwMode="auto">
        <a:xfrm>
          <a:off x="781050" y="47625"/>
          <a:ext cx="16840200" cy="604789"/>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050" b="1" i="0" u="none" strike="noStrike" baseline="0">
              <a:solidFill>
                <a:srgbClr val="000000"/>
              </a:solidFill>
              <a:latin typeface="Arial"/>
              <a:cs typeface="Arial"/>
            </a:rPr>
            <a:t>Total Project Cost  (TPCS) BASICS:</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A completed TPCS will show the overall project cost by feature account of a project and an estimate of the total cost to complete the project(fully funded estimate).  It is essentially a summary of a programs cost by summing each construction contract  by WBS feature and its estimated lands damages and associated administrative costs.  These costs are escalated to the midpoint of construction and summed to give a fully funded cost.</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Things you need to complete a TPCS:</a:t>
          </a:r>
        </a:p>
        <a:p>
          <a:pPr algn="l" rtl="0">
            <a:defRPr sz="1000"/>
          </a:pPr>
          <a:r>
            <a:rPr lang="en-US" sz="1050" b="1" i="0" u="none" strike="noStrike" baseline="0">
              <a:solidFill>
                <a:srgbClr val="000000"/>
              </a:solidFill>
              <a:latin typeface="Arial"/>
              <a:cs typeface="Arial"/>
            </a:rPr>
            <a:t>Projected budget year planned to obtain funding to support the project development and construction.</a:t>
          </a:r>
        </a:p>
        <a:p>
          <a:pPr algn="l" rtl="0">
            <a:defRPr sz="1000"/>
          </a:pPr>
          <a:r>
            <a:rPr lang="en-US" sz="1050" b="1" i="0" u="none" strike="noStrike" baseline="0">
              <a:solidFill>
                <a:srgbClr val="000000"/>
              </a:solidFill>
              <a:latin typeface="Arial" pitchFamily="34" charset="0"/>
              <a:cs typeface="Arial" pitchFamily="34" charset="0"/>
            </a:rPr>
            <a:t>Effective price level date of estimate.</a:t>
          </a:r>
        </a:p>
        <a:p>
          <a:pPr algn="l" rtl="0">
            <a:defRPr sz="1000"/>
          </a:pPr>
          <a:r>
            <a:rPr lang="en-US" sz="1050" b="1" i="0" u="none" strike="noStrike" baseline="0">
              <a:solidFill>
                <a:srgbClr val="000000"/>
              </a:solidFill>
              <a:latin typeface="Arial" pitchFamily="34" charset="0"/>
              <a:cs typeface="Arial" pitchFamily="34" charset="0"/>
            </a:rPr>
            <a:t>Estimate of construction costs for the appropriate work breakdown structure.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1" i="0" baseline="0">
              <a:latin typeface="Arial" pitchFamily="34" charset="0"/>
              <a:ea typeface="+mn-ea"/>
              <a:cs typeface="Arial" pitchFamily="34" charset="0"/>
            </a:rPr>
            <a:t>Estimates for other accounts (lands, damages, real estate, relocations, etc)</a:t>
          </a:r>
          <a:endParaRPr lang="en-US" sz="1050" b="1">
            <a:latin typeface="Arial" pitchFamily="34" charset="0"/>
            <a:cs typeface="Arial" pitchFamily="34" charset="0"/>
          </a:endParaRPr>
        </a:p>
        <a:p>
          <a:pPr algn="l" rtl="0">
            <a:defRPr sz="1000"/>
          </a:pPr>
          <a:r>
            <a:rPr lang="en-US" sz="1050" b="1" i="0" u="none" strike="noStrike" baseline="0">
              <a:solidFill>
                <a:srgbClr val="000000"/>
              </a:solidFill>
              <a:latin typeface="Arial" pitchFamily="34" charset="0"/>
              <a:cs typeface="Arial" pitchFamily="34" charset="0"/>
            </a:rPr>
            <a:t>Midpoint of construction schedule.</a:t>
          </a:r>
        </a:p>
        <a:p>
          <a:pPr algn="l" rtl="0">
            <a:defRPr sz="1000"/>
          </a:pPr>
          <a:r>
            <a:rPr lang="en-US" sz="1050" b="1" i="0" u="none" strike="noStrike" baseline="0">
              <a:solidFill>
                <a:srgbClr val="000000"/>
              </a:solidFill>
              <a:latin typeface="Arial"/>
              <a:cs typeface="Arial"/>
            </a:rPr>
            <a:t>Midpoint of design schedule.</a:t>
          </a:r>
        </a:p>
        <a:p>
          <a:pPr algn="l" rtl="0">
            <a:defRPr sz="1000"/>
          </a:pPr>
          <a:r>
            <a:rPr lang="en-US" sz="1050" b="1" i="0" u="none" strike="noStrike" baseline="0">
              <a:solidFill>
                <a:srgbClr val="000000"/>
              </a:solidFill>
              <a:latin typeface="Arial"/>
              <a:cs typeface="Arial"/>
            </a:rPr>
            <a:t>Midpoint of Lands and Damages, Relocations...</a:t>
          </a:r>
        </a:p>
        <a:p>
          <a:pPr algn="l" rtl="0">
            <a:defRPr sz="1000"/>
          </a:pPr>
          <a:r>
            <a:rPr lang="en-US" sz="1050" b="1" i="0" u="none" strike="noStrike" baseline="0">
              <a:solidFill>
                <a:srgbClr val="000000"/>
              </a:solidFill>
              <a:latin typeface="Arial"/>
              <a:cs typeface="Arial"/>
            </a:rPr>
            <a:t>30/31 accounts estimates or they may be calculated based on rule of thumb percentages (default on the spreadsheet).</a:t>
          </a:r>
        </a:p>
        <a:p>
          <a:pPr algn="l" rtl="0">
            <a:defRPr sz="1000"/>
          </a:pPr>
          <a:r>
            <a:rPr lang="en-US" sz="1050" b="1" i="0" u="none" strike="noStrike" baseline="0">
              <a:solidFill>
                <a:srgbClr val="000000"/>
              </a:solidFill>
              <a:latin typeface="Arial"/>
              <a:cs typeface="Arial"/>
            </a:rPr>
            <a:t>Risk Based contingencies.</a:t>
          </a:r>
        </a:p>
        <a:p>
          <a:pPr algn="l" rtl="0">
            <a:defRPr sz="1000"/>
          </a:pPr>
          <a:r>
            <a:rPr lang="en-US" sz="1050" b="1" i="0" u="none" strike="noStrike" baseline="0">
              <a:solidFill>
                <a:srgbClr val="000000"/>
              </a:solidFill>
              <a:latin typeface="Arial"/>
              <a:cs typeface="Arial"/>
            </a:rPr>
            <a:t>Current CWCCIS table (updated 2x per year, Mar and Sep) Downloadable from NWW’s web site.</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Other data that may be nice to know: ( you will need this for the 902 limit)</a:t>
          </a:r>
        </a:p>
        <a:p>
          <a:pPr algn="l" rtl="0">
            <a:defRPr sz="1000"/>
          </a:pPr>
          <a:r>
            <a:rPr lang="en-US" sz="1050" b="1" i="0" u="none" strike="noStrike" baseline="0">
              <a:solidFill>
                <a:srgbClr val="000000"/>
              </a:solidFill>
              <a:latin typeface="Arial"/>
              <a:cs typeface="Arial"/>
            </a:rPr>
            <a:t>Authorization legislation and date.</a:t>
          </a:r>
        </a:p>
        <a:p>
          <a:pPr algn="l" rtl="0">
            <a:defRPr sz="1000"/>
          </a:pPr>
          <a:r>
            <a:rPr lang="en-US" sz="1050" b="1" i="0" u="none" strike="noStrike" baseline="0">
              <a:solidFill>
                <a:srgbClr val="000000"/>
              </a:solidFill>
              <a:latin typeface="Arial"/>
              <a:cs typeface="Arial"/>
            </a:rPr>
            <a:t>Baseline estimate (estimate presented to Congress for authorization) Most likely in a report by the Chief of Engineers. You need this for the Work Breakdown Structure (WBS) to track changes in the project.</a:t>
          </a:r>
        </a:p>
        <a:p>
          <a:pPr algn="l" rtl="0">
            <a:defRPr sz="1000"/>
          </a:pPr>
          <a:r>
            <a:rPr lang="en-US" sz="1050" b="1" i="0" u="none" strike="noStrike" baseline="0">
              <a:solidFill>
                <a:srgbClr val="000000"/>
              </a:solidFill>
              <a:latin typeface="Arial"/>
              <a:cs typeface="Arial"/>
            </a:rPr>
            <a:t>Amount actually authorized by Congress.</a:t>
          </a:r>
        </a:p>
        <a:p>
          <a:pPr algn="l" rtl="0">
            <a:defRPr sz="1000"/>
          </a:pPr>
          <a:r>
            <a:rPr lang="en-US" sz="1050" b="1" i="0" u="none" strike="noStrike" baseline="0">
              <a:solidFill>
                <a:srgbClr val="000000"/>
              </a:solidFill>
              <a:latin typeface="Arial"/>
              <a:cs typeface="Arial"/>
            </a:rPr>
            <a:t>Contracts awarded, contracts ongoing and the respective WBS code and amount  (contingencies on completed work and ongoing construction are less than future construction work)</a:t>
          </a:r>
        </a:p>
        <a:p>
          <a:pPr algn="l" rtl="0">
            <a:defRPr sz="1000"/>
          </a:pPr>
          <a:r>
            <a:rPr lang="en-US" sz="1050" b="1" i="0" u="none" strike="noStrike" baseline="0">
              <a:solidFill>
                <a:srgbClr val="000000"/>
              </a:solidFill>
              <a:latin typeface="Arial"/>
              <a:cs typeface="Arial"/>
            </a:rPr>
            <a:t>Total of expenditures by WBS feature and year.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Total project cost spreadsheet sums the account costs for a project/program based on the estimate data entered and will calculate the  30/31 accounts based on the percentages input into  the  data sheet.( For the 30/31 accounts the spreadsheet default is to use the rule of thumb percentages from the data sheet.  These may be changed accordingly either thru changing the percentages in the data sheet or may be adjusted for each item individually. (The Excel goal seeking function may be useful))</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Things to remember:</a:t>
          </a:r>
        </a:p>
        <a:p>
          <a:pPr algn="l" rtl="0">
            <a:defRPr sz="1000"/>
          </a:pPr>
          <a:r>
            <a:rPr lang="en-US" sz="1050" b="1" i="0" u="none" strike="noStrike" baseline="0">
              <a:solidFill>
                <a:srgbClr val="000000"/>
              </a:solidFill>
              <a:latin typeface="Arial"/>
              <a:cs typeface="Arial"/>
            </a:rPr>
            <a:t>- Estimates should be less than two years old (ER 1110-2-1302).</a:t>
          </a:r>
        </a:p>
        <a:p>
          <a:pPr algn="l" rtl="0">
            <a:defRPr sz="1000"/>
          </a:pPr>
          <a:r>
            <a:rPr lang="en-US" sz="1050" b="1" i="0" u="none" strike="noStrike" baseline="0">
              <a:solidFill>
                <a:srgbClr val="000000"/>
              </a:solidFill>
              <a:latin typeface="Arial"/>
              <a:cs typeface="Arial"/>
            </a:rPr>
            <a:t>- Make sure you are using the latest CWCCIS table/numbers for your TPCS! </a:t>
          </a:r>
        </a:p>
        <a:p>
          <a:pPr algn="l" rtl="0">
            <a:defRPr sz="1000"/>
          </a:pPr>
          <a:r>
            <a:rPr lang="en-US" sz="1050" b="1" i="0" u="none" strike="noStrike" baseline="0">
              <a:solidFill>
                <a:srgbClr val="000000"/>
              </a:solidFill>
              <a:latin typeface="Arial"/>
              <a:cs typeface="Arial"/>
            </a:rPr>
            <a:t>- Check that the costs are reasonable for where you are at in the stage of the project! I.e.- If you have already completed the bid package for a contract and have it on the shelf you most likely have expended most of the design cost. Therefore the rule of thumb 30/31 account percentages and amounts may be too high.</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How it works:</a:t>
          </a:r>
        </a:p>
        <a:p>
          <a:pPr algn="l" rtl="0">
            <a:defRPr sz="1000"/>
          </a:pPr>
          <a:r>
            <a:rPr lang="en-US" sz="1050" b="1" i="0" u="none" strike="noStrike" baseline="0">
              <a:solidFill>
                <a:srgbClr val="000000"/>
              </a:solidFill>
              <a:latin typeface="Arial"/>
              <a:cs typeface="Arial"/>
            </a:rPr>
            <a:t> Each estimate for the project/program is entered on a separate page of the TPCS  The estimate value (from MCACES)is entered in the left column of the page.  Contingency is entered and the sum of the estimate and the total is calculated.  Based on the date of the price level of the estimate, inflation is applied to bring the cost to the desired program year (middle column). From here the construction estimate is inflated to the midpoint of construction.</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All of the estimates sum up to the top sheet (summary-its the one with the signature blocks on it).  It is important to remember to check that the sheets sum correctly by WBS structure.  Don’t mix accounts!</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Fully Funded Contracts that have had funds obligated but not expended usually are entered at fully funded award price with 10% contingency. In general they are assumed to be at program year price level.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For a non fully funded contract that have been awarded escalation to the midpoint may be required.  For this situation, make sure that you have an accurate total of estimated costs. </a:t>
          </a:r>
        </a:p>
        <a:p>
          <a:pPr algn="l" rtl="0">
            <a:defRPr sz="1000"/>
          </a:pPr>
          <a:r>
            <a:rPr lang="en-US" sz="1050" b="1" i="0" u="none" strike="noStrike" baseline="0">
              <a:solidFill>
                <a:srgbClr val="000000"/>
              </a:solidFill>
              <a:latin typeface="Arial"/>
              <a:cs typeface="Arial"/>
            </a:rPr>
            <a:t>TPCS Sheet. Generally Obligations should be entered as an estimate and expenditures should be totaled and put in the spent thru column on the summary page.   The key is to exclude contingency and escalation on spent funds.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GENERAL INSTRUCTIONS</a:t>
          </a:r>
          <a:r>
            <a:rPr lang="en-US" sz="1050" b="0" i="0" u="none" strike="noStrike" baseline="0">
              <a:solidFill>
                <a:srgbClr val="000000"/>
              </a:solidFill>
              <a:latin typeface="Arial"/>
              <a:cs typeface="Arial"/>
            </a:rPr>
            <a:t>:</a:t>
          </a:r>
          <a:r>
            <a:rPr lang="en-US" sz="1050" b="1" i="0" u="none" strike="noStrike" baseline="0">
              <a:solidFill>
                <a:srgbClr val="000000"/>
              </a:solidFill>
              <a:latin typeface="Arial"/>
              <a:cs typeface="Arial"/>
            </a:rPr>
            <a:t>       </a:t>
          </a:r>
        </a:p>
        <a:p>
          <a:pPr algn="l" rtl="0">
            <a:defRPr sz="1000"/>
          </a:pPr>
          <a:endParaRPr lang="en-US" sz="1050" b="1"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This worksheet is setup to include a summary sheet and four (4) separate contracts with one Construction WBS code.  If more "Contract" sheets are added, or you need to have multiple Construction WBS codes then:</a:t>
          </a:r>
        </a:p>
        <a:p>
          <a:pPr algn="l" rtl="0">
            <a:defRPr sz="1000"/>
          </a:pPr>
          <a:r>
            <a:rPr lang="en-US" sz="1050" b="1" i="0" u="none" strike="noStrike" baseline="0">
              <a:solidFill>
                <a:srgbClr val="000000"/>
              </a:solidFill>
              <a:latin typeface="Arial"/>
              <a:cs typeface="Arial"/>
            </a:rPr>
            <a:t>1- Fill out project data- this will populate the signatory blocks, program year, preparation date, etc.</a:t>
          </a:r>
        </a:p>
        <a:p>
          <a:pPr algn="l" rtl="0">
            <a:defRPr sz="1000"/>
          </a:pPr>
          <a:r>
            <a:rPr lang="en-US" sz="1100" b="1" i="0" u="none" strike="noStrike" baseline="0">
              <a:solidFill>
                <a:srgbClr val="000000"/>
              </a:solidFill>
              <a:latin typeface="Arial"/>
              <a:cs typeface="Arial"/>
            </a:rPr>
            <a:t>2 - Change the "Sum" in reference column 3 to sum correctly to the sheets below, </a:t>
          </a:r>
        </a:p>
        <a:p>
          <a:pPr algn="l" rtl="0">
            <a:defRPr sz="1000"/>
          </a:pPr>
          <a:r>
            <a:rPr lang="en-US" sz="1100" b="1" i="0" u="none" strike="noStrike" baseline="0">
              <a:solidFill>
                <a:srgbClr val="000000"/>
              </a:solidFill>
              <a:latin typeface="Arial"/>
              <a:cs typeface="Arial"/>
            </a:rPr>
            <a:t>3- Copy the revised formulas in  column 3 to columns  4, 9 &amp; 10, 15 &amp; 16</a:t>
          </a:r>
        </a:p>
        <a:p>
          <a:pPr algn="l" rtl="0">
            <a:defRPr sz="1000"/>
          </a:pPr>
          <a:r>
            <a:rPr lang="en-US" sz="1100" b="1" i="0" u="none" strike="noStrike" baseline="0">
              <a:solidFill>
                <a:srgbClr val="000000"/>
              </a:solidFill>
              <a:latin typeface="Arial"/>
              <a:cs typeface="Arial"/>
            </a:rPr>
            <a:t>4 - Use row "X" to check the summation of the spreadsheet.</a:t>
          </a:r>
        </a:p>
        <a:p>
          <a:pPr algn="l" rtl="0">
            <a:defRPr sz="1000"/>
          </a:pPr>
          <a:r>
            <a:rPr lang="en-US" sz="1100" b="1" i="0" u="none" strike="noStrike" baseline="0">
              <a:solidFill>
                <a:srgbClr val="000000"/>
              </a:solidFill>
              <a:latin typeface="Arial"/>
              <a:cs typeface="Arial"/>
            </a:rPr>
            <a:t>5 - Select the appropriate Quarter for each item.  Indexes &amp; Time Period dates will come automatically.  Check Time Periods.</a:t>
          </a:r>
        </a:p>
        <a:p>
          <a:pPr algn="l" rtl="0">
            <a:defRPr sz="1000"/>
          </a:pPr>
          <a:r>
            <a:rPr lang="en-US" sz="1100" b="1" i="0" u="none" strike="noStrike" baseline="0">
              <a:solidFill>
                <a:srgbClr val="000000"/>
              </a:solidFill>
              <a:latin typeface="Arial"/>
              <a:cs typeface="Arial"/>
            </a:rPr>
            <a:t>6 Select Feature WBS.   Feature description will come in automatically.</a:t>
          </a:r>
        </a:p>
        <a:p>
          <a:pPr algn="l" rtl="0">
            <a:defRPr sz="1000"/>
          </a:pPr>
          <a:r>
            <a:rPr lang="en-US" sz="1100" b="1" i="0" u="none" strike="noStrike" baseline="0">
              <a:solidFill>
                <a:srgbClr val="000000"/>
              </a:solidFill>
              <a:latin typeface="Arial"/>
              <a:cs typeface="Arial"/>
            </a:rPr>
            <a:t>7-  Enter the amounts spent thru the past Fiscal year in the appropriate cells in reference column 13 on the summary page</a:t>
          </a:r>
        </a:p>
      </xdr:txBody>
    </xdr:sp>
    <xdr:clientData/>
  </xdr:twoCellAnchor>
  <xdr:twoCellAnchor>
    <xdr:from>
      <xdr:col>19</xdr:col>
      <xdr:colOff>676275</xdr:colOff>
      <xdr:row>32</xdr:row>
      <xdr:rowOff>95250</xdr:rowOff>
    </xdr:from>
    <xdr:to>
      <xdr:col>27</xdr:col>
      <xdr:colOff>0</xdr:colOff>
      <xdr:row>42</xdr:row>
      <xdr:rowOff>19050</xdr:rowOff>
    </xdr:to>
    <xdr:sp macro="" textlink="">
      <xdr:nvSpPr>
        <xdr:cNvPr id="3" name="Text Box 95"/>
        <xdr:cNvSpPr txBox="1">
          <a:spLocks noChangeArrowheads="1"/>
        </xdr:cNvSpPr>
      </xdr:nvSpPr>
      <xdr:spPr bwMode="auto">
        <a:xfrm>
          <a:off x="17211675" y="5438775"/>
          <a:ext cx="4048125" cy="1543050"/>
        </a:xfrm>
        <a:prstGeom prst="rect">
          <a:avLst/>
        </a:prstGeom>
        <a:solidFill>
          <a:srgbClr val="FFFF99"/>
        </a:solidFill>
        <a:ln w="9525">
          <a:solidFill>
            <a:srgbClr val="000000"/>
          </a:solidFill>
          <a:miter lim="800000"/>
          <a:headEnd/>
          <a:tailEnd/>
        </a:ln>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%'s are based on construction dollars amounts.</a:t>
          </a:r>
        </a:p>
        <a:p>
          <a:pPr algn="ctr" rtl="0">
            <a:defRPr sz="1000"/>
          </a:pPr>
          <a:r>
            <a:rPr lang="en-US" sz="1200" b="0" i="0" u="none" strike="noStrike" baseline="0">
              <a:solidFill>
                <a:srgbClr val="000000"/>
              </a:solidFill>
              <a:latin typeface="Arial"/>
              <a:cs typeface="Arial"/>
            </a:rPr>
            <a:t>Accept default distribution of 30 and 31 accounts </a:t>
          </a:r>
        </a:p>
        <a:p>
          <a:pPr algn="ctr" rtl="0">
            <a:defRPr sz="1000"/>
          </a:pPr>
          <a:r>
            <a:rPr lang="en-US" sz="1200" b="0" i="0" u="none" strike="noStrike" baseline="0">
              <a:solidFill>
                <a:srgbClr val="000000"/>
              </a:solidFill>
              <a:latin typeface="Arial"/>
              <a:cs typeface="Arial"/>
            </a:rPr>
            <a:t>or</a:t>
          </a:r>
        </a:p>
        <a:p>
          <a:pPr algn="ctr" rtl="0">
            <a:defRPr sz="1000"/>
          </a:pPr>
          <a:r>
            <a:rPr lang="en-US" sz="1200" b="0" i="0" u="none" strike="noStrike" baseline="0">
              <a:solidFill>
                <a:srgbClr val="000000"/>
              </a:solidFill>
              <a:latin typeface="Arial"/>
              <a:cs typeface="Arial"/>
            </a:rPr>
            <a:t>Enter your preferred percentages</a:t>
          </a:r>
        </a:p>
        <a:p>
          <a:pPr algn="ctr" rtl="0">
            <a:defRPr sz="1000"/>
          </a:pPr>
          <a:r>
            <a:rPr lang="en-US" sz="1200" b="0" i="0" u="none" strike="noStrike" baseline="0">
              <a:solidFill>
                <a:srgbClr val="000000"/>
              </a:solidFill>
              <a:latin typeface="Arial"/>
              <a:cs typeface="Arial"/>
            </a:rPr>
            <a:t>or</a:t>
          </a:r>
        </a:p>
        <a:p>
          <a:pPr algn="ctr" rtl="0">
            <a:defRPr sz="1000"/>
          </a:pPr>
          <a:r>
            <a:rPr lang="en-US" sz="1200" b="0" i="0" u="none" strike="noStrike" baseline="0">
              <a:solidFill>
                <a:srgbClr val="000000"/>
              </a:solidFill>
              <a:latin typeface="Arial"/>
              <a:cs typeface="Arial"/>
            </a:rPr>
            <a:t>Use Goal Seek on each individual line within the TPCS spreadsheet to make the estimate match a 564</a:t>
          </a:r>
        </a:p>
      </xdr:txBody>
    </xdr:sp>
    <xdr:clientData/>
  </xdr:twoCellAnchor>
  <xdr:twoCellAnchor>
    <xdr:from>
      <xdr:col>17</xdr:col>
      <xdr:colOff>542925</xdr:colOff>
      <xdr:row>31</xdr:row>
      <xdr:rowOff>19050</xdr:rowOff>
    </xdr:from>
    <xdr:to>
      <xdr:col>20</xdr:col>
      <xdr:colOff>9525</xdr:colOff>
      <xdr:row>33</xdr:row>
      <xdr:rowOff>85725</xdr:rowOff>
    </xdr:to>
    <xdr:sp macro="" textlink="">
      <xdr:nvSpPr>
        <xdr:cNvPr id="4" name="AutoShape 97" descr="737c1164-81b3-4625-a4ee-6f49fdc61e35"/>
        <xdr:cNvSpPr>
          <a:spLocks noChangeArrowheads="1"/>
        </xdr:cNvSpPr>
      </xdr:nvSpPr>
      <xdr:spPr bwMode="auto">
        <a:xfrm rot="2081710">
          <a:off x="15773400" y="5200650"/>
          <a:ext cx="1485900" cy="390525"/>
        </a:xfrm>
        <a:prstGeom prst="leftArrow">
          <a:avLst>
            <a:gd name="adj1" fmla="val 50000"/>
            <a:gd name="adj2" fmla="val 76471"/>
          </a:avLst>
        </a:prstGeom>
        <a:solidFill>
          <a:srgbClr val="FFFF00"/>
        </a:solidFill>
        <a:ln w="9525">
          <a:solidFill>
            <a:srgbClr val="000000"/>
          </a:solidFill>
          <a:miter lim="800000"/>
          <a:headEnd/>
          <a:tailEnd/>
        </a:ln>
      </xdr:spPr>
    </xdr:sp>
    <xdr:clientData/>
  </xdr:twoCellAnchor>
  <xdr:twoCellAnchor>
    <xdr:from>
      <xdr:col>4</xdr:col>
      <xdr:colOff>238125</xdr:colOff>
      <xdr:row>13</xdr:row>
      <xdr:rowOff>234950</xdr:rowOff>
    </xdr:from>
    <xdr:to>
      <xdr:col>9</xdr:col>
      <xdr:colOff>257175</xdr:colOff>
      <xdr:row>22</xdr:row>
      <xdr:rowOff>88900</xdr:rowOff>
    </xdr:to>
    <xdr:sp macro="" textlink="">
      <xdr:nvSpPr>
        <xdr:cNvPr id="5" name="Text Box 98"/>
        <xdr:cNvSpPr txBox="1">
          <a:spLocks noChangeArrowheads="1"/>
        </xdr:cNvSpPr>
      </xdr:nvSpPr>
      <xdr:spPr bwMode="auto">
        <a:xfrm>
          <a:off x="3152775" y="2425700"/>
          <a:ext cx="5657850" cy="1387475"/>
        </a:xfrm>
        <a:prstGeom prst="rect">
          <a:avLst/>
        </a:prstGeom>
        <a:solidFill>
          <a:srgbClr val="FFFF99"/>
        </a:solidFill>
        <a:ln w="9525">
          <a:solidFill>
            <a:srgbClr val="000000"/>
          </a:solidFill>
          <a:miter lim="800000"/>
          <a:headEnd/>
          <a:tailEnd/>
        </a:ln>
      </xdr:spPr>
      <xdr:txBody>
        <a:bodyPr vertOverflow="clip" wrap="square" lIns="36576" tIns="22860" rIns="36576" bIns="0" anchor="t" upright="1"/>
        <a:lstStyle/>
        <a:p>
          <a:pPr algn="ctr" rtl="0">
            <a:defRPr sz="1000"/>
          </a:pPr>
          <a:r>
            <a:rPr lang="en-US" sz="1200" b="0" i="0" u="none" strike="noStrike" baseline="0">
              <a:solidFill>
                <a:srgbClr val="000000"/>
              </a:solidFill>
              <a:latin typeface="Arial"/>
              <a:cs typeface="Arial"/>
            </a:rPr>
            <a:t>Enter responsible parties and percentages desired for 30/31 Accounts, this will populate the TPCS sheet dates and signatory block. Program Year sets the date for escalation calculations.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6</xdr:row>
      <xdr:rowOff>142875</xdr:rowOff>
    </xdr:from>
    <xdr:to>
      <xdr:col>6</xdr:col>
      <xdr:colOff>352425</xdr:colOff>
      <xdr:row>13</xdr:row>
      <xdr:rowOff>133350</xdr:rowOff>
    </xdr:to>
    <xdr:sp macro="" textlink="">
      <xdr:nvSpPr>
        <xdr:cNvPr id="1110" name="Rectangle 86" descr="9f66b2ff-68da-4cc4-bfc7-3d8aedbdf051"/>
        <xdr:cNvSpPr>
          <a:spLocks noChangeArrowheads="1"/>
        </xdr:cNvSpPr>
      </xdr:nvSpPr>
      <xdr:spPr bwMode="auto">
        <a:xfrm>
          <a:off x="895350" y="20402550"/>
          <a:ext cx="4419600" cy="1066800"/>
        </a:xfrm>
        <a:prstGeom prst="rect">
          <a:avLst/>
        </a:prstGeom>
        <a:solidFill>
          <a:srgbClr val="FFFF00"/>
        </a:solidFill>
        <a:ln w="9525">
          <a:solidFill>
            <a:srgbClr val="000000"/>
          </a:solidFill>
          <a:miter lim="800000"/>
          <a:headEnd/>
          <a:tailEnd/>
        </a:ln>
      </xdr:spPr>
      <xdr:txBody>
        <a:bodyPr vertOverflow="clip" wrap="square" lIns="54864" tIns="45720" rIns="0" bIns="0" anchor="t" upright="1"/>
        <a:lstStyle/>
        <a:p>
          <a:pPr algn="l" rtl="0">
            <a:defRPr sz="1000"/>
          </a:pPr>
          <a:r>
            <a:rPr lang="en-US" sz="2600" b="0" i="0" u="none" strike="noStrike" baseline="0">
              <a:solidFill>
                <a:srgbClr val="000000"/>
              </a:solidFill>
              <a:latin typeface="Arial"/>
              <a:cs typeface="Arial"/>
            </a:rPr>
            <a:t>SUMMARY SHEET</a:t>
          </a:r>
        </a:p>
      </xdr:txBody>
    </xdr:sp>
    <xdr:clientData/>
  </xdr:twoCellAnchor>
  <xdr:twoCellAnchor>
    <xdr:from>
      <xdr:col>1</xdr:col>
      <xdr:colOff>342900</xdr:colOff>
      <xdr:row>57</xdr:row>
      <xdr:rowOff>85725</xdr:rowOff>
    </xdr:from>
    <xdr:to>
      <xdr:col>6</xdr:col>
      <xdr:colOff>762000</xdr:colOff>
      <xdr:row>60</xdr:row>
      <xdr:rowOff>142875</xdr:rowOff>
    </xdr:to>
    <xdr:sp macro="" textlink="">
      <xdr:nvSpPr>
        <xdr:cNvPr id="1112" name="Text Box 88"/>
        <xdr:cNvSpPr txBox="1">
          <a:spLocks noChangeArrowheads="1"/>
        </xdr:cNvSpPr>
      </xdr:nvSpPr>
      <xdr:spPr bwMode="auto">
        <a:xfrm>
          <a:off x="1057275" y="29394150"/>
          <a:ext cx="4667250" cy="542925"/>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OR PHASE 1</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14" name="Text Box 90"/>
        <xdr:cNvSpPr txBox="1">
          <a:spLocks noChangeArrowheads="1"/>
        </xdr:cNvSpPr>
      </xdr:nvSpPr>
      <xdr:spPr bwMode="auto">
        <a:xfrm>
          <a:off x="952500" y="374904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15" name="Text Box 91"/>
        <xdr:cNvSpPr txBox="1">
          <a:spLocks noChangeArrowheads="1"/>
        </xdr:cNvSpPr>
      </xdr:nvSpPr>
      <xdr:spPr bwMode="auto">
        <a:xfrm>
          <a:off x="962025" y="374904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16" name="Text Box 92"/>
        <xdr:cNvSpPr txBox="1">
          <a:spLocks noChangeArrowheads="1"/>
        </xdr:cNvSpPr>
      </xdr:nvSpPr>
      <xdr:spPr bwMode="auto">
        <a:xfrm>
          <a:off x="1104900" y="374904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37" name="Text Box 113"/>
        <xdr:cNvSpPr txBox="1">
          <a:spLocks noChangeArrowheads="1"/>
        </xdr:cNvSpPr>
      </xdr:nvSpPr>
      <xdr:spPr bwMode="auto">
        <a:xfrm>
          <a:off x="1104900" y="374904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38" name="Text Box 114"/>
        <xdr:cNvSpPr txBox="1">
          <a:spLocks noChangeArrowheads="1"/>
        </xdr:cNvSpPr>
      </xdr:nvSpPr>
      <xdr:spPr bwMode="auto">
        <a:xfrm>
          <a:off x="962025" y="374904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41" name="Text Box 117"/>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 1d +w1</a:t>
          </a:r>
        </a:p>
        <a:p>
          <a:pPr algn="l" rtl="0">
            <a:defRPr sz="1000"/>
          </a:pPr>
          <a:endParaRPr lang="en-US" sz="1400" b="0" i="0" u="none" strike="noStrike" baseline="0">
            <a:solidFill>
              <a:srgbClr val="000000"/>
            </a:solidFill>
            <a:latin typeface="Arial"/>
            <a:cs typeface="Arial"/>
          </a:endParaRP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42" name="Text Box 118"/>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43" name="Text Box 119"/>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44" name="Text Box 120"/>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45" name="Text Box 121"/>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46" name="Text Box 122"/>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47" name="Text Box 123"/>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48" name="Text Box 124"/>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49" name="Text Box 125"/>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50" name="Text Box 126"/>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1" name="Text Box 127"/>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2" name="Text Box 128"/>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53" name="Text Box 129"/>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54" name="Text Box 130"/>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55" name="Text Box 131"/>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56" name="Text Box 132"/>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57" name="Text Box 133"/>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8" name="Text Box 134"/>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59" name="Text Box 135"/>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60" name="Text Box 136"/>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1" name="Text Box 137"/>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2" name="Text Box 138"/>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63" name="Text Box 139"/>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64" name="Text Box 140"/>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65" name="Text Box 141"/>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66" name="Text Box 142"/>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67" name="Text Box 143"/>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8" name="Text Box 144"/>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69" name="Text Box 145"/>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 Reach  1b</a:t>
          </a:r>
        </a:p>
      </xdr:txBody>
    </xdr:sp>
    <xdr:clientData/>
  </xdr:twoCellAnchor>
  <xdr:twoCellAnchor>
    <xdr:from>
      <xdr:col>1</xdr:col>
      <xdr:colOff>238125</xdr:colOff>
      <xdr:row>99</xdr:row>
      <xdr:rowOff>0</xdr:rowOff>
    </xdr:from>
    <xdr:to>
      <xdr:col>6</xdr:col>
      <xdr:colOff>390525</xdr:colOff>
      <xdr:row>99</xdr:row>
      <xdr:rowOff>0</xdr:rowOff>
    </xdr:to>
    <xdr:sp macro="" textlink="">
      <xdr:nvSpPr>
        <xdr:cNvPr id="1170" name="Text Box 146"/>
        <xdr:cNvSpPr txBox="1">
          <a:spLocks noChangeArrowheads="1"/>
        </xdr:cNvSpPr>
      </xdr:nvSpPr>
      <xdr:spPr bwMode="auto">
        <a:xfrm>
          <a:off x="952500" y="54063900"/>
          <a:ext cx="44005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71" name="Text Box 147"/>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72" name="Text Box 148"/>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390525</xdr:colOff>
      <xdr:row>99</xdr:row>
      <xdr:rowOff>0</xdr:rowOff>
    </xdr:from>
    <xdr:to>
      <xdr:col>6</xdr:col>
      <xdr:colOff>800100</xdr:colOff>
      <xdr:row>99</xdr:row>
      <xdr:rowOff>0</xdr:rowOff>
    </xdr:to>
    <xdr:sp macro="" textlink="">
      <xdr:nvSpPr>
        <xdr:cNvPr id="1173" name="Text Box 149"/>
        <xdr:cNvSpPr txBox="1">
          <a:spLocks noChangeArrowheads="1"/>
        </xdr:cNvSpPr>
      </xdr:nvSpPr>
      <xdr:spPr bwMode="auto">
        <a:xfrm>
          <a:off x="1104900" y="54063900"/>
          <a:ext cx="46577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247650</xdr:colOff>
      <xdr:row>99</xdr:row>
      <xdr:rowOff>0</xdr:rowOff>
    </xdr:from>
    <xdr:to>
      <xdr:col>6</xdr:col>
      <xdr:colOff>390525</xdr:colOff>
      <xdr:row>99</xdr:row>
      <xdr:rowOff>0</xdr:rowOff>
    </xdr:to>
    <xdr:sp macro="" textlink="">
      <xdr:nvSpPr>
        <xdr:cNvPr id="1174" name="Text Box 150"/>
        <xdr:cNvSpPr txBox="1">
          <a:spLocks noChangeArrowheads="1"/>
        </xdr:cNvSpPr>
      </xdr:nvSpPr>
      <xdr:spPr bwMode="auto">
        <a:xfrm>
          <a:off x="962025" y="54063900"/>
          <a:ext cx="4391025"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5" name="Text Box 151"/>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#2Reach  1c</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6" name="Text Box 152"/>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3</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7" name="Text Box 153"/>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4</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79" name="Text Box 155"/>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5</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0" name="Text Box 156"/>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6</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1" name="Text Box 157"/>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7</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2" name="Text Box 158"/>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8</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3" name="Text Box 159"/>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9</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4" name="Text Box 160"/>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10</a:t>
          </a:r>
        </a:p>
      </xdr:txBody>
    </xdr:sp>
    <xdr:clientData/>
  </xdr:twoCellAnchor>
  <xdr:twoCellAnchor>
    <xdr:from>
      <xdr:col>1</xdr:col>
      <xdr:colOff>342900</xdr:colOff>
      <xdr:row>99</xdr:row>
      <xdr:rowOff>0</xdr:rowOff>
    </xdr:from>
    <xdr:to>
      <xdr:col>6</xdr:col>
      <xdr:colOff>762000</xdr:colOff>
      <xdr:row>99</xdr:row>
      <xdr:rowOff>0</xdr:rowOff>
    </xdr:to>
    <xdr:sp macro="" textlink="">
      <xdr:nvSpPr>
        <xdr:cNvPr id="1185" name="Text Box 161"/>
        <xdr:cNvSpPr txBox="1">
          <a:spLocks noChangeArrowheads="1"/>
        </xdr:cNvSpPr>
      </xdr:nvSpPr>
      <xdr:spPr bwMode="auto">
        <a:xfrm>
          <a:off x="1057275" y="54063900"/>
          <a:ext cx="4667250" cy="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Contract 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Usace\1KarlsW\Eq_cwc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UIP INPUT"/>
      <sheetName val="APPE"/>
      <sheetName val="STORED AREA FACTORS"/>
      <sheetName val="Constant's"/>
      <sheetName val="CALCULATIONS"/>
      <sheetName val="FACTORS"/>
      <sheetName val="FACTORS (2)"/>
      <sheetName val="Module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J193"/>
  <sheetViews>
    <sheetView topLeftCell="A10" workbookViewId="0">
      <selection activeCell="A73" sqref="A73:XFD193"/>
    </sheetView>
  </sheetViews>
  <sheetFormatPr defaultRowHeight="13.2"/>
  <cols>
    <col min="1" max="1" width="9.109375" bestFit="1" customWidth="1"/>
    <col min="11" max="11" width="30.6640625" customWidth="1"/>
    <col min="12" max="12" width="12.109375" customWidth="1"/>
  </cols>
  <sheetData>
    <row r="1" spans="1:36" s="56" customFormat="1" ht="31.5" customHeight="1">
      <c r="A1" s="84"/>
      <c r="B1" s="85"/>
      <c r="C1" s="85"/>
      <c r="D1" s="86"/>
      <c r="E1" s="86"/>
      <c r="F1" s="86"/>
      <c r="G1" s="87"/>
      <c r="H1" s="87"/>
      <c r="I1" s="86"/>
      <c r="J1" s="87"/>
      <c r="K1" s="87"/>
      <c r="L1" s="87"/>
      <c r="M1" s="87"/>
      <c r="N1" s="87"/>
      <c r="O1" s="87"/>
      <c r="P1" s="87"/>
      <c r="Q1" s="87"/>
      <c r="R1" s="87"/>
      <c r="S1" s="87"/>
      <c r="T1" s="87"/>
      <c r="U1" s="87"/>
      <c r="V1" s="87"/>
      <c r="W1" s="87"/>
      <c r="X1" s="87"/>
      <c r="Y1" s="88"/>
      <c r="Z1" s="88"/>
      <c r="AB1" s="310"/>
    </row>
    <row r="2" spans="1:36" s="56" customFormat="1" ht="36" customHeight="1">
      <c r="A2" s="89"/>
      <c r="B2" s="90"/>
      <c r="C2" s="90"/>
      <c r="D2" s="86"/>
      <c r="E2" s="86"/>
      <c r="F2" s="86"/>
      <c r="G2" s="87"/>
      <c r="H2" s="87"/>
      <c r="I2" s="86"/>
      <c r="J2" s="87"/>
      <c r="K2" s="87"/>
      <c r="L2" s="87"/>
      <c r="M2" s="87"/>
      <c r="N2" s="87"/>
      <c r="O2" s="87"/>
      <c r="P2" s="87"/>
      <c r="Q2" s="87"/>
      <c r="R2" s="87"/>
      <c r="S2" s="87"/>
      <c r="T2" s="87"/>
      <c r="U2" s="87"/>
      <c r="V2" s="87"/>
      <c r="W2" s="87"/>
      <c r="X2" s="87"/>
      <c r="Y2" s="91"/>
      <c r="Z2" s="91"/>
      <c r="AB2" s="310"/>
    </row>
    <row r="3" spans="1:36" s="56" customFormat="1" ht="409.6" customHeight="1">
      <c r="A3" s="89"/>
      <c r="B3" s="90"/>
      <c r="C3" s="90"/>
      <c r="D3" s="86"/>
      <c r="E3" s="86"/>
      <c r="F3" s="86"/>
      <c r="G3" s="87"/>
      <c r="H3" s="87"/>
      <c r="I3" s="86"/>
      <c r="J3" s="87"/>
      <c r="K3" s="87"/>
      <c r="L3" s="87"/>
      <c r="M3" s="87"/>
      <c r="N3" s="87"/>
      <c r="O3" s="87"/>
      <c r="P3" s="87"/>
      <c r="Q3" s="87"/>
      <c r="R3" s="87"/>
      <c r="S3" s="87"/>
      <c r="T3" s="87"/>
      <c r="U3" s="87"/>
      <c r="V3" s="87"/>
      <c r="W3" s="87"/>
      <c r="X3" s="87"/>
      <c r="Y3" s="91"/>
      <c r="Z3" s="91"/>
      <c r="AB3" s="310"/>
    </row>
    <row r="4" spans="1:36" s="56" customFormat="1" ht="222" customHeight="1">
      <c r="A4" s="89"/>
      <c r="B4" s="90"/>
      <c r="C4" s="90"/>
      <c r="D4" s="86"/>
      <c r="E4" s="86"/>
      <c r="F4" s="86"/>
      <c r="G4" s="87"/>
      <c r="H4" s="87"/>
      <c r="I4" s="86"/>
      <c r="J4" s="87"/>
      <c r="K4" s="87"/>
      <c r="L4" s="87"/>
      <c r="M4" s="87"/>
      <c r="N4" s="87"/>
      <c r="O4" s="87"/>
      <c r="P4" s="87"/>
      <c r="Q4" s="87"/>
      <c r="R4" s="87"/>
      <c r="S4" s="87"/>
      <c r="T4" s="87"/>
      <c r="U4" s="87"/>
      <c r="V4" s="87"/>
      <c r="W4" s="87"/>
      <c r="X4" s="87"/>
      <c r="Y4" s="91"/>
      <c r="Z4" s="91"/>
      <c r="AB4" s="310"/>
    </row>
    <row r="5" spans="1:36" s="56" customFormat="1" ht="16.5" customHeight="1">
      <c r="A5" s="89"/>
      <c r="B5" s="90"/>
      <c r="C5" s="90"/>
      <c r="D5" s="86"/>
      <c r="E5" s="86"/>
      <c r="F5" s="86"/>
      <c r="G5" s="87"/>
      <c r="H5" s="87"/>
      <c r="I5" s="86"/>
      <c r="J5" s="87"/>
      <c r="K5" s="370" t="s">
        <v>1075</v>
      </c>
      <c r="L5" s="87"/>
      <c r="M5" s="87"/>
      <c r="N5" s="87"/>
      <c r="O5" s="87"/>
      <c r="P5" s="87"/>
      <c r="Q5" s="87"/>
      <c r="R5" s="87"/>
      <c r="S5" s="87"/>
      <c r="T5" s="87"/>
      <c r="U5" s="87"/>
      <c r="V5" s="87"/>
      <c r="W5" s="87"/>
      <c r="X5" s="87"/>
      <c r="Y5" s="91"/>
      <c r="Z5" s="91"/>
      <c r="AB5" s="310"/>
    </row>
    <row r="6" spans="1:36" s="56" customFormat="1" ht="19.2" customHeight="1">
      <c r="A6" s="89"/>
      <c r="B6" s="90"/>
      <c r="C6" s="90"/>
      <c r="D6" s="86"/>
      <c r="E6" s="86"/>
      <c r="F6" s="86"/>
      <c r="G6" s="87"/>
      <c r="H6" s="87"/>
      <c r="I6" s="86"/>
      <c r="J6" s="87"/>
      <c r="K6" s="92" t="s">
        <v>430</v>
      </c>
      <c r="L6" s="93" t="s">
        <v>1076</v>
      </c>
      <c r="M6" s="87"/>
      <c r="N6" s="87"/>
      <c r="O6" s="87"/>
      <c r="P6" s="87"/>
      <c r="Q6" s="87"/>
      <c r="R6" s="87"/>
      <c r="S6" s="87"/>
      <c r="T6" s="87"/>
      <c r="U6" s="87"/>
      <c r="V6" s="87"/>
      <c r="W6" s="87"/>
      <c r="X6" s="87"/>
      <c r="Y6" s="91"/>
      <c r="Z6" s="91"/>
      <c r="AB6" s="310"/>
    </row>
    <row r="7" spans="1:36" s="56" customFormat="1" ht="15" customHeight="1">
      <c r="A7" s="89"/>
      <c r="B7" s="90"/>
      <c r="C7" s="90"/>
      <c r="D7" s="86"/>
      <c r="E7" s="86"/>
      <c r="F7" s="86"/>
      <c r="G7" s="87"/>
      <c r="H7" s="87"/>
      <c r="I7" s="86"/>
      <c r="J7" s="87"/>
      <c r="K7" s="92" t="s">
        <v>426</v>
      </c>
      <c r="L7" s="94" t="s">
        <v>1082</v>
      </c>
      <c r="M7" s="87"/>
      <c r="N7" s="87"/>
      <c r="O7" s="87"/>
      <c r="P7" s="87"/>
      <c r="Q7" s="87"/>
      <c r="R7" s="87"/>
      <c r="S7" s="87"/>
      <c r="T7" s="87"/>
      <c r="U7" s="87"/>
      <c r="V7" s="87"/>
      <c r="W7" s="87"/>
      <c r="X7" s="87"/>
      <c r="Y7" s="91"/>
      <c r="Z7" s="91"/>
      <c r="AB7" s="310"/>
    </row>
    <row r="8" spans="1:36" s="56" customFormat="1" ht="15" customHeight="1">
      <c r="A8" s="89"/>
      <c r="B8" s="90"/>
      <c r="C8" s="90"/>
      <c r="D8" s="86"/>
      <c r="E8" s="86"/>
      <c r="F8" s="86"/>
      <c r="G8" s="87"/>
      <c r="H8" s="87"/>
      <c r="I8" s="86"/>
      <c r="J8" s="87"/>
      <c r="K8" s="92" t="s">
        <v>1077</v>
      </c>
      <c r="L8" s="94" t="s">
        <v>1078</v>
      </c>
      <c r="M8" s="87"/>
      <c r="N8" s="87"/>
      <c r="O8" s="87"/>
      <c r="P8" s="87"/>
      <c r="Q8" s="87"/>
      <c r="R8" s="87"/>
      <c r="S8" s="87"/>
      <c r="T8" s="87"/>
      <c r="U8" s="87"/>
      <c r="V8" s="87"/>
      <c r="W8" s="87"/>
      <c r="X8" s="87"/>
      <c r="Y8" s="91"/>
      <c r="Z8" s="91"/>
      <c r="AB8" s="310"/>
    </row>
    <row r="9" spans="1:36" s="56" customFormat="1" ht="15" customHeight="1">
      <c r="A9" s="89"/>
      <c r="B9" s="90"/>
      <c r="C9" s="90"/>
      <c r="D9" s="86"/>
      <c r="E9" s="86"/>
      <c r="F9" s="86"/>
      <c r="G9" s="87"/>
      <c r="H9" s="87"/>
      <c r="I9" s="86"/>
      <c r="J9" s="87"/>
      <c r="K9" s="95" t="s">
        <v>432</v>
      </c>
      <c r="L9" s="93" t="s">
        <v>1080</v>
      </c>
      <c r="M9" s="87"/>
      <c r="N9" s="87"/>
      <c r="O9" s="87"/>
      <c r="P9" s="87"/>
      <c r="Q9" s="87"/>
      <c r="R9" s="87"/>
      <c r="S9" s="87"/>
      <c r="T9" s="87"/>
      <c r="U9" s="87"/>
      <c r="V9" s="87"/>
      <c r="W9" s="87"/>
      <c r="X9" s="87"/>
      <c r="Y9" s="91"/>
      <c r="Z9" s="91"/>
      <c r="AB9" s="310"/>
    </row>
    <row r="10" spans="1:36" s="56" customFormat="1" ht="15" customHeight="1">
      <c r="A10" s="89"/>
      <c r="B10" s="90"/>
      <c r="C10" s="90"/>
      <c r="D10" s="86"/>
      <c r="E10" s="86"/>
      <c r="F10" s="86"/>
      <c r="G10" s="87"/>
      <c r="H10" s="87"/>
      <c r="I10" s="86"/>
      <c r="J10" s="87"/>
      <c r="K10" s="96" t="s">
        <v>427</v>
      </c>
      <c r="L10" s="572">
        <v>2015</v>
      </c>
      <c r="M10" s="87"/>
      <c r="N10" s="87"/>
      <c r="O10" s="87"/>
      <c r="P10" s="87"/>
      <c r="Q10" s="87"/>
      <c r="R10" s="87"/>
      <c r="S10" s="87"/>
      <c r="T10" s="87"/>
      <c r="U10" s="87"/>
      <c r="V10" s="87"/>
      <c r="W10" s="87"/>
      <c r="X10" s="87"/>
      <c r="Y10" s="91"/>
      <c r="Z10" s="91"/>
      <c r="AB10" s="310"/>
    </row>
    <row r="11" spans="1:36" s="56" customFormat="1" ht="13.2" customHeight="1">
      <c r="A11" s="89"/>
      <c r="B11" s="90"/>
      <c r="C11" s="90"/>
      <c r="D11" s="86"/>
      <c r="E11" s="86"/>
      <c r="F11" s="86"/>
      <c r="G11" s="87"/>
      <c r="H11" s="87"/>
      <c r="I11" s="86"/>
      <c r="J11" s="97"/>
      <c r="K11" s="92" t="s">
        <v>428</v>
      </c>
      <c r="L11" s="371">
        <v>41730</v>
      </c>
      <c r="M11" s="97"/>
      <c r="N11" s="97"/>
      <c r="O11" s="97"/>
      <c r="P11" s="97"/>
      <c r="Q11" s="97"/>
      <c r="R11" s="97"/>
      <c r="S11" s="97"/>
      <c r="T11" s="97"/>
      <c r="U11" s="97"/>
      <c r="V11" s="97"/>
      <c r="W11" s="97"/>
      <c r="X11" s="87"/>
      <c r="Y11" s="91"/>
      <c r="Z11" s="91"/>
      <c r="AB11" s="310"/>
    </row>
    <row r="12" spans="1:36" s="56" customFormat="1" ht="13.2" customHeight="1">
      <c r="A12" s="89"/>
      <c r="B12" s="90"/>
      <c r="C12" s="90"/>
      <c r="D12" s="86"/>
      <c r="E12" s="86"/>
      <c r="F12" s="86"/>
      <c r="G12" s="87"/>
      <c r="H12" s="87"/>
      <c r="I12" s="86"/>
      <c r="J12" s="97"/>
      <c r="K12" s="95" t="s">
        <v>429</v>
      </c>
      <c r="L12" s="98" t="s">
        <v>1081</v>
      </c>
      <c r="M12" s="99"/>
      <c r="N12" s="99"/>
      <c r="O12" s="99"/>
      <c r="P12" s="99"/>
      <c r="Q12" s="99"/>
      <c r="R12" s="99"/>
      <c r="S12" s="97"/>
      <c r="T12" s="97"/>
      <c r="U12" s="97"/>
      <c r="V12" s="97"/>
      <c r="W12" s="97"/>
      <c r="X12" s="97"/>
      <c r="Y12" s="91"/>
      <c r="Z12" s="91"/>
      <c r="AB12" s="310"/>
    </row>
    <row r="13" spans="1:36" s="56" customFormat="1" ht="12" customHeight="1">
      <c r="A13" s="89"/>
      <c r="B13" s="90"/>
      <c r="C13" s="90"/>
      <c r="D13" s="86"/>
      <c r="E13" s="86"/>
      <c r="F13" s="86"/>
      <c r="G13" s="87"/>
      <c r="H13" s="87"/>
      <c r="I13" s="86"/>
      <c r="J13" s="100"/>
      <c r="L13" s="101"/>
      <c r="M13" s="99"/>
      <c r="N13" s="99"/>
      <c r="O13" s="99"/>
      <c r="P13" s="99"/>
      <c r="Q13" s="99"/>
      <c r="R13" s="99"/>
      <c r="S13" s="97"/>
      <c r="T13" s="97"/>
      <c r="U13" s="97"/>
      <c r="V13" s="97"/>
      <c r="W13" s="97"/>
      <c r="X13" s="97"/>
      <c r="Y13" s="91"/>
      <c r="Z13" s="91"/>
      <c r="AB13" s="310"/>
    </row>
    <row r="14" spans="1:36" s="57" customFormat="1" ht="25.5" customHeight="1">
      <c r="A14" s="102"/>
      <c r="B14" s="102"/>
      <c r="C14" s="102"/>
      <c r="D14" s="103"/>
      <c r="E14" s="101"/>
      <c r="F14" s="101"/>
      <c r="G14" s="104"/>
      <c r="H14" s="104"/>
      <c r="I14" s="104"/>
      <c r="J14" s="99"/>
      <c r="K14" s="105" t="s">
        <v>9</v>
      </c>
      <c r="L14" s="106"/>
      <c r="M14" s="107"/>
      <c r="N14" s="99"/>
      <c r="O14" s="99"/>
      <c r="P14" s="99"/>
      <c r="Q14" s="99"/>
      <c r="R14" s="364" t="s">
        <v>1083</v>
      </c>
      <c r="S14" s="108"/>
      <c r="T14" s="109"/>
      <c r="U14" s="109"/>
      <c r="V14" s="109"/>
      <c r="W14" s="109"/>
      <c r="X14" s="109"/>
      <c r="Y14" s="110"/>
      <c r="Z14" s="111"/>
      <c r="AA14" s="111"/>
      <c r="AB14" s="311"/>
      <c r="AC14" s="111"/>
      <c r="AD14" s="111"/>
      <c r="AE14" s="111"/>
      <c r="AF14" s="111"/>
      <c r="AG14" s="111"/>
      <c r="AH14" s="111"/>
      <c r="AI14" s="111"/>
      <c r="AJ14" s="111"/>
    </row>
    <row r="15" spans="1:36" s="57" customFormat="1">
      <c r="A15" s="102"/>
      <c r="B15" s="112"/>
      <c r="C15" s="112"/>
      <c r="D15" s="113"/>
      <c r="E15" s="113"/>
      <c r="F15" s="113"/>
      <c r="G15" s="104"/>
      <c r="H15" s="104"/>
      <c r="I15" s="113"/>
      <c r="J15" s="99"/>
      <c r="K15" s="346" t="s">
        <v>494</v>
      </c>
      <c r="L15" s="358"/>
      <c r="M15" s="358"/>
      <c r="N15" s="358"/>
      <c r="O15" s="358"/>
      <c r="P15" s="359" t="s">
        <v>10</v>
      </c>
      <c r="Q15" s="280">
        <v>2.5000000000000001E-2</v>
      </c>
      <c r="R15" s="281">
        <v>2.5000000000000001E-2</v>
      </c>
      <c r="S15" s="114">
        <v>30</v>
      </c>
      <c r="T15" s="51">
        <f>SUM(R15:R24)</f>
        <v>0.23999999999999996</v>
      </c>
      <c r="U15" s="115" t="s">
        <v>11</v>
      </c>
      <c r="V15" s="99"/>
      <c r="W15" s="109"/>
      <c r="X15" s="109"/>
      <c r="Y15" s="111"/>
      <c r="Z15" s="111"/>
      <c r="AA15" s="111"/>
      <c r="AB15" s="311"/>
      <c r="AC15" s="111"/>
      <c r="AD15" s="111"/>
      <c r="AE15" s="111"/>
      <c r="AF15" s="111"/>
      <c r="AG15" s="111"/>
      <c r="AH15" s="111"/>
      <c r="AI15" s="111"/>
      <c r="AJ15" s="111"/>
    </row>
    <row r="16" spans="1:36" s="57" customFormat="1">
      <c r="A16" s="102"/>
      <c r="B16" s="112"/>
      <c r="C16" s="112"/>
      <c r="D16" s="113"/>
      <c r="E16" s="113"/>
      <c r="F16" s="113"/>
      <c r="G16" s="104"/>
      <c r="H16" s="104"/>
      <c r="I16" s="113"/>
      <c r="J16" s="99"/>
      <c r="K16" s="346" t="s">
        <v>495</v>
      </c>
      <c r="L16" s="358"/>
      <c r="M16" s="358"/>
      <c r="N16" s="358"/>
      <c r="O16" s="358"/>
      <c r="P16" s="358"/>
      <c r="Q16" s="282"/>
      <c r="R16" s="283"/>
      <c r="S16" s="116">
        <v>30</v>
      </c>
      <c r="T16" s="52"/>
      <c r="U16" s="104"/>
      <c r="V16" s="104"/>
      <c r="W16" s="104"/>
      <c r="X16" s="104"/>
      <c r="Y16" s="104"/>
      <c r="Z16" s="111"/>
      <c r="AA16" s="111"/>
      <c r="AB16" s="311"/>
      <c r="AC16" s="111"/>
      <c r="AD16" s="111"/>
      <c r="AE16" s="111"/>
      <c r="AF16" s="111"/>
      <c r="AG16" s="111"/>
      <c r="AH16" s="111"/>
      <c r="AI16" s="111"/>
      <c r="AJ16" s="111"/>
    </row>
    <row r="17" spans="1:36" s="57" customFormat="1" ht="19.5" customHeight="1">
      <c r="A17" s="102"/>
      <c r="B17" s="112"/>
      <c r="C17" s="112"/>
      <c r="D17" s="113"/>
      <c r="E17" s="113"/>
      <c r="F17" s="113"/>
      <c r="G17" s="104"/>
      <c r="H17" s="104"/>
      <c r="I17" s="113"/>
      <c r="J17" s="99"/>
      <c r="K17" s="347" t="s">
        <v>671</v>
      </c>
      <c r="L17" s="358"/>
      <c r="M17" s="358"/>
      <c r="N17" s="358"/>
      <c r="O17" s="358"/>
      <c r="P17" s="359" t="s">
        <v>12</v>
      </c>
      <c r="Q17" s="280">
        <v>0.01</v>
      </c>
      <c r="R17" s="281">
        <v>0.02</v>
      </c>
      <c r="S17" s="116">
        <v>30</v>
      </c>
      <c r="T17" s="53"/>
      <c r="U17" s="99"/>
      <c r="V17" s="99"/>
      <c r="W17" s="109"/>
      <c r="X17" s="109"/>
      <c r="Y17" s="110"/>
      <c r="Z17" s="117"/>
      <c r="AA17" s="111"/>
      <c r="AB17" s="311"/>
      <c r="AC17" s="111"/>
      <c r="AD17" s="111"/>
      <c r="AE17" s="99"/>
      <c r="AF17" s="111"/>
      <c r="AG17" s="111"/>
      <c r="AH17" s="111"/>
      <c r="AI17" s="111"/>
      <c r="AJ17" s="111"/>
    </row>
    <row r="18" spans="1:36" s="57" customFormat="1" ht="15.75" customHeight="1">
      <c r="A18" s="102"/>
      <c r="B18" s="118"/>
      <c r="C18" s="118"/>
      <c r="D18" s="113"/>
      <c r="E18" s="113"/>
      <c r="F18" s="113"/>
      <c r="G18" s="104"/>
      <c r="H18" s="104"/>
      <c r="I18" s="113"/>
      <c r="J18" s="99"/>
      <c r="K18" s="346" t="s">
        <v>496</v>
      </c>
      <c r="L18" s="358"/>
      <c r="M18" s="358"/>
      <c r="N18" s="358"/>
      <c r="O18" s="358"/>
      <c r="P18" s="359" t="s">
        <v>13</v>
      </c>
      <c r="Q18" s="280">
        <v>0.15</v>
      </c>
      <c r="R18" s="281">
        <v>8.5000000000000006E-2</v>
      </c>
      <c r="S18" s="116">
        <v>30</v>
      </c>
      <c r="T18" s="53"/>
      <c r="U18" s="99"/>
      <c r="V18" s="99"/>
      <c r="W18" s="109"/>
      <c r="X18" s="109"/>
      <c r="Y18" s="110"/>
      <c r="Z18" s="117"/>
      <c r="AA18" s="111"/>
      <c r="AB18" s="311"/>
      <c r="AC18" s="111"/>
      <c r="AD18" s="111"/>
      <c r="AE18" s="111"/>
      <c r="AF18" s="111"/>
      <c r="AG18" s="111"/>
      <c r="AH18" s="111"/>
      <c r="AI18" s="111"/>
      <c r="AJ18" s="111"/>
    </row>
    <row r="19" spans="1:36" s="57" customFormat="1" ht="15.75" customHeight="1">
      <c r="A19" s="102"/>
      <c r="B19" s="112"/>
      <c r="C19" s="112"/>
      <c r="D19" s="113"/>
      <c r="E19" s="113"/>
      <c r="F19" s="113"/>
      <c r="G19" s="104"/>
      <c r="H19" s="104"/>
      <c r="I19" s="113"/>
      <c r="J19" s="99"/>
      <c r="K19" s="346" t="s">
        <v>497</v>
      </c>
      <c r="L19" s="358"/>
      <c r="M19" s="358"/>
      <c r="N19" s="358"/>
      <c r="O19" s="358"/>
      <c r="P19" s="359"/>
      <c r="Q19" s="284"/>
      <c r="R19" s="285"/>
      <c r="S19" s="119"/>
      <c r="T19" s="53"/>
      <c r="U19" s="99"/>
      <c r="V19" s="99"/>
      <c r="W19" s="109"/>
      <c r="X19" s="109"/>
      <c r="Y19" s="111"/>
      <c r="Z19" s="111"/>
      <c r="AA19" s="111"/>
      <c r="AB19" s="311"/>
      <c r="AC19" s="111"/>
      <c r="AD19" s="111"/>
      <c r="AE19" s="111"/>
      <c r="AF19" s="111"/>
      <c r="AG19" s="111"/>
      <c r="AH19" s="111"/>
      <c r="AI19" s="111"/>
      <c r="AJ19" s="111"/>
    </row>
    <row r="20" spans="1:36" s="57" customFormat="1" ht="15.75" customHeight="1">
      <c r="A20" s="102"/>
      <c r="B20" s="112"/>
      <c r="C20" s="112"/>
      <c r="D20" s="113"/>
      <c r="E20" s="113"/>
      <c r="F20" s="113"/>
      <c r="G20" s="104"/>
      <c r="H20" s="104"/>
      <c r="I20" s="113"/>
      <c r="J20" s="99"/>
      <c r="K20" s="348" t="str">
        <f>K18</f>
        <v xml:space="preserve">  CHIEF, ENGINEERING, xxx</v>
      </c>
      <c r="L20" s="358"/>
      <c r="M20" s="358"/>
      <c r="N20" s="358"/>
      <c r="O20" s="358"/>
      <c r="P20" s="359" t="s">
        <v>14</v>
      </c>
      <c r="Q20" s="280">
        <v>0.01</v>
      </c>
      <c r="R20" s="281">
        <v>0.02</v>
      </c>
      <c r="S20" s="116">
        <v>30</v>
      </c>
      <c r="T20" s="53"/>
      <c r="U20" s="99"/>
      <c r="V20" s="99"/>
      <c r="W20" s="109"/>
      <c r="X20" s="109"/>
      <c r="Y20" s="111"/>
      <c r="Z20" s="111"/>
      <c r="AA20" s="111"/>
      <c r="AB20" s="311"/>
      <c r="AC20" s="111"/>
      <c r="AD20" s="111"/>
      <c r="AE20" s="111"/>
      <c r="AF20" s="111"/>
      <c r="AG20" s="111"/>
      <c r="AH20" s="111"/>
      <c r="AI20" s="111"/>
      <c r="AJ20" s="111"/>
    </row>
    <row r="21" spans="1:36" s="57" customFormat="1" ht="15.75" customHeight="1">
      <c r="A21" s="102"/>
      <c r="B21" s="112"/>
      <c r="C21" s="112"/>
      <c r="D21" s="113"/>
      <c r="E21" s="113"/>
      <c r="F21" s="113"/>
      <c r="G21" s="104"/>
      <c r="H21" s="104"/>
      <c r="I21" s="113"/>
      <c r="J21" s="99"/>
      <c r="K21" s="349" t="s">
        <v>672</v>
      </c>
      <c r="L21" s="351"/>
      <c r="M21" s="351"/>
      <c r="N21" s="351"/>
      <c r="O21" s="351"/>
      <c r="P21" s="360" t="s">
        <v>15</v>
      </c>
      <c r="Q21" s="286">
        <v>0.01</v>
      </c>
      <c r="R21" s="287">
        <v>0.02</v>
      </c>
      <c r="S21" s="120">
        <v>30</v>
      </c>
      <c r="T21" s="53"/>
      <c r="U21" s="99"/>
      <c r="V21" s="99"/>
      <c r="W21" s="109"/>
      <c r="X21" s="109"/>
      <c r="Y21" s="111"/>
      <c r="Z21" s="111"/>
      <c r="AA21" s="111"/>
      <c r="AB21" s="311"/>
      <c r="AC21" s="111"/>
      <c r="AD21" s="111"/>
      <c r="AE21" s="111"/>
      <c r="AF21" s="111"/>
      <c r="AG21" s="111"/>
      <c r="AH21" s="111"/>
      <c r="AI21" s="111"/>
      <c r="AJ21" s="111"/>
    </row>
    <row r="22" spans="1:36" s="57" customFormat="1" ht="15.75" customHeight="1">
      <c r="A22" s="102"/>
      <c r="B22" s="112"/>
      <c r="C22" s="112"/>
      <c r="D22" s="113"/>
      <c r="E22" s="113"/>
      <c r="F22" s="113"/>
      <c r="G22" s="104"/>
      <c r="H22" s="104"/>
      <c r="I22" s="113"/>
      <c r="J22" s="99"/>
      <c r="K22" s="348" t="str">
        <f>K18</f>
        <v xml:space="preserve">  CHIEF, ENGINEERING, xxx</v>
      </c>
      <c r="L22" s="358"/>
      <c r="M22" s="358"/>
      <c r="N22" s="358"/>
      <c r="O22" s="358"/>
      <c r="P22" s="359" t="s">
        <v>16</v>
      </c>
      <c r="Q22" s="280">
        <v>0.03</v>
      </c>
      <c r="R22" s="281">
        <f>Q22</f>
        <v>0.03</v>
      </c>
      <c r="S22" s="116">
        <v>30</v>
      </c>
      <c r="T22" s="53"/>
      <c r="U22" s="99"/>
      <c r="V22" s="112" t="s">
        <v>569</v>
      </c>
      <c r="W22" s="109"/>
      <c r="X22" s="109"/>
      <c r="Y22" s="111"/>
      <c r="Z22" s="111"/>
      <c r="AA22" s="111"/>
      <c r="AB22" s="311"/>
      <c r="AC22" s="111"/>
      <c r="AD22" s="111"/>
      <c r="AE22" s="111"/>
      <c r="AF22" s="111"/>
      <c r="AG22" s="111"/>
      <c r="AH22" s="111"/>
      <c r="AI22" s="111"/>
      <c r="AJ22" s="111"/>
    </row>
    <row r="23" spans="1:36" s="57" customFormat="1" ht="15.75" customHeight="1">
      <c r="A23" s="102"/>
      <c r="B23" s="112"/>
      <c r="C23" s="112"/>
      <c r="D23" s="113"/>
      <c r="E23" s="113"/>
      <c r="F23" s="113"/>
      <c r="G23" s="104"/>
      <c r="H23" s="104"/>
      <c r="I23" s="113"/>
      <c r="J23" s="99"/>
      <c r="K23" s="350" t="str">
        <f>K17</f>
        <v xml:space="preserve">  CHIEF, PLANNING, xxx</v>
      </c>
      <c r="L23" s="351"/>
      <c r="M23" s="351"/>
      <c r="N23" s="351"/>
      <c r="O23" s="351"/>
      <c r="P23" s="360" t="s">
        <v>17</v>
      </c>
      <c r="Q23" s="286">
        <v>0.02</v>
      </c>
      <c r="R23" s="287">
        <v>0.02</v>
      </c>
      <c r="S23" s="120">
        <v>30</v>
      </c>
      <c r="T23" s="53"/>
      <c r="U23" s="99"/>
      <c r="V23" s="99"/>
      <c r="W23" s="109"/>
      <c r="X23" s="109"/>
      <c r="Y23" s="111"/>
      <c r="Z23" s="111"/>
      <c r="AA23" s="111"/>
      <c r="AB23" s="311"/>
      <c r="AC23" s="111"/>
      <c r="AD23" s="111"/>
      <c r="AE23" s="111"/>
      <c r="AF23" s="111"/>
      <c r="AG23" s="111"/>
      <c r="AH23" s="111"/>
      <c r="AI23" s="111"/>
      <c r="AJ23" s="111"/>
    </row>
    <row r="24" spans="1:36" s="57" customFormat="1" ht="15.75" customHeight="1">
      <c r="A24" s="102"/>
      <c r="B24" s="112"/>
      <c r="C24" s="112"/>
      <c r="D24" s="113"/>
      <c r="E24" s="113"/>
      <c r="F24" s="113"/>
      <c r="G24" s="104"/>
      <c r="H24" s="104"/>
      <c r="I24" s="113"/>
      <c r="J24" s="99"/>
      <c r="K24" s="346" t="s">
        <v>498</v>
      </c>
      <c r="L24" s="358"/>
      <c r="M24" s="358"/>
      <c r="N24" s="358"/>
      <c r="O24" s="358"/>
      <c r="P24" s="359" t="s">
        <v>18</v>
      </c>
      <c r="Q24" s="280">
        <v>0.01</v>
      </c>
      <c r="R24" s="281">
        <v>0.02</v>
      </c>
      <c r="S24" s="116">
        <v>30</v>
      </c>
      <c r="T24" s="53"/>
      <c r="U24" s="99"/>
      <c r="V24" s="99"/>
      <c r="W24" s="109"/>
      <c r="X24" s="109"/>
      <c r="Y24" s="111"/>
      <c r="Z24" s="111"/>
      <c r="AA24" s="111"/>
      <c r="AB24" s="311"/>
      <c r="AC24" s="111"/>
      <c r="AD24" s="111"/>
      <c r="AE24" s="111"/>
      <c r="AF24" s="111"/>
      <c r="AG24" s="111"/>
      <c r="AH24" s="111"/>
      <c r="AI24" s="111"/>
      <c r="AJ24" s="111"/>
    </row>
    <row r="25" spans="1:36" s="57" customFormat="1" ht="15.75" customHeight="1">
      <c r="A25" s="102"/>
      <c r="B25" s="112"/>
      <c r="C25" s="112"/>
      <c r="D25" s="113"/>
      <c r="E25" s="113"/>
      <c r="F25" s="113"/>
      <c r="G25" s="104"/>
      <c r="H25" s="104"/>
      <c r="I25" s="113"/>
      <c r="J25" s="99"/>
      <c r="K25" s="351"/>
      <c r="L25" s="351"/>
      <c r="M25" s="351"/>
      <c r="N25" s="351"/>
      <c r="O25" s="351"/>
      <c r="P25" s="360"/>
      <c r="Q25" s="286"/>
      <c r="R25" s="288"/>
      <c r="S25" s="121"/>
      <c r="T25" s="53"/>
      <c r="U25" s="99"/>
      <c r="V25" s="99"/>
      <c r="W25" s="109"/>
      <c r="X25" s="109"/>
      <c r="Y25" s="111"/>
      <c r="Z25" s="111"/>
      <c r="AA25" s="111"/>
      <c r="AB25" s="311"/>
      <c r="AC25" s="111"/>
      <c r="AD25" s="111"/>
      <c r="AE25" s="111"/>
      <c r="AF25" s="111"/>
      <c r="AG25" s="111"/>
      <c r="AH25" s="111"/>
      <c r="AI25" s="111"/>
      <c r="AJ25" s="111"/>
    </row>
    <row r="26" spans="1:36" s="57" customFormat="1" ht="15.75" customHeight="1">
      <c r="A26" s="102"/>
      <c r="B26" s="112"/>
      <c r="C26" s="112"/>
      <c r="D26" s="113"/>
      <c r="E26" s="113"/>
      <c r="F26" s="113"/>
      <c r="G26" s="104"/>
      <c r="H26" s="104" t="s">
        <v>41</v>
      </c>
      <c r="I26" s="113"/>
      <c r="J26" s="99"/>
      <c r="K26" s="352" t="s">
        <v>19</v>
      </c>
      <c r="L26" s="351"/>
      <c r="M26" s="351"/>
      <c r="N26" s="351"/>
      <c r="O26" s="351"/>
      <c r="P26" s="360"/>
      <c r="Q26" s="289"/>
      <c r="R26" s="290"/>
      <c r="S26" s="121"/>
      <c r="T26" s="53"/>
      <c r="U26" s="99"/>
      <c r="V26" s="99"/>
      <c r="W26" s="109"/>
      <c r="X26" s="109"/>
      <c r="Y26" s="111"/>
      <c r="Z26" s="111"/>
      <c r="AA26" s="111"/>
      <c r="AB26" s="311"/>
      <c r="AC26" s="111"/>
      <c r="AD26" s="111"/>
      <c r="AE26" s="111"/>
      <c r="AF26" s="111"/>
      <c r="AG26" s="111"/>
      <c r="AH26" s="111"/>
      <c r="AI26" s="111"/>
      <c r="AJ26" s="111"/>
    </row>
    <row r="27" spans="1:36" s="57" customFormat="1">
      <c r="A27" s="102"/>
      <c r="B27" s="112"/>
      <c r="C27" s="112"/>
      <c r="D27" s="113"/>
      <c r="E27" s="113"/>
      <c r="F27" s="113"/>
      <c r="G27" s="104"/>
      <c r="H27" s="104"/>
      <c r="I27" s="113"/>
      <c r="J27" s="99"/>
      <c r="K27" s="346" t="s">
        <v>499</v>
      </c>
      <c r="L27" s="358"/>
      <c r="M27" s="358"/>
      <c r="N27" s="358"/>
      <c r="O27" s="358"/>
      <c r="P27" s="361" t="s">
        <v>20</v>
      </c>
      <c r="Q27" s="280">
        <v>0.1</v>
      </c>
      <c r="R27" s="281">
        <f>Q27</f>
        <v>0.1</v>
      </c>
      <c r="S27" s="114">
        <v>31</v>
      </c>
      <c r="T27" s="51">
        <f>SUM(R27:R29)</f>
        <v>0.14500000000000002</v>
      </c>
      <c r="U27" s="105" t="s">
        <v>21</v>
      </c>
      <c r="V27" s="99"/>
      <c r="W27" s="109"/>
      <c r="X27" s="109"/>
      <c r="Y27" s="104"/>
      <c r="Z27" s="111"/>
      <c r="AA27" s="111"/>
      <c r="AB27" s="311"/>
      <c r="AC27" s="111"/>
      <c r="AD27" s="111"/>
      <c r="AE27" s="111"/>
      <c r="AF27" s="111"/>
      <c r="AG27" s="111"/>
      <c r="AH27" s="111"/>
      <c r="AI27" s="111"/>
      <c r="AJ27" s="111"/>
    </row>
    <row r="28" spans="1:36" s="57" customFormat="1">
      <c r="A28" s="102"/>
      <c r="B28" s="112"/>
      <c r="C28" s="112"/>
      <c r="D28" s="113"/>
      <c r="E28" s="113"/>
      <c r="F28" s="122" t="s">
        <v>41</v>
      </c>
      <c r="G28" s="104"/>
      <c r="H28" s="104"/>
      <c r="I28" s="113"/>
      <c r="J28" s="99"/>
      <c r="K28" s="353" t="str">
        <f>K24</f>
        <v xml:space="preserve">  CHIEF, OPERATIONS, xxx</v>
      </c>
      <c r="L28" s="358"/>
      <c r="M28" s="358"/>
      <c r="N28" s="358"/>
      <c r="O28" s="358"/>
      <c r="P28" s="359" t="s">
        <v>18</v>
      </c>
      <c r="Q28" s="280">
        <v>0.02</v>
      </c>
      <c r="R28" s="281">
        <f>Q28</f>
        <v>0.02</v>
      </c>
      <c r="S28" s="116">
        <v>30</v>
      </c>
      <c r="T28" s="53"/>
      <c r="U28" s="99"/>
      <c r="V28" s="99"/>
      <c r="W28" s="109"/>
      <c r="X28" s="109"/>
      <c r="Y28" s="110"/>
      <c r="Z28" s="110"/>
      <c r="AA28" s="111"/>
      <c r="AB28" s="311"/>
      <c r="AC28" s="111"/>
      <c r="AD28" s="111"/>
      <c r="AE28" s="111"/>
      <c r="AF28" s="111"/>
      <c r="AG28" s="111"/>
      <c r="AH28" s="111"/>
      <c r="AI28" s="111"/>
      <c r="AJ28" s="111"/>
    </row>
    <row r="29" spans="1:36" s="57" customFormat="1">
      <c r="A29" s="102"/>
      <c r="B29" s="112"/>
      <c r="C29" s="112"/>
      <c r="D29" s="113"/>
      <c r="E29" s="113"/>
      <c r="F29" s="113"/>
      <c r="G29" s="104"/>
      <c r="H29" s="104"/>
      <c r="I29" s="113"/>
      <c r="J29" s="99"/>
      <c r="K29" s="354" t="str">
        <f>K16</f>
        <v xml:space="preserve">  CHIEF, DPM, xxx</v>
      </c>
      <c r="L29" s="362"/>
      <c r="M29" s="362"/>
      <c r="N29" s="362"/>
      <c r="O29" s="362"/>
      <c r="P29" s="363" t="s">
        <v>10</v>
      </c>
      <c r="Q29" s="291">
        <f>Q15</f>
        <v>2.5000000000000001E-2</v>
      </c>
      <c r="R29" s="292">
        <v>2.5000000000000001E-2</v>
      </c>
      <c r="S29" s="123">
        <v>31</v>
      </c>
      <c r="T29" s="53"/>
      <c r="U29" s="99"/>
      <c r="V29" s="99"/>
      <c r="W29" s="109"/>
      <c r="X29" s="109"/>
      <c r="Y29" s="110"/>
      <c r="Z29" s="110"/>
      <c r="AA29" s="117"/>
      <c r="AB29" s="311"/>
      <c r="AC29" s="111"/>
      <c r="AD29" s="111"/>
      <c r="AE29" s="111"/>
      <c r="AF29" s="111"/>
      <c r="AG29" s="111"/>
      <c r="AH29" s="111"/>
      <c r="AI29" s="111"/>
      <c r="AJ29" s="111"/>
    </row>
    <row r="30" spans="1:36" s="57" customFormat="1">
      <c r="A30" s="102"/>
      <c r="B30" s="112"/>
      <c r="C30" s="112"/>
      <c r="D30" s="113"/>
      <c r="E30" s="113"/>
      <c r="F30" s="113"/>
      <c r="G30" s="104"/>
      <c r="H30" s="104"/>
      <c r="I30" s="113"/>
      <c r="J30" s="99"/>
      <c r="K30" s="351"/>
      <c r="L30" s="351"/>
      <c r="M30" s="351"/>
      <c r="N30" s="351"/>
      <c r="O30" s="351"/>
      <c r="P30" s="360"/>
      <c r="Q30" s="124"/>
      <c r="R30" s="99"/>
      <c r="S30" s="99"/>
      <c r="T30" s="51">
        <f>T27+T15</f>
        <v>0.38500000000000001</v>
      </c>
      <c r="U30" s="105" t="s">
        <v>22</v>
      </c>
      <c r="V30" s="99"/>
      <c r="W30" s="109"/>
      <c r="X30" s="109"/>
      <c r="Y30" s="111"/>
      <c r="Z30" s="110"/>
      <c r="AA30" s="117"/>
      <c r="AB30" s="311"/>
      <c r="AC30" s="111"/>
      <c r="AD30" s="111"/>
      <c r="AE30" s="111"/>
      <c r="AF30" s="111"/>
      <c r="AG30" s="111"/>
      <c r="AH30" s="111"/>
      <c r="AI30" s="111"/>
      <c r="AJ30" s="111"/>
    </row>
    <row r="31" spans="1:36" s="57" customFormat="1">
      <c r="A31" s="102"/>
      <c r="B31" s="118"/>
      <c r="C31" s="118"/>
      <c r="D31" s="113"/>
      <c r="E31" s="113"/>
      <c r="F31" s="113"/>
      <c r="G31" s="104"/>
      <c r="H31" s="104"/>
      <c r="I31" s="113"/>
      <c r="J31" s="99"/>
      <c r="K31" s="352" t="s">
        <v>23</v>
      </c>
      <c r="L31" s="351"/>
      <c r="M31" s="351"/>
      <c r="N31" s="351"/>
      <c r="O31" s="351"/>
      <c r="P31" s="360"/>
      <c r="Q31" s="125"/>
      <c r="R31" s="99"/>
      <c r="S31" s="99"/>
      <c r="T31" s="99"/>
      <c r="U31" s="99"/>
      <c r="V31" s="99"/>
      <c r="W31" s="109"/>
      <c r="X31" s="109"/>
      <c r="Y31" s="111"/>
      <c r="Z31" s="111"/>
      <c r="AA31" s="111"/>
      <c r="AB31" s="311"/>
      <c r="AC31" s="111"/>
      <c r="AD31" s="111"/>
      <c r="AE31" s="111"/>
      <c r="AF31" s="111"/>
      <c r="AG31" s="111"/>
      <c r="AH31" s="111"/>
      <c r="AI31" s="111"/>
      <c r="AJ31" s="111"/>
    </row>
    <row r="32" spans="1:36" s="57" customFormat="1">
      <c r="A32" s="102"/>
      <c r="B32" s="118"/>
      <c r="C32" s="118"/>
      <c r="D32" s="113"/>
      <c r="E32" s="113"/>
      <c r="F32" s="113"/>
      <c r="G32" s="104"/>
      <c r="H32" s="104"/>
      <c r="I32" s="113"/>
      <c r="J32" s="99"/>
      <c r="K32" s="355" t="s">
        <v>500</v>
      </c>
      <c r="L32" s="351"/>
      <c r="M32" s="351"/>
      <c r="N32" s="351"/>
      <c r="O32" s="351"/>
      <c r="P32" s="360"/>
      <c r="Q32" s="124"/>
      <c r="R32" s="99"/>
      <c r="S32" s="99"/>
      <c r="T32" s="101"/>
      <c r="U32" s="115"/>
      <c r="V32" s="99"/>
      <c r="W32" s="109"/>
      <c r="X32" s="109"/>
      <c r="Y32" s="111"/>
      <c r="Z32" s="111"/>
      <c r="AA32" s="111"/>
      <c r="AB32" s="311"/>
      <c r="AC32" s="111"/>
      <c r="AD32" s="111"/>
      <c r="AE32" s="111"/>
      <c r="AF32" s="111"/>
      <c r="AG32" s="111"/>
      <c r="AH32" s="111"/>
      <c r="AI32" s="111"/>
      <c r="AJ32" s="111"/>
    </row>
    <row r="33" spans="1:36" s="57" customFormat="1" ht="20.25" customHeight="1">
      <c r="A33" s="102"/>
      <c r="B33" s="118"/>
      <c r="C33" s="118"/>
      <c r="D33" s="113"/>
      <c r="E33" s="113"/>
      <c r="F33" s="113"/>
      <c r="G33" s="104"/>
      <c r="H33" s="104"/>
      <c r="I33" s="113"/>
      <c r="J33" s="99"/>
      <c r="K33" s="351"/>
      <c r="L33" s="351"/>
      <c r="M33" s="351"/>
      <c r="N33" s="351"/>
      <c r="O33" s="351"/>
      <c r="P33" s="360"/>
      <c r="Q33" s="124"/>
      <c r="R33" s="99"/>
      <c r="S33" s="99"/>
      <c r="T33" s="101"/>
      <c r="U33" s="115"/>
      <c r="V33" s="99"/>
      <c r="W33" s="109"/>
      <c r="X33" s="109"/>
      <c r="Y33" s="111"/>
      <c r="Z33" s="111"/>
      <c r="AA33" s="111"/>
      <c r="AB33" s="311"/>
      <c r="AC33" s="111"/>
      <c r="AD33" s="111"/>
      <c r="AE33" s="111"/>
      <c r="AF33" s="111"/>
      <c r="AG33" s="111"/>
      <c r="AH33" s="111"/>
      <c r="AI33" s="111"/>
      <c r="AJ33" s="111"/>
    </row>
    <row r="34" spans="1:36" s="57" customFormat="1">
      <c r="A34" s="102"/>
      <c r="B34" s="118"/>
      <c r="C34" s="118"/>
      <c r="D34" s="113"/>
      <c r="E34" s="113"/>
      <c r="F34" s="113"/>
      <c r="G34" s="104"/>
      <c r="H34" s="104"/>
      <c r="I34" s="113"/>
      <c r="J34" s="99"/>
      <c r="K34" s="352" t="s">
        <v>24</v>
      </c>
      <c r="L34" s="351"/>
      <c r="M34" s="351"/>
      <c r="N34" s="351"/>
      <c r="O34" s="351"/>
      <c r="P34" s="360"/>
      <c r="Q34" s="125"/>
      <c r="R34" s="99"/>
      <c r="S34" s="99"/>
      <c r="T34" s="99"/>
      <c r="U34" s="99"/>
      <c r="V34" s="99"/>
      <c r="W34" s="109"/>
      <c r="X34" s="109"/>
      <c r="Y34" s="111"/>
      <c r="Z34" s="111"/>
      <c r="AA34" s="111"/>
      <c r="AB34" s="311"/>
      <c r="AC34" s="111"/>
      <c r="AD34" s="111"/>
      <c r="AE34" s="111"/>
      <c r="AF34" s="111"/>
      <c r="AG34" s="111"/>
      <c r="AH34" s="111"/>
      <c r="AI34" s="111"/>
      <c r="AJ34" s="111"/>
    </row>
    <row r="35" spans="1:36" s="57" customFormat="1">
      <c r="A35" s="102"/>
      <c r="B35" s="118"/>
      <c r="C35" s="118"/>
      <c r="D35" s="113"/>
      <c r="E35" s="113"/>
      <c r="F35" s="113"/>
      <c r="G35" s="104"/>
      <c r="H35" s="104"/>
      <c r="I35" s="113"/>
      <c r="J35" s="99"/>
      <c r="K35" s="356" t="str">
        <f>K17</f>
        <v xml:space="preserve">  CHIEF, PLANNING, xxx</v>
      </c>
      <c r="L35" s="351"/>
      <c r="M35" s="351"/>
      <c r="N35" s="351"/>
      <c r="O35" s="351"/>
      <c r="P35" s="360"/>
      <c r="Q35" s="124"/>
      <c r="R35" s="99"/>
      <c r="S35" s="99"/>
      <c r="T35" s="101"/>
      <c r="U35" s="115"/>
      <c r="V35" s="99"/>
      <c r="W35" s="109"/>
      <c r="X35" s="109"/>
      <c r="Y35" s="111"/>
      <c r="Z35" s="111"/>
      <c r="AA35" s="111"/>
      <c r="AB35" s="311"/>
      <c r="AC35" s="111"/>
      <c r="AD35" s="111"/>
      <c r="AE35" s="111"/>
      <c r="AF35" s="111"/>
      <c r="AG35" s="111"/>
      <c r="AH35" s="111"/>
      <c r="AI35" s="111"/>
      <c r="AJ35" s="111"/>
    </row>
    <row r="36" spans="1:36" s="57" customFormat="1">
      <c r="A36" s="102"/>
      <c r="B36" s="118"/>
      <c r="C36" s="118"/>
      <c r="D36" s="113"/>
      <c r="E36" s="113"/>
      <c r="F36" s="113"/>
      <c r="G36" s="104"/>
      <c r="H36" s="104"/>
      <c r="I36" s="113"/>
      <c r="J36" s="99"/>
      <c r="K36" s="356"/>
      <c r="L36" s="351"/>
      <c r="M36" s="351"/>
      <c r="N36" s="351"/>
      <c r="O36" s="351"/>
      <c r="P36" s="360"/>
      <c r="Q36" s="124"/>
      <c r="R36" s="99"/>
      <c r="S36" s="99"/>
      <c r="T36" s="101"/>
      <c r="U36" s="115"/>
      <c r="V36" s="99"/>
      <c r="W36" s="109"/>
      <c r="X36" s="109"/>
      <c r="Y36" s="111"/>
      <c r="Z36" s="111"/>
      <c r="AA36" s="111"/>
      <c r="AB36" s="311"/>
      <c r="AC36" s="111"/>
      <c r="AD36" s="111"/>
      <c r="AE36" s="111"/>
      <c r="AF36" s="111"/>
      <c r="AG36" s="111"/>
      <c r="AH36" s="111"/>
      <c r="AI36" s="111"/>
      <c r="AJ36" s="111"/>
    </row>
    <row r="37" spans="1:36" s="57" customFormat="1">
      <c r="A37" s="102"/>
      <c r="B37" s="118"/>
      <c r="C37" s="118"/>
      <c r="D37" s="113"/>
      <c r="E37" s="113"/>
      <c r="F37" s="113"/>
      <c r="G37" s="104"/>
      <c r="H37" s="104"/>
      <c r="I37" s="113"/>
      <c r="J37" s="99"/>
      <c r="K37" s="352" t="s">
        <v>425</v>
      </c>
      <c r="L37" s="351"/>
      <c r="M37" s="351"/>
      <c r="N37" s="351"/>
      <c r="O37" s="351"/>
      <c r="P37" s="360"/>
      <c r="Q37" s="125"/>
      <c r="R37" s="99"/>
      <c r="S37" s="99"/>
      <c r="T37" s="99"/>
      <c r="U37" s="99"/>
      <c r="V37" s="99"/>
      <c r="W37" s="109"/>
      <c r="X37" s="109"/>
      <c r="Y37" s="111"/>
      <c r="Z37" s="111"/>
      <c r="AA37" s="111"/>
      <c r="AB37" s="311"/>
      <c r="AC37" s="111"/>
      <c r="AD37" s="111"/>
      <c r="AE37" s="111"/>
      <c r="AF37" s="111"/>
      <c r="AG37" s="111"/>
      <c r="AH37" s="111"/>
      <c r="AI37" s="111"/>
      <c r="AJ37" s="111"/>
    </row>
    <row r="38" spans="1:36" s="57" customFormat="1">
      <c r="A38" s="102"/>
      <c r="B38" s="118"/>
      <c r="C38" s="118"/>
      <c r="D38" s="113"/>
      <c r="E38" s="113"/>
      <c r="F38" s="113"/>
      <c r="G38" s="104"/>
      <c r="H38" s="104"/>
      <c r="I38" s="113"/>
      <c r="J38" s="99"/>
      <c r="K38" s="357" t="s">
        <v>476</v>
      </c>
      <c r="L38" s="351"/>
      <c r="M38" s="351"/>
      <c r="N38" s="351"/>
      <c r="O38" s="351"/>
      <c r="P38" s="360"/>
      <c r="Q38" s="124"/>
      <c r="R38" s="126"/>
      <c r="S38" s="99"/>
      <c r="T38" s="101"/>
      <c r="U38" s="115"/>
      <c r="V38" s="99"/>
      <c r="W38" s="109"/>
      <c r="X38" s="109"/>
      <c r="Y38" s="111"/>
      <c r="Z38" s="111"/>
      <c r="AA38" s="111"/>
      <c r="AB38" s="311"/>
      <c r="AC38" s="111"/>
      <c r="AD38" s="111"/>
      <c r="AE38" s="111"/>
      <c r="AF38" s="111"/>
      <c r="AG38" s="111"/>
      <c r="AH38" s="111"/>
      <c r="AI38" s="111"/>
      <c r="AJ38" s="111"/>
    </row>
    <row r="39" spans="1:36" s="57" customFormat="1">
      <c r="A39" s="102"/>
      <c r="B39" s="118"/>
      <c r="C39" s="118"/>
      <c r="D39" s="113"/>
      <c r="E39" s="113"/>
      <c r="F39" s="113"/>
      <c r="G39" s="104"/>
      <c r="H39" s="104"/>
      <c r="I39" s="113"/>
      <c r="J39" s="99"/>
      <c r="K39" s="357"/>
      <c r="L39" s="351"/>
      <c r="M39" s="351"/>
      <c r="N39" s="351"/>
      <c r="O39" s="351"/>
      <c r="P39" s="360"/>
      <c r="Q39" s="124"/>
      <c r="R39" s="126"/>
      <c r="S39" s="99"/>
      <c r="T39" s="101"/>
      <c r="U39" s="115"/>
      <c r="V39" s="99"/>
      <c r="W39" s="109"/>
      <c r="X39" s="109"/>
      <c r="Y39" s="111"/>
      <c r="Z39" s="111"/>
      <c r="AA39" s="111"/>
      <c r="AB39" s="311"/>
      <c r="AC39" s="111"/>
      <c r="AD39" s="111"/>
      <c r="AE39" s="111"/>
      <c r="AF39" s="111"/>
      <c r="AG39" s="111"/>
      <c r="AH39" s="111"/>
      <c r="AI39" s="111"/>
      <c r="AJ39" s="111"/>
    </row>
    <row r="40" spans="1:36" s="57" customFormat="1">
      <c r="A40" s="102"/>
      <c r="B40" s="118"/>
      <c r="C40" s="118"/>
      <c r="D40" s="113"/>
      <c r="E40" s="113"/>
      <c r="F40" s="113"/>
      <c r="G40" s="104"/>
      <c r="H40" s="104"/>
      <c r="I40" s="113"/>
      <c r="J40" s="99"/>
      <c r="K40" s="97"/>
      <c r="L40" s="97"/>
      <c r="M40" s="97"/>
      <c r="N40" s="99"/>
      <c r="O40" s="99"/>
      <c r="P40" s="99"/>
      <c r="Q40" s="99"/>
      <c r="R40" s="108"/>
      <c r="S40" s="108"/>
      <c r="T40" s="109"/>
      <c r="U40" s="109"/>
      <c r="V40" s="109"/>
      <c r="W40" s="109"/>
      <c r="X40" s="109"/>
      <c r="Y40" s="111"/>
      <c r="Z40" s="111"/>
      <c r="AA40" s="111"/>
      <c r="AB40" s="311"/>
      <c r="AC40" s="111"/>
      <c r="AD40" s="111"/>
      <c r="AE40" s="111"/>
      <c r="AF40" s="111"/>
      <c r="AG40" s="111"/>
      <c r="AH40" s="111"/>
      <c r="AI40" s="111"/>
      <c r="AJ40" s="111"/>
    </row>
    <row r="41" spans="1:36" s="57" customFormat="1">
      <c r="A41" s="102"/>
      <c r="B41" s="118"/>
      <c r="C41" s="118"/>
      <c r="D41" s="113"/>
      <c r="E41" s="113"/>
      <c r="F41" s="113"/>
      <c r="G41" s="104"/>
      <c r="H41" s="104"/>
      <c r="I41" s="113"/>
      <c r="J41" s="99"/>
      <c r="K41" s="97"/>
      <c r="L41" s="97"/>
      <c r="M41" s="97"/>
      <c r="N41" s="99"/>
      <c r="O41" s="99"/>
      <c r="P41" s="99"/>
      <c r="Q41" s="99"/>
      <c r="R41" s="108"/>
      <c r="S41" s="108"/>
      <c r="T41" s="109"/>
      <c r="U41" s="109"/>
      <c r="V41" s="109"/>
      <c r="W41" s="109"/>
      <c r="X41" s="109"/>
      <c r="Y41" s="111"/>
      <c r="Z41" s="111"/>
      <c r="AA41" s="111"/>
      <c r="AB41" s="311"/>
      <c r="AC41" s="111"/>
      <c r="AD41" s="111"/>
      <c r="AE41" s="111"/>
      <c r="AF41" s="111"/>
      <c r="AG41" s="111"/>
      <c r="AH41" s="111"/>
      <c r="AI41" s="111"/>
      <c r="AJ41" s="111"/>
    </row>
    <row r="42" spans="1:36" s="57" customFormat="1" ht="15.6">
      <c r="A42" s="102"/>
      <c r="B42" s="127"/>
      <c r="C42" s="127"/>
      <c r="D42" s="128"/>
      <c r="E42" s="129"/>
      <c r="F42" s="129"/>
      <c r="G42" s="130"/>
      <c r="H42" s="130"/>
      <c r="I42" s="104"/>
      <c r="J42" s="99"/>
      <c r="K42" s="101"/>
      <c r="L42" s="115"/>
      <c r="M42" s="99"/>
      <c r="N42" s="99"/>
      <c r="O42" s="99"/>
      <c r="P42" s="99"/>
      <c r="Q42" s="99"/>
      <c r="R42" s="108"/>
      <c r="S42" s="108"/>
      <c r="T42" s="109"/>
      <c r="U42" s="109"/>
      <c r="V42" s="109"/>
      <c r="W42" s="109"/>
      <c r="X42" s="109"/>
      <c r="Y42" s="111"/>
      <c r="Z42" s="111"/>
      <c r="AA42" s="111"/>
      <c r="AB42" s="311"/>
      <c r="AC42" s="111"/>
      <c r="AD42" s="111"/>
      <c r="AE42" s="111"/>
      <c r="AF42" s="111"/>
      <c r="AG42" s="111"/>
      <c r="AH42" s="111"/>
      <c r="AI42" s="111"/>
      <c r="AJ42" s="111"/>
    </row>
    <row r="70" spans="1:3">
      <c r="C70" s="567"/>
    </row>
    <row r="73" spans="1:3" hidden="1">
      <c r="A73" s="567">
        <v>29495</v>
      </c>
      <c r="B73">
        <v>1981</v>
      </c>
      <c r="C73" s="568" t="s">
        <v>1098</v>
      </c>
    </row>
    <row r="74" spans="1:3" hidden="1">
      <c r="A74" s="567">
        <v>29860</v>
      </c>
      <c r="B74">
        <v>1982</v>
      </c>
      <c r="C74" s="568" t="s">
        <v>1099</v>
      </c>
    </row>
    <row r="75" spans="1:3" hidden="1">
      <c r="A75" s="567">
        <v>30225</v>
      </c>
      <c r="B75">
        <v>1983</v>
      </c>
      <c r="C75" s="568" t="s">
        <v>1100</v>
      </c>
    </row>
    <row r="76" spans="1:3" hidden="1">
      <c r="A76" s="567">
        <v>30590</v>
      </c>
      <c r="B76">
        <v>1984</v>
      </c>
      <c r="C76" s="568" t="s">
        <v>1101</v>
      </c>
    </row>
    <row r="77" spans="1:3" hidden="1">
      <c r="A77" s="567">
        <v>30956</v>
      </c>
      <c r="B77">
        <v>1985</v>
      </c>
      <c r="C77" s="568" t="s">
        <v>1102</v>
      </c>
    </row>
    <row r="78" spans="1:3" hidden="1">
      <c r="A78" s="567">
        <v>31321</v>
      </c>
      <c r="B78">
        <v>1986</v>
      </c>
      <c r="C78" s="568" t="s">
        <v>1103</v>
      </c>
    </row>
    <row r="79" spans="1:3" hidden="1">
      <c r="A79" s="567">
        <v>31686</v>
      </c>
      <c r="B79">
        <v>1987</v>
      </c>
      <c r="C79" s="568" t="s">
        <v>1104</v>
      </c>
    </row>
    <row r="80" spans="1:3" hidden="1">
      <c r="A80" s="567">
        <v>32051</v>
      </c>
      <c r="B80">
        <v>1988</v>
      </c>
      <c r="C80" s="568" t="s">
        <v>1105</v>
      </c>
    </row>
    <row r="81" spans="1:3" hidden="1">
      <c r="A81" s="567">
        <v>32417</v>
      </c>
      <c r="B81">
        <v>1989</v>
      </c>
      <c r="C81" s="568" t="s">
        <v>1106</v>
      </c>
    </row>
    <row r="82" spans="1:3" hidden="1">
      <c r="A82" s="567">
        <v>32782</v>
      </c>
      <c r="B82">
        <v>1990</v>
      </c>
      <c r="C82" s="568" t="s">
        <v>1107</v>
      </c>
    </row>
    <row r="83" spans="1:3" hidden="1">
      <c r="A83" s="567">
        <v>33147</v>
      </c>
      <c r="B83">
        <v>1991</v>
      </c>
      <c r="C83" s="568" t="s">
        <v>1108</v>
      </c>
    </row>
    <row r="84" spans="1:3" hidden="1">
      <c r="A84" s="567">
        <v>33512</v>
      </c>
      <c r="B84">
        <v>1992</v>
      </c>
      <c r="C84" s="568" t="s">
        <v>1109</v>
      </c>
    </row>
    <row r="85" spans="1:3" hidden="1">
      <c r="A85" s="567">
        <v>33878</v>
      </c>
      <c r="B85">
        <v>1993</v>
      </c>
      <c r="C85" s="568" t="s">
        <v>1110</v>
      </c>
    </row>
    <row r="86" spans="1:3" hidden="1">
      <c r="A86" s="567">
        <v>34243</v>
      </c>
      <c r="B86">
        <v>1994</v>
      </c>
      <c r="C86" s="568" t="s">
        <v>1111</v>
      </c>
    </row>
    <row r="87" spans="1:3" hidden="1">
      <c r="A87" s="567">
        <v>34608</v>
      </c>
      <c r="B87">
        <v>1995</v>
      </c>
      <c r="C87" s="568" t="s">
        <v>1112</v>
      </c>
    </row>
    <row r="88" spans="1:3" hidden="1">
      <c r="A88" s="567">
        <v>34973</v>
      </c>
      <c r="B88">
        <v>1996</v>
      </c>
      <c r="C88" s="568" t="s">
        <v>1113</v>
      </c>
    </row>
    <row r="89" spans="1:3" hidden="1">
      <c r="A89" s="567">
        <v>35339</v>
      </c>
      <c r="B89">
        <v>1997</v>
      </c>
      <c r="C89" s="568" t="s">
        <v>1114</v>
      </c>
    </row>
    <row r="90" spans="1:3" hidden="1">
      <c r="A90" s="567">
        <v>35704</v>
      </c>
      <c r="B90">
        <v>1998</v>
      </c>
      <c r="C90" s="568" t="s">
        <v>1115</v>
      </c>
    </row>
    <row r="91" spans="1:3" hidden="1">
      <c r="A91" s="567">
        <v>36069</v>
      </c>
      <c r="B91">
        <v>1999</v>
      </c>
      <c r="C91" s="568" t="s">
        <v>1116</v>
      </c>
    </row>
    <row r="92" spans="1:3" hidden="1">
      <c r="A92" s="567">
        <v>36434</v>
      </c>
      <c r="B92">
        <v>2000</v>
      </c>
      <c r="C92" s="568" t="s">
        <v>1117</v>
      </c>
    </row>
    <row r="93" spans="1:3" hidden="1">
      <c r="A93" s="567">
        <v>36800</v>
      </c>
      <c r="B93">
        <v>2001</v>
      </c>
      <c r="C93" s="568" t="s">
        <v>1118</v>
      </c>
    </row>
    <row r="94" spans="1:3" hidden="1">
      <c r="A94" s="567">
        <v>37165</v>
      </c>
      <c r="B94">
        <v>2002</v>
      </c>
      <c r="C94" s="568" t="s">
        <v>1119</v>
      </c>
    </row>
    <row r="95" spans="1:3" hidden="1">
      <c r="A95" s="567">
        <v>37530</v>
      </c>
      <c r="B95">
        <v>2003</v>
      </c>
      <c r="C95" s="568" t="s">
        <v>1120</v>
      </c>
    </row>
    <row r="96" spans="1:3" hidden="1">
      <c r="A96" s="567">
        <v>37895</v>
      </c>
      <c r="B96">
        <v>2004</v>
      </c>
      <c r="C96" s="568" t="s">
        <v>1121</v>
      </c>
    </row>
    <row r="97" spans="1:3" hidden="1">
      <c r="A97" s="567">
        <v>38261</v>
      </c>
      <c r="B97">
        <v>2005</v>
      </c>
      <c r="C97" s="568" t="s">
        <v>1122</v>
      </c>
    </row>
    <row r="98" spans="1:3" hidden="1">
      <c r="A98" s="567">
        <v>38626</v>
      </c>
      <c r="B98">
        <v>2006</v>
      </c>
      <c r="C98" s="568" t="s">
        <v>1123</v>
      </c>
    </row>
    <row r="99" spans="1:3" hidden="1">
      <c r="A99" s="567">
        <v>38991</v>
      </c>
      <c r="B99">
        <v>2007</v>
      </c>
      <c r="C99" s="568" t="s">
        <v>1124</v>
      </c>
    </row>
    <row r="100" spans="1:3" hidden="1">
      <c r="A100" s="567">
        <v>39356</v>
      </c>
      <c r="B100">
        <v>2008</v>
      </c>
      <c r="C100" s="568" t="s">
        <v>1125</v>
      </c>
    </row>
    <row r="101" spans="1:3" hidden="1">
      <c r="A101" s="567">
        <v>39722</v>
      </c>
      <c r="B101">
        <v>2009</v>
      </c>
      <c r="C101" s="568" t="s">
        <v>1126</v>
      </c>
    </row>
    <row r="102" spans="1:3" hidden="1">
      <c r="A102" s="567">
        <v>40087</v>
      </c>
      <c r="B102">
        <v>2010</v>
      </c>
      <c r="C102" s="568" t="s">
        <v>1127</v>
      </c>
    </row>
    <row r="103" spans="1:3" hidden="1">
      <c r="A103" s="567">
        <v>40452</v>
      </c>
      <c r="B103">
        <v>2011</v>
      </c>
      <c r="C103" s="568" t="s">
        <v>1128</v>
      </c>
    </row>
    <row r="104" spans="1:3" hidden="1">
      <c r="A104" s="567">
        <v>40817</v>
      </c>
      <c r="B104">
        <v>2012</v>
      </c>
      <c r="C104" s="568" t="s">
        <v>1089</v>
      </c>
    </row>
    <row r="105" spans="1:3" hidden="1">
      <c r="A105" s="567">
        <v>41183</v>
      </c>
      <c r="B105">
        <v>2013</v>
      </c>
      <c r="C105" s="568" t="s">
        <v>1</v>
      </c>
    </row>
    <row r="106" spans="1:3" hidden="1">
      <c r="A106" s="567">
        <v>41548</v>
      </c>
      <c r="B106">
        <v>2014</v>
      </c>
      <c r="C106" s="568" t="s">
        <v>0</v>
      </c>
    </row>
    <row r="107" spans="1:3" hidden="1">
      <c r="A107" s="567">
        <v>41913</v>
      </c>
      <c r="B107">
        <v>2015</v>
      </c>
      <c r="C107" s="568" t="s">
        <v>1129</v>
      </c>
    </row>
    <row r="108" spans="1:3" hidden="1">
      <c r="A108" s="567">
        <v>42278</v>
      </c>
      <c r="B108">
        <v>2016</v>
      </c>
      <c r="C108" s="568" t="s">
        <v>1130</v>
      </c>
    </row>
    <row r="109" spans="1:3" hidden="1">
      <c r="A109" s="567">
        <v>42644</v>
      </c>
      <c r="B109">
        <v>2017</v>
      </c>
      <c r="C109" s="568" t="s">
        <v>1131</v>
      </c>
    </row>
    <row r="110" spans="1:3" hidden="1">
      <c r="A110" s="567">
        <v>43009</v>
      </c>
      <c r="B110">
        <v>2018</v>
      </c>
      <c r="C110" s="568" t="s">
        <v>1132</v>
      </c>
    </row>
    <row r="111" spans="1:3" hidden="1">
      <c r="A111" s="567">
        <v>43374</v>
      </c>
      <c r="B111">
        <v>2019</v>
      </c>
      <c r="C111" s="568" t="s">
        <v>1133</v>
      </c>
    </row>
    <row r="112" spans="1:3" hidden="1">
      <c r="A112" s="567">
        <v>43739</v>
      </c>
      <c r="B112">
        <v>2020</v>
      </c>
      <c r="C112" s="568" t="s">
        <v>1134</v>
      </c>
    </row>
    <row r="113" spans="1:3" hidden="1">
      <c r="A113" s="567">
        <v>44105</v>
      </c>
      <c r="B113">
        <v>2021</v>
      </c>
      <c r="C113" s="568" t="s">
        <v>1135</v>
      </c>
    </row>
    <row r="114" spans="1:3" hidden="1">
      <c r="A114" s="567">
        <v>44470</v>
      </c>
      <c r="B114">
        <v>2022</v>
      </c>
      <c r="C114" s="568" t="s">
        <v>1136</v>
      </c>
    </row>
    <row r="115" spans="1:3" hidden="1">
      <c r="A115" s="567">
        <v>44835</v>
      </c>
      <c r="B115">
        <v>2023</v>
      </c>
      <c r="C115" s="568" t="s">
        <v>1137</v>
      </c>
    </row>
    <row r="116" spans="1:3" hidden="1">
      <c r="A116" s="567">
        <v>45200</v>
      </c>
      <c r="B116">
        <v>2024</v>
      </c>
      <c r="C116" s="568" t="s">
        <v>1138</v>
      </c>
    </row>
    <row r="117" spans="1:3" hidden="1">
      <c r="A117" s="567">
        <v>45566</v>
      </c>
      <c r="B117">
        <v>2025</v>
      </c>
      <c r="C117" s="568" t="s">
        <v>1139</v>
      </c>
    </row>
    <row r="118" spans="1:3" hidden="1">
      <c r="A118" s="567">
        <v>45931</v>
      </c>
      <c r="B118">
        <v>2026</v>
      </c>
      <c r="C118" s="568" t="s">
        <v>1140</v>
      </c>
    </row>
    <row r="119" spans="1:3" hidden="1">
      <c r="A119" s="567">
        <v>46296</v>
      </c>
      <c r="B119">
        <v>2027</v>
      </c>
      <c r="C119" s="568" t="s">
        <v>1141</v>
      </c>
    </row>
    <row r="120" spans="1:3" hidden="1">
      <c r="A120" s="567">
        <v>46661</v>
      </c>
      <c r="B120">
        <v>2028</v>
      </c>
      <c r="C120" s="568" t="s">
        <v>1142</v>
      </c>
    </row>
    <row r="121" spans="1:3" hidden="1">
      <c r="A121" s="567">
        <v>47027</v>
      </c>
      <c r="B121">
        <v>2029</v>
      </c>
      <c r="C121" s="568" t="s">
        <v>1143</v>
      </c>
    </row>
    <row r="122" spans="1:3" hidden="1">
      <c r="A122" s="567">
        <v>47392</v>
      </c>
      <c r="B122">
        <v>2030</v>
      </c>
      <c r="C122" s="568" t="s">
        <v>1144</v>
      </c>
    </row>
    <row r="123" spans="1:3" hidden="1">
      <c r="A123" s="567">
        <v>47757</v>
      </c>
      <c r="B123">
        <v>2031</v>
      </c>
      <c r="C123" s="568" t="s">
        <v>1145</v>
      </c>
    </row>
    <row r="124" spans="1:3" hidden="1">
      <c r="A124" s="567">
        <v>48122</v>
      </c>
      <c r="B124">
        <v>2032</v>
      </c>
      <c r="C124" s="568" t="s">
        <v>1146</v>
      </c>
    </row>
    <row r="125" spans="1:3" hidden="1">
      <c r="A125" s="567">
        <v>48488</v>
      </c>
      <c r="B125">
        <v>2033</v>
      </c>
      <c r="C125" s="568" t="s">
        <v>1147</v>
      </c>
    </row>
    <row r="126" spans="1:3" hidden="1">
      <c r="A126" s="567">
        <v>48853</v>
      </c>
      <c r="B126">
        <v>2034</v>
      </c>
      <c r="C126" s="568" t="s">
        <v>1148</v>
      </c>
    </row>
    <row r="127" spans="1:3" hidden="1">
      <c r="A127" s="567">
        <v>49218</v>
      </c>
      <c r="B127">
        <v>2035</v>
      </c>
      <c r="C127" s="568" t="s">
        <v>1149</v>
      </c>
    </row>
    <row r="128" spans="1:3" hidden="1">
      <c r="A128" s="567">
        <v>49583</v>
      </c>
      <c r="B128">
        <v>2036</v>
      </c>
      <c r="C128" s="568" t="s">
        <v>1150</v>
      </c>
    </row>
    <row r="129" spans="1:3" hidden="1">
      <c r="A129" s="567">
        <v>49949</v>
      </c>
      <c r="B129">
        <v>2037</v>
      </c>
      <c r="C129" s="568" t="s">
        <v>1151</v>
      </c>
    </row>
    <row r="130" spans="1:3" hidden="1">
      <c r="A130" s="567">
        <v>50314</v>
      </c>
      <c r="B130">
        <v>2038</v>
      </c>
      <c r="C130" s="568" t="s">
        <v>1152</v>
      </c>
    </row>
    <row r="131" spans="1:3" hidden="1">
      <c r="A131" s="567">
        <v>50679</v>
      </c>
      <c r="B131">
        <v>2039</v>
      </c>
      <c r="C131" s="568" t="s">
        <v>1153</v>
      </c>
    </row>
    <row r="132" spans="1:3" hidden="1">
      <c r="A132" s="567">
        <v>51044</v>
      </c>
      <c r="B132">
        <v>2040</v>
      </c>
      <c r="C132" s="568" t="s">
        <v>1154</v>
      </c>
    </row>
    <row r="133" spans="1:3" hidden="1">
      <c r="A133" s="567">
        <v>51410</v>
      </c>
      <c r="B133">
        <v>2041</v>
      </c>
      <c r="C133" s="568" t="s">
        <v>1155</v>
      </c>
    </row>
    <row r="134" spans="1:3" hidden="1">
      <c r="A134" s="567">
        <v>51775</v>
      </c>
      <c r="B134">
        <v>2042</v>
      </c>
      <c r="C134" s="568" t="s">
        <v>1156</v>
      </c>
    </row>
    <row r="135" spans="1:3" hidden="1">
      <c r="A135" s="567">
        <v>52140</v>
      </c>
      <c r="B135">
        <v>2043</v>
      </c>
      <c r="C135" s="568" t="s">
        <v>1157</v>
      </c>
    </row>
    <row r="136" spans="1:3" hidden="1">
      <c r="A136" s="567">
        <v>52505</v>
      </c>
      <c r="B136">
        <v>2044</v>
      </c>
      <c r="C136" s="568" t="s">
        <v>1158</v>
      </c>
    </row>
    <row r="137" spans="1:3" hidden="1">
      <c r="A137" s="567">
        <v>52871</v>
      </c>
      <c r="B137">
        <v>2045</v>
      </c>
      <c r="C137" s="568" t="s">
        <v>1159</v>
      </c>
    </row>
    <row r="138" spans="1:3" hidden="1">
      <c r="A138" s="567">
        <v>53236</v>
      </c>
      <c r="B138">
        <v>2046</v>
      </c>
      <c r="C138" s="568" t="s">
        <v>1160</v>
      </c>
    </row>
    <row r="139" spans="1:3" hidden="1">
      <c r="A139" s="567">
        <v>53601</v>
      </c>
      <c r="B139">
        <v>2047</v>
      </c>
      <c r="C139" s="568" t="s">
        <v>1161</v>
      </c>
    </row>
    <row r="140" spans="1:3" hidden="1">
      <c r="A140" s="567">
        <v>53966</v>
      </c>
      <c r="B140">
        <v>2048</v>
      </c>
      <c r="C140" s="568" t="s">
        <v>1162</v>
      </c>
    </row>
    <row r="141" spans="1:3" hidden="1">
      <c r="A141" s="567">
        <v>54332</v>
      </c>
      <c r="B141">
        <v>2049</v>
      </c>
      <c r="C141" s="568" t="s">
        <v>1163</v>
      </c>
    </row>
    <row r="142" spans="1:3" hidden="1">
      <c r="A142" s="567">
        <v>54697</v>
      </c>
      <c r="B142">
        <v>2050</v>
      </c>
      <c r="C142" s="568" t="s">
        <v>1164</v>
      </c>
    </row>
    <row r="143" spans="1:3" hidden="1">
      <c r="A143" s="567">
        <v>55062</v>
      </c>
      <c r="B143">
        <v>2051</v>
      </c>
      <c r="C143" s="568" t="s">
        <v>1165</v>
      </c>
    </row>
    <row r="144" spans="1:3" hidden="1">
      <c r="A144" s="567">
        <v>55427</v>
      </c>
      <c r="B144">
        <v>2052</v>
      </c>
      <c r="C144" s="568" t="s">
        <v>1166</v>
      </c>
    </row>
    <row r="145" spans="1:3" hidden="1">
      <c r="A145" s="567">
        <v>55793</v>
      </c>
      <c r="B145">
        <v>2053</v>
      </c>
      <c r="C145" s="568" t="s">
        <v>1167</v>
      </c>
    </row>
    <row r="146" spans="1:3" hidden="1">
      <c r="A146" s="567">
        <v>56158</v>
      </c>
      <c r="B146">
        <v>2054</v>
      </c>
      <c r="C146" s="568" t="s">
        <v>1168</v>
      </c>
    </row>
    <row r="147" spans="1:3" hidden="1">
      <c r="A147" s="567">
        <v>56523</v>
      </c>
      <c r="B147">
        <v>2055</v>
      </c>
      <c r="C147" s="568" t="s">
        <v>1169</v>
      </c>
    </row>
    <row r="148" spans="1:3" hidden="1">
      <c r="A148" s="567">
        <v>56888</v>
      </c>
      <c r="B148">
        <v>2056</v>
      </c>
      <c r="C148" s="568" t="s">
        <v>1170</v>
      </c>
    </row>
    <row r="149" spans="1:3" hidden="1">
      <c r="A149" s="567">
        <v>57254</v>
      </c>
      <c r="B149">
        <v>2057</v>
      </c>
      <c r="C149" s="568" t="s">
        <v>1171</v>
      </c>
    </row>
    <row r="150" spans="1:3" hidden="1">
      <c r="A150" s="567">
        <v>57619</v>
      </c>
      <c r="B150">
        <v>2058</v>
      </c>
      <c r="C150" s="568" t="s">
        <v>1172</v>
      </c>
    </row>
    <row r="151" spans="1:3" hidden="1">
      <c r="A151" s="567">
        <v>57984</v>
      </c>
      <c r="B151">
        <v>2059</v>
      </c>
      <c r="C151" s="568" t="s">
        <v>1173</v>
      </c>
    </row>
    <row r="152" spans="1:3" hidden="1">
      <c r="A152" s="567">
        <v>58349</v>
      </c>
      <c r="B152">
        <v>2060</v>
      </c>
      <c r="C152" s="568" t="s">
        <v>1174</v>
      </c>
    </row>
    <row r="153" spans="1:3" hidden="1">
      <c r="A153" s="567">
        <v>58715</v>
      </c>
      <c r="B153">
        <v>2061</v>
      </c>
      <c r="C153" s="568" t="s">
        <v>1175</v>
      </c>
    </row>
    <row r="154" spans="1:3" hidden="1">
      <c r="A154" s="567">
        <v>59080</v>
      </c>
      <c r="B154">
        <v>2062</v>
      </c>
      <c r="C154" s="568" t="s">
        <v>1176</v>
      </c>
    </row>
    <row r="155" spans="1:3" hidden="1">
      <c r="A155" s="567">
        <v>59445</v>
      </c>
      <c r="B155">
        <v>2063</v>
      </c>
      <c r="C155" s="568" t="s">
        <v>1177</v>
      </c>
    </row>
    <row r="156" spans="1:3" hidden="1">
      <c r="A156" s="567">
        <v>59810</v>
      </c>
      <c r="B156">
        <v>2064</v>
      </c>
      <c r="C156" s="568" t="s">
        <v>1178</v>
      </c>
    </row>
    <row r="157" spans="1:3" hidden="1">
      <c r="A157" s="567">
        <v>60176</v>
      </c>
      <c r="B157">
        <v>2065</v>
      </c>
      <c r="C157" s="568" t="s">
        <v>1179</v>
      </c>
    </row>
    <row r="158" spans="1:3" hidden="1">
      <c r="A158" s="567">
        <v>60541</v>
      </c>
      <c r="B158">
        <v>2066</v>
      </c>
      <c r="C158" s="568" t="s">
        <v>1180</v>
      </c>
    </row>
    <row r="159" spans="1:3" hidden="1">
      <c r="A159" s="567">
        <v>60906</v>
      </c>
      <c r="B159">
        <v>2067</v>
      </c>
      <c r="C159" s="568" t="s">
        <v>1181</v>
      </c>
    </row>
    <row r="160" spans="1:3" hidden="1">
      <c r="A160" s="567">
        <v>61271</v>
      </c>
      <c r="B160">
        <v>2068</v>
      </c>
      <c r="C160" s="568" t="s">
        <v>1182</v>
      </c>
    </row>
    <row r="161" spans="1:3" hidden="1">
      <c r="A161" s="567">
        <v>61637</v>
      </c>
      <c r="B161">
        <v>2069</v>
      </c>
      <c r="C161" s="568" t="s">
        <v>1183</v>
      </c>
    </row>
    <row r="162" spans="1:3" hidden="1">
      <c r="A162" s="567">
        <v>62002</v>
      </c>
      <c r="B162">
        <v>2070</v>
      </c>
      <c r="C162" s="568" t="s">
        <v>1184</v>
      </c>
    </row>
    <row r="163" spans="1:3" hidden="1">
      <c r="A163" s="567">
        <v>62367</v>
      </c>
      <c r="B163">
        <v>2071</v>
      </c>
      <c r="C163" s="568" t="s">
        <v>1185</v>
      </c>
    </row>
    <row r="164" spans="1:3" hidden="1">
      <c r="A164" s="567">
        <v>62732</v>
      </c>
      <c r="B164">
        <v>2072</v>
      </c>
      <c r="C164" s="568" t="s">
        <v>1186</v>
      </c>
    </row>
    <row r="165" spans="1:3" hidden="1">
      <c r="A165" s="567">
        <v>63098</v>
      </c>
      <c r="B165">
        <v>2073</v>
      </c>
      <c r="C165" s="568" t="s">
        <v>1187</v>
      </c>
    </row>
    <row r="166" spans="1:3" hidden="1">
      <c r="A166" s="567">
        <v>63463</v>
      </c>
      <c r="B166">
        <v>2074</v>
      </c>
      <c r="C166" s="568" t="s">
        <v>1188</v>
      </c>
    </row>
    <row r="167" spans="1:3" hidden="1">
      <c r="A167" s="567">
        <v>63828</v>
      </c>
      <c r="B167">
        <v>2075</v>
      </c>
      <c r="C167" s="568" t="s">
        <v>1189</v>
      </c>
    </row>
    <row r="168" spans="1:3" hidden="1">
      <c r="A168" s="567">
        <v>64193</v>
      </c>
      <c r="B168">
        <v>2076</v>
      </c>
      <c r="C168" s="568" t="s">
        <v>1190</v>
      </c>
    </row>
    <row r="169" spans="1:3" hidden="1">
      <c r="A169" s="567">
        <v>64559</v>
      </c>
      <c r="B169">
        <v>2077</v>
      </c>
      <c r="C169" s="568" t="s">
        <v>1191</v>
      </c>
    </row>
    <row r="170" spans="1:3" hidden="1">
      <c r="A170" s="567">
        <v>64924</v>
      </c>
      <c r="B170">
        <v>2078</v>
      </c>
      <c r="C170" s="568" t="s">
        <v>1192</v>
      </c>
    </row>
    <row r="171" spans="1:3" hidden="1">
      <c r="A171" s="567">
        <v>65289</v>
      </c>
      <c r="B171">
        <v>2079</v>
      </c>
      <c r="C171" s="568" t="s">
        <v>1193</v>
      </c>
    </row>
    <row r="172" spans="1:3" hidden="1">
      <c r="A172" s="567">
        <v>65654</v>
      </c>
      <c r="B172">
        <v>2080</v>
      </c>
      <c r="C172" s="568" t="s">
        <v>1194</v>
      </c>
    </row>
    <row r="173" spans="1:3" hidden="1">
      <c r="A173" s="567">
        <v>66020</v>
      </c>
      <c r="B173">
        <v>2081</v>
      </c>
      <c r="C173" s="568" t="s">
        <v>1195</v>
      </c>
    </row>
    <row r="174" spans="1:3" hidden="1">
      <c r="A174" s="567">
        <v>66385</v>
      </c>
      <c r="B174">
        <v>2082</v>
      </c>
      <c r="C174" s="568" t="s">
        <v>1196</v>
      </c>
    </row>
    <row r="175" spans="1:3" hidden="1">
      <c r="A175" s="567">
        <v>66750</v>
      </c>
      <c r="B175">
        <v>2083</v>
      </c>
      <c r="C175" s="568" t="s">
        <v>1197</v>
      </c>
    </row>
    <row r="176" spans="1:3" hidden="1">
      <c r="A176" s="567">
        <v>67115</v>
      </c>
      <c r="B176">
        <v>2084</v>
      </c>
      <c r="C176" s="568" t="s">
        <v>1198</v>
      </c>
    </row>
    <row r="177" spans="1:3" hidden="1">
      <c r="A177" s="567">
        <v>67481</v>
      </c>
      <c r="B177">
        <v>2085</v>
      </c>
      <c r="C177" s="568" t="s">
        <v>1199</v>
      </c>
    </row>
    <row r="178" spans="1:3" hidden="1">
      <c r="A178" s="567">
        <v>67846</v>
      </c>
      <c r="B178">
        <v>2086</v>
      </c>
      <c r="C178" s="568" t="s">
        <v>1200</v>
      </c>
    </row>
    <row r="179" spans="1:3" hidden="1">
      <c r="A179" s="567">
        <v>68211</v>
      </c>
      <c r="B179">
        <v>2087</v>
      </c>
      <c r="C179" s="568" t="s">
        <v>1201</v>
      </c>
    </row>
    <row r="180" spans="1:3" hidden="1">
      <c r="A180" s="567">
        <v>68576</v>
      </c>
      <c r="B180">
        <v>2088</v>
      </c>
      <c r="C180" s="568" t="s">
        <v>1202</v>
      </c>
    </row>
    <row r="181" spans="1:3" hidden="1">
      <c r="A181" s="567">
        <v>68942</v>
      </c>
      <c r="B181">
        <v>2089</v>
      </c>
      <c r="C181" s="568" t="s">
        <v>1203</v>
      </c>
    </row>
    <row r="182" spans="1:3" hidden="1">
      <c r="A182" s="567">
        <v>69307</v>
      </c>
      <c r="B182">
        <v>2090</v>
      </c>
      <c r="C182" s="568" t="s">
        <v>1204</v>
      </c>
    </row>
    <row r="183" spans="1:3" hidden="1">
      <c r="A183" s="567">
        <v>69672</v>
      </c>
      <c r="B183">
        <v>2091</v>
      </c>
      <c r="C183" s="568" t="s">
        <v>1205</v>
      </c>
    </row>
    <row r="184" spans="1:3" hidden="1">
      <c r="A184" s="567">
        <v>70037</v>
      </c>
      <c r="B184">
        <v>2092</v>
      </c>
      <c r="C184" s="568" t="s">
        <v>1206</v>
      </c>
    </row>
    <row r="185" spans="1:3" hidden="1">
      <c r="A185" s="567">
        <v>70403</v>
      </c>
      <c r="B185">
        <v>2093</v>
      </c>
      <c r="C185" s="568" t="s">
        <v>1207</v>
      </c>
    </row>
    <row r="186" spans="1:3" hidden="1">
      <c r="A186" s="567">
        <v>70768</v>
      </c>
      <c r="B186">
        <v>2094</v>
      </c>
      <c r="C186" s="568" t="s">
        <v>1208</v>
      </c>
    </row>
    <row r="187" spans="1:3" hidden="1">
      <c r="A187" s="567">
        <v>71133</v>
      </c>
      <c r="B187">
        <v>2095</v>
      </c>
      <c r="C187" s="568" t="s">
        <v>1209</v>
      </c>
    </row>
    <row r="188" spans="1:3" hidden="1">
      <c r="A188" s="567">
        <v>71498</v>
      </c>
      <c r="B188">
        <v>2096</v>
      </c>
      <c r="C188" s="568" t="s">
        <v>1210</v>
      </c>
    </row>
    <row r="189" spans="1:3" hidden="1">
      <c r="A189" s="567">
        <v>71864</v>
      </c>
      <c r="B189">
        <v>2097</v>
      </c>
      <c r="C189" s="568" t="s">
        <v>1211</v>
      </c>
    </row>
    <row r="190" spans="1:3" hidden="1">
      <c r="A190" s="567">
        <v>72229</v>
      </c>
      <c r="B190">
        <v>2098</v>
      </c>
      <c r="C190" s="568" t="s">
        <v>1212</v>
      </c>
    </row>
    <row r="191" spans="1:3" hidden="1">
      <c r="A191" s="567">
        <v>72594</v>
      </c>
      <c r="B191">
        <v>2099</v>
      </c>
      <c r="C191" s="568" t="s">
        <v>1213</v>
      </c>
    </row>
    <row r="192" spans="1:3" hidden="1">
      <c r="A192" s="567">
        <v>72959</v>
      </c>
      <c r="B192">
        <v>2100</v>
      </c>
      <c r="C192" s="568" t="s">
        <v>1214</v>
      </c>
    </row>
    <row r="193" spans="1:3" hidden="1">
      <c r="A193" s="567">
        <v>73324</v>
      </c>
      <c r="B193">
        <v>2101</v>
      </c>
      <c r="C193" s="568" t="s">
        <v>1266</v>
      </c>
    </row>
  </sheetData>
  <dataValidations count="1">
    <dataValidation type="list" allowBlank="1" showInputMessage="1" showErrorMessage="1" sqref="L10">
      <formula1>ProgramYear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O94"/>
  <sheetViews>
    <sheetView zoomScale="70" zoomScaleNormal="70" workbookViewId="0">
      <selection activeCell="B92" sqref="B92:F92"/>
    </sheetView>
  </sheetViews>
  <sheetFormatPr defaultColWidth="9.109375" defaultRowHeight="50.4" customHeight="1"/>
  <cols>
    <col min="1" max="1" width="27" style="57" customWidth="1"/>
    <col min="2" max="2" width="20.6640625" style="57" customWidth="1"/>
    <col min="3" max="3" width="61.44140625" style="57" customWidth="1"/>
    <col min="4" max="4" width="68.109375" style="57" customWidth="1"/>
    <col min="5" max="5" width="23.33203125" style="57" customWidth="1"/>
    <col min="6" max="6" width="18.33203125" style="57" customWidth="1"/>
    <col min="7" max="7" width="20.109375" style="57" customWidth="1"/>
    <col min="8" max="16384" width="9.109375" style="57"/>
  </cols>
  <sheetData>
    <row r="1" spans="1:15" ht="16.95" customHeight="1">
      <c r="B1" s="60"/>
      <c r="C1" s="60"/>
      <c r="D1" s="60"/>
      <c r="E1" s="60"/>
      <c r="F1" s="60"/>
      <c r="G1" s="60"/>
      <c r="H1" s="60"/>
      <c r="I1" s="60"/>
      <c r="J1" s="60"/>
      <c r="K1" s="60"/>
      <c r="L1" s="60"/>
      <c r="M1" s="60"/>
      <c r="N1" s="60"/>
      <c r="O1" s="60"/>
    </row>
    <row r="2" spans="1:15" s="61" customFormat="1" ht="50.4" customHeight="1">
      <c r="B2" s="603" t="s">
        <v>585</v>
      </c>
      <c r="C2" s="603"/>
      <c r="D2" s="603"/>
      <c r="E2" s="603"/>
      <c r="F2" s="603"/>
      <c r="G2" s="62"/>
      <c r="H2" s="62"/>
      <c r="I2" s="62"/>
      <c r="J2" s="62"/>
      <c r="K2" s="62"/>
      <c r="L2" s="62"/>
      <c r="M2" s="62"/>
      <c r="N2" s="62"/>
      <c r="O2" s="62"/>
    </row>
    <row r="3" spans="1:15" s="61" customFormat="1" ht="72.599999999999994" customHeight="1">
      <c r="B3" s="603" t="s">
        <v>586</v>
      </c>
      <c r="C3" s="603"/>
      <c r="D3" s="603"/>
      <c r="E3" s="603"/>
      <c r="F3" s="603"/>
      <c r="G3" s="62"/>
      <c r="H3" s="62"/>
      <c r="I3" s="62"/>
      <c r="J3" s="62"/>
      <c r="K3" s="62"/>
      <c r="L3" s="62"/>
      <c r="M3" s="62"/>
      <c r="N3" s="62"/>
      <c r="O3" s="62"/>
    </row>
    <row r="4" spans="1:15" s="61" customFormat="1" ht="67.95" customHeight="1">
      <c r="B4" s="603" t="s">
        <v>587</v>
      </c>
      <c r="C4" s="603"/>
      <c r="D4" s="603"/>
      <c r="E4" s="603"/>
      <c r="F4" s="603"/>
      <c r="G4" s="62"/>
      <c r="H4" s="62"/>
      <c r="I4" s="62"/>
      <c r="J4" s="62"/>
      <c r="K4" s="62"/>
      <c r="L4" s="62"/>
      <c r="M4" s="62"/>
      <c r="N4" s="62"/>
      <c r="O4" s="62"/>
    </row>
    <row r="5" spans="1:15" s="61" customFormat="1" ht="21.6" customHeight="1" thickBot="1">
      <c r="B5" s="63"/>
      <c r="C5" s="63"/>
      <c r="D5" s="64"/>
      <c r="E5" s="606"/>
      <c r="F5" s="606"/>
      <c r="G5" s="606"/>
      <c r="H5" s="62"/>
      <c r="I5" s="62"/>
      <c r="J5" s="62"/>
      <c r="K5" s="62"/>
      <c r="L5" s="62"/>
      <c r="M5" s="62"/>
      <c r="N5" s="62"/>
      <c r="O5" s="62"/>
    </row>
    <row r="6" spans="1:15" s="61" customFormat="1" ht="30.6" customHeight="1" thickBot="1">
      <c r="A6" s="604" t="s">
        <v>641</v>
      </c>
      <c r="B6" s="609" t="s">
        <v>588</v>
      </c>
      <c r="C6" s="609" t="s">
        <v>589</v>
      </c>
      <c r="D6" s="609" t="s">
        <v>590</v>
      </c>
      <c r="E6" s="607" t="s">
        <v>591</v>
      </c>
      <c r="F6" s="608"/>
      <c r="G6" s="65" t="s">
        <v>592</v>
      </c>
    </row>
    <row r="7" spans="1:15" s="68" customFormat="1" ht="28.2" customHeight="1" thickTop="1" thickBot="1">
      <c r="A7" s="604"/>
      <c r="B7" s="610"/>
      <c r="C7" s="610"/>
      <c r="D7" s="610"/>
      <c r="E7" s="66" t="s">
        <v>593</v>
      </c>
      <c r="F7" s="612" t="s">
        <v>594</v>
      </c>
      <c r="G7" s="67" t="s">
        <v>595</v>
      </c>
      <c r="I7" s="57"/>
    </row>
    <row r="8" spans="1:15" s="71" customFormat="1" ht="50.4" customHeight="1" thickTop="1" thickBot="1">
      <c r="A8" s="605"/>
      <c r="B8" s="611"/>
      <c r="C8" s="611"/>
      <c r="D8" s="611"/>
      <c r="E8" s="69" t="s">
        <v>640</v>
      </c>
      <c r="F8" s="613"/>
      <c r="G8" s="70" t="s">
        <v>596</v>
      </c>
      <c r="I8" s="57"/>
    </row>
    <row r="9" spans="1:15" s="71" customFormat="1" ht="20.399999999999999" customHeight="1" thickTop="1">
      <c r="A9" s="72"/>
      <c r="B9" s="72"/>
      <c r="C9" s="72"/>
      <c r="D9" s="72"/>
      <c r="E9" s="72"/>
      <c r="F9" s="72"/>
      <c r="G9" s="72"/>
      <c r="I9" s="73"/>
    </row>
    <row r="10" spans="1:15" ht="50.4" customHeight="1">
      <c r="A10" s="74" t="s">
        <v>636</v>
      </c>
      <c r="B10" s="75" t="s">
        <v>597</v>
      </c>
      <c r="C10" s="76" t="s">
        <v>598</v>
      </c>
      <c r="D10" s="76" t="s">
        <v>599</v>
      </c>
      <c r="E10" s="77" t="s">
        <v>600</v>
      </c>
      <c r="F10" s="77" t="s">
        <v>600</v>
      </c>
      <c r="G10" s="77" t="s">
        <v>600</v>
      </c>
    </row>
    <row r="11" spans="1:15" ht="60.6" customHeight="1">
      <c r="A11" s="78" t="s">
        <v>636</v>
      </c>
      <c r="B11" s="79" t="s">
        <v>1216</v>
      </c>
      <c r="C11" s="80" t="s">
        <v>601</v>
      </c>
      <c r="D11" s="80" t="s">
        <v>602</v>
      </c>
      <c r="E11" s="81" t="s">
        <v>600</v>
      </c>
      <c r="F11" s="81" t="s">
        <v>600</v>
      </c>
      <c r="G11" s="81" t="s">
        <v>600</v>
      </c>
    </row>
    <row r="12" spans="1:15" ht="81.75" customHeight="1">
      <c r="A12" s="78" t="s">
        <v>636</v>
      </c>
      <c r="B12" s="82">
        <v>30</v>
      </c>
      <c r="C12" s="80" t="s">
        <v>603</v>
      </c>
      <c r="D12" s="80" t="s">
        <v>604</v>
      </c>
      <c r="E12" s="81" t="s">
        <v>600</v>
      </c>
      <c r="F12" s="81" t="s">
        <v>600</v>
      </c>
      <c r="G12" s="81" t="s">
        <v>600</v>
      </c>
    </row>
    <row r="13" spans="1:15" ht="50.4" customHeight="1">
      <c r="A13" s="78" t="s">
        <v>636</v>
      </c>
      <c r="B13" s="82">
        <v>31</v>
      </c>
      <c r="C13" s="80" t="s">
        <v>473</v>
      </c>
      <c r="D13" s="80" t="s">
        <v>605</v>
      </c>
      <c r="E13" s="81" t="s">
        <v>600</v>
      </c>
      <c r="F13" s="81" t="s">
        <v>600</v>
      </c>
      <c r="G13" s="81" t="s">
        <v>600</v>
      </c>
    </row>
    <row r="14" spans="1:15" ht="50.4" customHeight="1">
      <c r="A14" s="78" t="s">
        <v>636</v>
      </c>
      <c r="B14" s="78"/>
      <c r="C14" s="80" t="s">
        <v>606</v>
      </c>
      <c r="D14" s="80" t="s">
        <v>607</v>
      </c>
      <c r="E14" s="81" t="s">
        <v>600</v>
      </c>
      <c r="F14" s="81" t="s">
        <v>600</v>
      </c>
      <c r="G14" s="81" t="s">
        <v>600</v>
      </c>
    </row>
    <row r="15" spans="1:15" ht="50.4" customHeight="1">
      <c r="A15" s="78" t="s">
        <v>636</v>
      </c>
      <c r="B15" s="82">
        <v>18</v>
      </c>
      <c r="C15" s="80" t="s">
        <v>608</v>
      </c>
      <c r="D15" s="80" t="s">
        <v>607</v>
      </c>
      <c r="E15" s="81" t="s">
        <v>600</v>
      </c>
      <c r="F15" s="81" t="s">
        <v>609</v>
      </c>
      <c r="G15" s="81" t="s">
        <v>600</v>
      </c>
    </row>
    <row r="16" spans="1:15" ht="50.4" customHeight="1">
      <c r="A16" s="78" t="s">
        <v>636</v>
      </c>
      <c r="B16" s="81" t="s">
        <v>610</v>
      </c>
      <c r="C16" s="80" t="s">
        <v>611</v>
      </c>
      <c r="D16" s="80" t="s">
        <v>612</v>
      </c>
      <c r="E16" s="81" t="s">
        <v>600</v>
      </c>
      <c r="F16" s="81" t="s">
        <v>600</v>
      </c>
      <c r="G16" s="81" t="s">
        <v>600</v>
      </c>
    </row>
    <row r="17" spans="1:7" ht="50.4" customHeight="1">
      <c r="A17" s="78" t="s">
        <v>636</v>
      </c>
      <c r="B17" s="81" t="s">
        <v>610</v>
      </c>
      <c r="C17" s="80" t="s">
        <v>613</v>
      </c>
      <c r="D17" s="80" t="s">
        <v>614</v>
      </c>
      <c r="E17" s="81" t="s">
        <v>489</v>
      </c>
      <c r="F17" s="81" t="s">
        <v>600</v>
      </c>
      <c r="G17" s="81" t="s">
        <v>600</v>
      </c>
    </row>
    <row r="18" spans="1:7" ht="50.4" customHeight="1">
      <c r="A18" s="78" t="s">
        <v>636</v>
      </c>
      <c r="B18" s="81" t="s">
        <v>610</v>
      </c>
      <c r="C18" s="80" t="s">
        <v>615</v>
      </c>
      <c r="D18" s="80" t="s">
        <v>616</v>
      </c>
      <c r="E18" s="81" t="s">
        <v>489</v>
      </c>
      <c r="F18" s="81" t="s">
        <v>600</v>
      </c>
      <c r="G18" s="81" t="s">
        <v>489</v>
      </c>
    </row>
    <row r="19" spans="1:7" ht="50.4" customHeight="1">
      <c r="A19" s="78" t="s">
        <v>636</v>
      </c>
      <c r="B19" s="81" t="s">
        <v>610</v>
      </c>
      <c r="C19" s="80" t="s">
        <v>617</v>
      </c>
      <c r="D19" s="81" t="s">
        <v>1091</v>
      </c>
      <c r="E19" s="81" t="s">
        <v>489</v>
      </c>
      <c r="F19" s="81" t="s">
        <v>489</v>
      </c>
      <c r="G19" s="81" t="s">
        <v>600</v>
      </c>
    </row>
    <row r="20" spans="1:7" ht="77.25" customHeight="1">
      <c r="A20" s="78" t="s">
        <v>636</v>
      </c>
      <c r="B20" s="81" t="s">
        <v>610</v>
      </c>
      <c r="C20" s="80" t="s">
        <v>618</v>
      </c>
      <c r="D20" s="80" t="s">
        <v>619</v>
      </c>
      <c r="E20" s="81" t="s">
        <v>489</v>
      </c>
      <c r="F20" s="81" t="s">
        <v>600</v>
      </c>
      <c r="G20" s="81" t="s">
        <v>600</v>
      </c>
    </row>
    <row r="21" spans="1:7" ht="50.4" customHeight="1">
      <c r="A21" s="78" t="s">
        <v>635</v>
      </c>
      <c r="B21" s="82" t="s">
        <v>597</v>
      </c>
      <c r="C21" s="80" t="s">
        <v>620</v>
      </c>
      <c r="D21" s="80" t="s">
        <v>599</v>
      </c>
      <c r="E21" s="81" t="s">
        <v>600</v>
      </c>
      <c r="F21" s="81" t="s">
        <v>600</v>
      </c>
      <c r="G21" s="81" t="s">
        <v>600</v>
      </c>
    </row>
    <row r="22" spans="1:7" ht="50.4" customHeight="1">
      <c r="A22" s="78" t="s">
        <v>635</v>
      </c>
      <c r="B22" s="79" t="s">
        <v>637</v>
      </c>
      <c r="C22" s="80" t="s">
        <v>601</v>
      </c>
      <c r="D22" s="80" t="s">
        <v>621</v>
      </c>
      <c r="E22" s="81" t="s">
        <v>600</v>
      </c>
      <c r="F22" s="81" t="s">
        <v>600</v>
      </c>
      <c r="G22" s="81" t="s">
        <v>600</v>
      </c>
    </row>
    <row r="23" spans="1:7" ht="74.400000000000006" customHeight="1">
      <c r="A23" s="78" t="s">
        <v>635</v>
      </c>
      <c r="B23" s="82">
        <v>30</v>
      </c>
      <c r="C23" s="80" t="s">
        <v>603</v>
      </c>
      <c r="D23" s="80" t="s">
        <v>604</v>
      </c>
      <c r="E23" s="81" t="s">
        <v>600</v>
      </c>
      <c r="F23" s="81" t="s">
        <v>600</v>
      </c>
      <c r="G23" s="81" t="s">
        <v>600</v>
      </c>
    </row>
    <row r="24" spans="1:7" ht="50.4" customHeight="1">
      <c r="A24" s="78" t="s">
        <v>635</v>
      </c>
      <c r="B24" s="82">
        <v>31</v>
      </c>
      <c r="C24" s="80" t="s">
        <v>473</v>
      </c>
      <c r="D24" s="80" t="s">
        <v>605</v>
      </c>
      <c r="E24" s="81" t="s">
        <v>600</v>
      </c>
      <c r="F24" s="81" t="s">
        <v>600</v>
      </c>
      <c r="G24" s="81" t="s">
        <v>600</v>
      </c>
    </row>
    <row r="25" spans="1:7" ht="50.4" customHeight="1">
      <c r="A25" s="78" t="s">
        <v>635</v>
      </c>
      <c r="B25" s="78"/>
      <c r="C25" s="80" t="s">
        <v>606</v>
      </c>
      <c r="D25" s="80" t="s">
        <v>607</v>
      </c>
      <c r="E25" s="81" t="s">
        <v>600</v>
      </c>
      <c r="F25" s="81" t="s">
        <v>600</v>
      </c>
      <c r="G25" s="81" t="s">
        <v>600</v>
      </c>
    </row>
    <row r="26" spans="1:7" ht="50.4" customHeight="1">
      <c r="A26" s="78" t="s">
        <v>635</v>
      </c>
      <c r="B26" s="82">
        <v>18</v>
      </c>
      <c r="C26" s="80" t="s">
        <v>608</v>
      </c>
      <c r="D26" s="80" t="s">
        <v>607</v>
      </c>
      <c r="E26" s="81" t="s">
        <v>600</v>
      </c>
      <c r="F26" s="81" t="s">
        <v>609</v>
      </c>
      <c r="G26" s="81" t="s">
        <v>600</v>
      </c>
    </row>
    <row r="27" spans="1:7" ht="50.4" customHeight="1">
      <c r="A27" s="78" t="s">
        <v>635</v>
      </c>
      <c r="B27" s="81" t="s">
        <v>610</v>
      </c>
      <c r="C27" s="80" t="s">
        <v>622</v>
      </c>
      <c r="D27" s="80" t="s">
        <v>623</v>
      </c>
      <c r="E27" s="81" t="s">
        <v>600</v>
      </c>
      <c r="F27" s="81" t="s">
        <v>600</v>
      </c>
      <c r="G27" s="81" t="s">
        <v>600</v>
      </c>
    </row>
    <row r="28" spans="1:7" ht="50.4" customHeight="1">
      <c r="A28" s="78" t="s">
        <v>635</v>
      </c>
      <c r="B28" s="81" t="s">
        <v>610</v>
      </c>
      <c r="C28" s="80" t="s">
        <v>611</v>
      </c>
      <c r="D28" s="80" t="s">
        <v>612</v>
      </c>
      <c r="E28" s="81" t="s">
        <v>600</v>
      </c>
      <c r="F28" s="81" t="s">
        <v>600</v>
      </c>
      <c r="G28" s="81" t="s">
        <v>600</v>
      </c>
    </row>
    <row r="29" spans="1:7" ht="50.4" customHeight="1">
      <c r="A29" s="78" t="s">
        <v>635</v>
      </c>
      <c r="B29" s="81" t="s">
        <v>610</v>
      </c>
      <c r="C29" s="80" t="s">
        <v>613</v>
      </c>
      <c r="D29" s="80" t="s">
        <v>614</v>
      </c>
      <c r="E29" s="81" t="s">
        <v>489</v>
      </c>
      <c r="F29" s="81" t="s">
        <v>600</v>
      </c>
      <c r="G29" s="81" t="s">
        <v>600</v>
      </c>
    </row>
    <row r="30" spans="1:7" ht="50.4" customHeight="1">
      <c r="A30" s="78" t="s">
        <v>635</v>
      </c>
      <c r="B30" s="81" t="s">
        <v>610</v>
      </c>
      <c r="C30" s="80" t="s">
        <v>615</v>
      </c>
      <c r="D30" s="80" t="s">
        <v>624</v>
      </c>
      <c r="E30" s="81" t="s">
        <v>489</v>
      </c>
      <c r="F30" s="81" t="s">
        <v>600</v>
      </c>
      <c r="G30" s="81" t="s">
        <v>489</v>
      </c>
    </row>
    <row r="31" spans="1:7" ht="50.4" customHeight="1">
      <c r="A31" s="78" t="s">
        <v>635</v>
      </c>
      <c r="B31" s="81" t="s">
        <v>610</v>
      </c>
      <c r="C31" s="80" t="s">
        <v>617</v>
      </c>
      <c r="D31" s="81" t="s">
        <v>1091</v>
      </c>
      <c r="E31" s="81" t="s">
        <v>489</v>
      </c>
      <c r="F31" s="81" t="s">
        <v>489</v>
      </c>
      <c r="G31" s="81" t="s">
        <v>600</v>
      </c>
    </row>
    <row r="32" spans="1:7" ht="64.5" customHeight="1">
      <c r="A32" s="78" t="s">
        <v>635</v>
      </c>
      <c r="B32" s="78"/>
      <c r="C32" s="80" t="s">
        <v>618</v>
      </c>
      <c r="D32" s="80" t="s">
        <v>625</v>
      </c>
      <c r="E32" s="81" t="s">
        <v>489</v>
      </c>
      <c r="F32" s="81" t="s">
        <v>600</v>
      </c>
      <c r="G32" s="81" t="s">
        <v>600</v>
      </c>
    </row>
    <row r="33" spans="1:7" s="83" customFormat="1" ht="50.4" customHeight="1">
      <c r="A33" s="80" t="s">
        <v>632</v>
      </c>
      <c r="B33" s="82" t="s">
        <v>597</v>
      </c>
      <c r="C33" s="81" t="s">
        <v>626</v>
      </c>
      <c r="D33" s="81" t="s">
        <v>627</v>
      </c>
      <c r="E33" s="81" t="s">
        <v>600</v>
      </c>
      <c r="F33" s="81" t="s">
        <v>600</v>
      </c>
      <c r="G33" s="81" t="s">
        <v>600</v>
      </c>
    </row>
    <row r="34" spans="1:7" s="83" customFormat="1" ht="50.4" customHeight="1">
      <c r="A34" s="80" t="s">
        <v>632</v>
      </c>
      <c r="B34" s="79" t="s">
        <v>637</v>
      </c>
      <c r="C34" s="81" t="s">
        <v>628</v>
      </c>
      <c r="D34" s="81" t="s">
        <v>602</v>
      </c>
      <c r="E34" s="81" t="s">
        <v>600</v>
      </c>
      <c r="F34" s="81" t="s">
        <v>600</v>
      </c>
      <c r="G34" s="81" t="s">
        <v>600</v>
      </c>
    </row>
    <row r="35" spans="1:7" s="83" customFormat="1" ht="65.25" customHeight="1">
      <c r="A35" s="80" t="s">
        <v>632</v>
      </c>
      <c r="B35" s="82">
        <v>30</v>
      </c>
      <c r="C35" s="81" t="s">
        <v>603</v>
      </c>
      <c r="D35" s="81" t="s">
        <v>604</v>
      </c>
      <c r="E35" s="81" t="s">
        <v>600</v>
      </c>
      <c r="F35" s="81" t="s">
        <v>600</v>
      </c>
      <c r="G35" s="81" t="s">
        <v>600</v>
      </c>
    </row>
    <row r="36" spans="1:7" s="83" customFormat="1" ht="50.4" customHeight="1">
      <c r="A36" s="80" t="s">
        <v>632</v>
      </c>
      <c r="B36" s="82">
        <v>31</v>
      </c>
      <c r="C36" s="81" t="s">
        <v>473</v>
      </c>
      <c r="D36" s="81" t="s">
        <v>605</v>
      </c>
      <c r="E36" s="81" t="s">
        <v>600</v>
      </c>
      <c r="F36" s="81" t="s">
        <v>600</v>
      </c>
      <c r="G36" s="81" t="s">
        <v>600</v>
      </c>
    </row>
    <row r="37" spans="1:7" s="83" customFormat="1" ht="50.4" customHeight="1">
      <c r="A37" s="80" t="s">
        <v>632</v>
      </c>
      <c r="B37" s="78"/>
      <c r="C37" s="81" t="s">
        <v>606</v>
      </c>
      <c r="D37" s="81" t="s">
        <v>607</v>
      </c>
      <c r="E37" s="81" t="s">
        <v>600</v>
      </c>
      <c r="F37" s="81" t="s">
        <v>600</v>
      </c>
      <c r="G37" s="81" t="s">
        <v>600</v>
      </c>
    </row>
    <row r="38" spans="1:7" s="83" customFormat="1" ht="50.4" customHeight="1">
      <c r="A38" s="80" t="s">
        <v>632</v>
      </c>
      <c r="B38" s="82">
        <v>18</v>
      </c>
      <c r="C38" s="81" t="s">
        <v>608</v>
      </c>
      <c r="D38" s="81" t="s">
        <v>607</v>
      </c>
      <c r="E38" s="81" t="s">
        <v>600</v>
      </c>
      <c r="F38" s="81" t="s">
        <v>609</v>
      </c>
      <c r="G38" s="81" t="s">
        <v>600</v>
      </c>
    </row>
    <row r="39" spans="1:7" s="83" customFormat="1" ht="50.4" customHeight="1">
      <c r="A39" s="80" t="s">
        <v>632</v>
      </c>
      <c r="B39" s="81" t="s">
        <v>610</v>
      </c>
      <c r="C39" s="81" t="s">
        <v>611</v>
      </c>
      <c r="D39" s="81" t="s">
        <v>612</v>
      </c>
      <c r="E39" s="81" t="s">
        <v>600</v>
      </c>
      <c r="F39" s="81" t="s">
        <v>600</v>
      </c>
      <c r="G39" s="81" t="s">
        <v>600</v>
      </c>
    </row>
    <row r="40" spans="1:7" s="83" customFormat="1" ht="50.4" customHeight="1">
      <c r="A40" s="80" t="s">
        <v>632</v>
      </c>
      <c r="B40" s="81" t="s">
        <v>610</v>
      </c>
      <c r="C40" s="81" t="s">
        <v>613</v>
      </c>
      <c r="D40" s="81" t="s">
        <v>614</v>
      </c>
      <c r="E40" s="81" t="s">
        <v>489</v>
      </c>
      <c r="F40" s="81" t="s">
        <v>600</v>
      </c>
      <c r="G40" s="81" t="s">
        <v>600</v>
      </c>
    </row>
    <row r="41" spans="1:7" s="83" customFormat="1" ht="50.4" customHeight="1">
      <c r="A41" s="80" t="s">
        <v>632</v>
      </c>
      <c r="B41" s="81" t="s">
        <v>610</v>
      </c>
      <c r="C41" s="81" t="s">
        <v>615</v>
      </c>
      <c r="D41" s="81" t="s">
        <v>629</v>
      </c>
      <c r="E41" s="81" t="s">
        <v>489</v>
      </c>
      <c r="F41" s="81" t="s">
        <v>600</v>
      </c>
      <c r="G41" s="81" t="s">
        <v>489</v>
      </c>
    </row>
    <row r="42" spans="1:7" s="83" customFormat="1" ht="50.4" customHeight="1">
      <c r="A42" s="80" t="s">
        <v>632</v>
      </c>
      <c r="B42" s="81" t="s">
        <v>610</v>
      </c>
      <c r="C42" s="81" t="s">
        <v>617</v>
      </c>
      <c r="D42" s="81" t="s">
        <v>1091</v>
      </c>
      <c r="E42" s="81" t="s">
        <v>489</v>
      </c>
      <c r="F42" s="81" t="s">
        <v>489</v>
      </c>
      <c r="G42" s="81" t="s">
        <v>600</v>
      </c>
    </row>
    <row r="43" spans="1:7" s="83" customFormat="1" ht="83.25" customHeight="1">
      <c r="A43" s="80" t="s">
        <v>632</v>
      </c>
      <c r="B43" s="81" t="s">
        <v>610</v>
      </c>
      <c r="C43" s="81" t="s">
        <v>630</v>
      </c>
      <c r="D43" s="81" t="s">
        <v>638</v>
      </c>
      <c r="E43" s="81" t="s">
        <v>489</v>
      </c>
      <c r="F43" s="81" t="s">
        <v>600</v>
      </c>
      <c r="G43" s="81" t="s">
        <v>600</v>
      </c>
    </row>
    <row r="44" spans="1:7" s="83" customFormat="1" ht="77.25" customHeight="1">
      <c r="A44" s="80" t="s">
        <v>632</v>
      </c>
      <c r="B44" s="80"/>
      <c r="C44" s="81" t="s">
        <v>618</v>
      </c>
      <c r="D44" s="81" t="s">
        <v>625</v>
      </c>
      <c r="E44" s="81" t="s">
        <v>489</v>
      </c>
      <c r="F44" s="81" t="s">
        <v>600</v>
      </c>
      <c r="G44" s="81" t="s">
        <v>600</v>
      </c>
    </row>
    <row r="45" spans="1:7" ht="50.4" customHeight="1">
      <c r="A45" s="78" t="s">
        <v>633</v>
      </c>
      <c r="B45" s="82" t="s">
        <v>597</v>
      </c>
      <c r="C45" s="81" t="s">
        <v>620</v>
      </c>
      <c r="D45" s="81" t="s">
        <v>599</v>
      </c>
      <c r="E45" s="81" t="s">
        <v>600</v>
      </c>
      <c r="F45" s="81" t="s">
        <v>600</v>
      </c>
      <c r="G45" s="81" t="s">
        <v>600</v>
      </c>
    </row>
    <row r="46" spans="1:7" ht="50.4" customHeight="1">
      <c r="A46" s="78" t="s">
        <v>633</v>
      </c>
      <c r="B46" s="79" t="s">
        <v>637</v>
      </c>
      <c r="C46" s="81" t="s">
        <v>628</v>
      </c>
      <c r="D46" s="81" t="s">
        <v>602</v>
      </c>
      <c r="E46" s="81" t="s">
        <v>600</v>
      </c>
      <c r="F46" s="81" t="s">
        <v>600</v>
      </c>
      <c r="G46" s="81" t="s">
        <v>600</v>
      </c>
    </row>
    <row r="47" spans="1:7" ht="87" customHeight="1">
      <c r="A47" s="78" t="s">
        <v>633</v>
      </c>
      <c r="B47" s="82">
        <v>30</v>
      </c>
      <c r="C47" s="81" t="s">
        <v>603</v>
      </c>
      <c r="D47" s="81" t="s">
        <v>604</v>
      </c>
      <c r="E47" s="81" t="s">
        <v>600</v>
      </c>
      <c r="F47" s="81" t="s">
        <v>600</v>
      </c>
      <c r="G47" s="81" t="s">
        <v>600</v>
      </c>
    </row>
    <row r="48" spans="1:7" ht="50.4" customHeight="1">
      <c r="A48" s="78" t="s">
        <v>633</v>
      </c>
      <c r="B48" s="82">
        <v>31</v>
      </c>
      <c r="C48" s="81" t="s">
        <v>473</v>
      </c>
      <c r="D48" s="81" t="s">
        <v>605</v>
      </c>
      <c r="E48" s="81" t="s">
        <v>600</v>
      </c>
      <c r="F48" s="81" t="s">
        <v>600</v>
      </c>
      <c r="G48" s="81" t="s">
        <v>600</v>
      </c>
    </row>
    <row r="49" spans="1:7" ht="50.4" customHeight="1">
      <c r="A49" s="78" t="s">
        <v>633</v>
      </c>
      <c r="B49" s="78"/>
      <c r="C49" s="81" t="s">
        <v>606</v>
      </c>
      <c r="D49" s="81" t="s">
        <v>607</v>
      </c>
      <c r="E49" s="81" t="s">
        <v>600</v>
      </c>
      <c r="F49" s="81" t="s">
        <v>600</v>
      </c>
      <c r="G49" s="81" t="s">
        <v>600</v>
      </c>
    </row>
    <row r="50" spans="1:7" ht="50.4" customHeight="1">
      <c r="A50" s="78" t="s">
        <v>633</v>
      </c>
      <c r="B50" s="82">
        <v>18</v>
      </c>
      <c r="C50" s="81" t="s">
        <v>608</v>
      </c>
      <c r="D50" s="81" t="s">
        <v>607</v>
      </c>
      <c r="E50" s="81" t="s">
        <v>600</v>
      </c>
      <c r="F50" s="81" t="s">
        <v>609</v>
      </c>
      <c r="G50" s="81" t="s">
        <v>600</v>
      </c>
    </row>
    <row r="51" spans="1:7" ht="50.4" customHeight="1">
      <c r="A51" s="78" t="s">
        <v>633</v>
      </c>
      <c r="B51" s="81" t="s">
        <v>610</v>
      </c>
      <c r="C51" s="81" t="s">
        <v>611</v>
      </c>
      <c r="D51" s="81" t="s">
        <v>612</v>
      </c>
      <c r="E51" s="81" t="s">
        <v>600</v>
      </c>
      <c r="F51" s="81" t="s">
        <v>600</v>
      </c>
      <c r="G51" s="81" t="s">
        <v>600</v>
      </c>
    </row>
    <row r="52" spans="1:7" ht="50.4" customHeight="1">
      <c r="A52" s="78" t="s">
        <v>633</v>
      </c>
      <c r="B52" s="81" t="s">
        <v>610</v>
      </c>
      <c r="C52" s="81" t="s">
        <v>613</v>
      </c>
      <c r="D52" s="81" t="s">
        <v>614</v>
      </c>
      <c r="E52" s="81" t="s">
        <v>489</v>
      </c>
      <c r="F52" s="81" t="s">
        <v>600</v>
      </c>
      <c r="G52" s="81" t="s">
        <v>600</v>
      </c>
    </row>
    <row r="53" spans="1:7" ht="50.4" customHeight="1">
      <c r="A53" s="78" t="s">
        <v>633</v>
      </c>
      <c r="B53" s="81" t="s">
        <v>610</v>
      </c>
      <c r="C53" s="81" t="s">
        <v>615</v>
      </c>
      <c r="D53" s="81" t="s">
        <v>629</v>
      </c>
      <c r="E53" s="81" t="s">
        <v>489</v>
      </c>
      <c r="F53" s="81" t="s">
        <v>600</v>
      </c>
      <c r="G53" s="81" t="s">
        <v>489</v>
      </c>
    </row>
    <row r="54" spans="1:7" ht="50.4" customHeight="1">
      <c r="A54" s="78" t="s">
        <v>633</v>
      </c>
      <c r="B54" s="81" t="s">
        <v>610</v>
      </c>
      <c r="C54" s="81" t="s">
        <v>617</v>
      </c>
      <c r="D54" s="81" t="s">
        <v>1091</v>
      </c>
      <c r="E54" s="81" t="s">
        <v>489</v>
      </c>
      <c r="F54" s="81" t="s">
        <v>489</v>
      </c>
      <c r="G54" s="81" t="s">
        <v>600</v>
      </c>
    </row>
    <row r="55" spans="1:7" ht="80.25" customHeight="1">
      <c r="A55" s="78" t="s">
        <v>633</v>
      </c>
      <c r="B55" s="81" t="s">
        <v>610</v>
      </c>
      <c r="C55" s="81" t="s">
        <v>630</v>
      </c>
      <c r="D55" s="81" t="s">
        <v>638</v>
      </c>
      <c r="E55" s="81" t="s">
        <v>489</v>
      </c>
      <c r="F55" s="81" t="s">
        <v>600</v>
      </c>
      <c r="G55" s="81" t="s">
        <v>600</v>
      </c>
    </row>
    <row r="56" spans="1:7" ht="75.75" customHeight="1">
      <c r="A56" s="78" t="s">
        <v>633</v>
      </c>
      <c r="B56" s="78"/>
      <c r="C56" s="81" t="s">
        <v>618</v>
      </c>
      <c r="D56" s="81" t="s">
        <v>625</v>
      </c>
      <c r="E56" s="81" t="s">
        <v>489</v>
      </c>
      <c r="F56" s="81" t="s">
        <v>600</v>
      </c>
      <c r="G56" s="81" t="s">
        <v>600</v>
      </c>
    </row>
    <row r="57" spans="1:7" ht="50.4" customHeight="1">
      <c r="A57" s="78" t="s">
        <v>634</v>
      </c>
      <c r="B57" s="82" t="s">
        <v>597</v>
      </c>
      <c r="C57" s="81" t="s">
        <v>620</v>
      </c>
      <c r="D57" s="81" t="s">
        <v>599</v>
      </c>
      <c r="E57" s="81" t="s">
        <v>600</v>
      </c>
      <c r="F57" s="81" t="s">
        <v>600</v>
      </c>
      <c r="G57" s="81" t="s">
        <v>600</v>
      </c>
    </row>
    <row r="58" spans="1:7" ht="50.4" customHeight="1">
      <c r="A58" s="78" t="s">
        <v>634</v>
      </c>
      <c r="B58" s="79" t="s">
        <v>637</v>
      </c>
      <c r="C58" s="81" t="s">
        <v>601</v>
      </c>
      <c r="D58" s="81" t="s">
        <v>602</v>
      </c>
      <c r="E58" s="81" t="s">
        <v>600</v>
      </c>
      <c r="F58" s="81" t="s">
        <v>600</v>
      </c>
      <c r="G58" s="81" t="s">
        <v>600</v>
      </c>
    </row>
    <row r="59" spans="1:7" ht="93.75" customHeight="1">
      <c r="A59" s="78" t="s">
        <v>634</v>
      </c>
      <c r="B59" s="82">
        <v>30</v>
      </c>
      <c r="C59" s="81" t="s">
        <v>603</v>
      </c>
      <c r="D59" s="81" t="s">
        <v>604</v>
      </c>
      <c r="E59" s="81" t="s">
        <v>600</v>
      </c>
      <c r="F59" s="81" t="s">
        <v>600</v>
      </c>
      <c r="G59" s="81" t="s">
        <v>600</v>
      </c>
    </row>
    <row r="60" spans="1:7" ht="50.4" customHeight="1">
      <c r="A60" s="78" t="s">
        <v>634</v>
      </c>
      <c r="B60" s="82">
        <v>31</v>
      </c>
      <c r="C60" s="81" t="s">
        <v>473</v>
      </c>
      <c r="D60" s="81" t="s">
        <v>605</v>
      </c>
      <c r="E60" s="81" t="s">
        <v>600</v>
      </c>
      <c r="F60" s="81" t="s">
        <v>600</v>
      </c>
      <c r="G60" s="81" t="s">
        <v>600</v>
      </c>
    </row>
    <row r="61" spans="1:7" ht="50.4" customHeight="1">
      <c r="A61" s="78" t="s">
        <v>634</v>
      </c>
      <c r="B61" s="78"/>
      <c r="C61" s="81" t="s">
        <v>606</v>
      </c>
      <c r="D61" s="81" t="s">
        <v>607</v>
      </c>
      <c r="E61" s="81" t="s">
        <v>600</v>
      </c>
      <c r="F61" s="81" t="s">
        <v>600</v>
      </c>
      <c r="G61" s="81" t="s">
        <v>600</v>
      </c>
    </row>
    <row r="62" spans="1:7" ht="50.4" customHeight="1">
      <c r="A62" s="78" t="s">
        <v>634</v>
      </c>
      <c r="B62" s="82">
        <v>18</v>
      </c>
      <c r="C62" s="81" t="s">
        <v>608</v>
      </c>
      <c r="D62" s="81" t="s">
        <v>607</v>
      </c>
      <c r="E62" s="81" t="s">
        <v>600</v>
      </c>
      <c r="F62" s="81" t="s">
        <v>609</v>
      </c>
      <c r="G62" s="81" t="s">
        <v>600</v>
      </c>
    </row>
    <row r="63" spans="1:7" ht="50.4" customHeight="1">
      <c r="A63" s="78" t="s">
        <v>634</v>
      </c>
      <c r="B63" s="81" t="s">
        <v>610</v>
      </c>
      <c r="C63" s="81" t="s">
        <v>622</v>
      </c>
      <c r="D63" s="81" t="s">
        <v>623</v>
      </c>
      <c r="E63" s="81" t="s">
        <v>600</v>
      </c>
      <c r="F63" s="81" t="s">
        <v>600</v>
      </c>
      <c r="G63" s="81" t="s">
        <v>600</v>
      </c>
    </row>
    <row r="64" spans="1:7" ht="50.4" customHeight="1">
      <c r="A64" s="78" t="s">
        <v>634</v>
      </c>
      <c r="B64" s="81" t="s">
        <v>610</v>
      </c>
      <c r="C64" s="81" t="s">
        <v>611</v>
      </c>
      <c r="D64" s="81" t="s">
        <v>612</v>
      </c>
      <c r="E64" s="81" t="s">
        <v>600</v>
      </c>
      <c r="F64" s="81" t="s">
        <v>600</v>
      </c>
      <c r="G64" s="81" t="s">
        <v>600</v>
      </c>
    </row>
    <row r="65" spans="1:7" ht="50.4" customHeight="1">
      <c r="A65" s="78" t="s">
        <v>634</v>
      </c>
      <c r="B65" s="81" t="s">
        <v>610</v>
      </c>
      <c r="C65" s="81" t="s">
        <v>631</v>
      </c>
      <c r="D65" s="81" t="s">
        <v>639</v>
      </c>
      <c r="E65" s="81" t="s">
        <v>600</v>
      </c>
      <c r="F65" s="81" t="s">
        <v>600</v>
      </c>
      <c r="G65" s="81" t="s">
        <v>600</v>
      </c>
    </row>
    <row r="66" spans="1:7" ht="50.4" customHeight="1">
      <c r="A66" s="78" t="s">
        <v>634</v>
      </c>
      <c r="B66" s="81" t="s">
        <v>610</v>
      </c>
      <c r="C66" s="81" t="s">
        <v>613</v>
      </c>
      <c r="D66" s="81" t="s">
        <v>614</v>
      </c>
      <c r="E66" s="81" t="s">
        <v>489</v>
      </c>
      <c r="F66" s="81" t="s">
        <v>600</v>
      </c>
      <c r="G66" s="81" t="s">
        <v>600</v>
      </c>
    </row>
    <row r="67" spans="1:7" ht="50.4" customHeight="1">
      <c r="A67" s="78" t="s">
        <v>634</v>
      </c>
      <c r="B67" s="81" t="s">
        <v>610</v>
      </c>
      <c r="C67" s="81" t="s">
        <v>615</v>
      </c>
      <c r="D67" s="81" t="s">
        <v>629</v>
      </c>
      <c r="E67" s="81" t="s">
        <v>489</v>
      </c>
      <c r="F67" s="81" t="s">
        <v>600</v>
      </c>
      <c r="G67" s="81" t="s">
        <v>489</v>
      </c>
    </row>
    <row r="68" spans="1:7" ht="50.4" customHeight="1">
      <c r="A68" s="78" t="s">
        <v>634</v>
      </c>
      <c r="B68" s="78"/>
      <c r="C68" s="81" t="s">
        <v>617</v>
      </c>
      <c r="D68" s="81" t="s">
        <v>1091</v>
      </c>
      <c r="E68" s="81" t="s">
        <v>489</v>
      </c>
      <c r="F68" s="81" t="s">
        <v>489</v>
      </c>
      <c r="G68" s="81" t="s">
        <v>600</v>
      </c>
    </row>
    <row r="69" spans="1:7" ht="85.95" customHeight="1">
      <c r="A69" s="78" t="s">
        <v>634</v>
      </c>
      <c r="B69" s="78"/>
      <c r="C69" s="81" t="s">
        <v>618</v>
      </c>
      <c r="D69" s="81" t="s">
        <v>625</v>
      </c>
      <c r="E69" s="81" t="s">
        <v>489</v>
      </c>
      <c r="F69" s="81" t="s">
        <v>600</v>
      </c>
      <c r="G69" s="81" t="s">
        <v>600</v>
      </c>
    </row>
    <row r="71" spans="1:7" ht="15">
      <c r="A71" s="594" t="s">
        <v>1217</v>
      </c>
      <c r="B71" s="595"/>
      <c r="C71" s="595"/>
      <c r="D71" s="595"/>
      <c r="E71" s="595"/>
      <c r="F71" s="573"/>
    </row>
    <row r="72" spans="1:7" ht="50.4" customHeight="1" thickBot="1">
      <c r="A72" s="574"/>
      <c r="B72" s="574"/>
      <c r="C72" s="575"/>
      <c r="D72" s="596"/>
      <c r="E72" s="596"/>
      <c r="F72" s="596"/>
    </row>
    <row r="73" spans="1:7" ht="50.4" customHeight="1">
      <c r="A73" s="577" t="s">
        <v>1218</v>
      </c>
      <c r="B73" s="597" t="s">
        <v>1219</v>
      </c>
      <c r="C73" s="598"/>
      <c r="D73" s="598"/>
      <c r="E73" s="598"/>
      <c r="F73" s="599"/>
    </row>
    <row r="74" spans="1:7" ht="14.4">
      <c r="A74" s="576"/>
      <c r="B74" s="576"/>
      <c r="C74" s="576"/>
      <c r="D74" s="576"/>
      <c r="E74" s="576"/>
      <c r="F74" s="576"/>
    </row>
    <row r="75" spans="1:7" ht="144.6" customHeight="1">
      <c r="A75" s="578" t="s">
        <v>1220</v>
      </c>
      <c r="B75" s="600" t="s">
        <v>1221</v>
      </c>
      <c r="C75" s="601"/>
      <c r="D75" s="601"/>
      <c r="E75" s="601"/>
      <c r="F75" s="602"/>
    </row>
    <row r="76" spans="1:7" ht="70.8" customHeight="1">
      <c r="A76" s="579" t="s">
        <v>1222</v>
      </c>
      <c r="B76" s="600" t="s">
        <v>1223</v>
      </c>
      <c r="C76" s="601"/>
      <c r="D76" s="601"/>
      <c r="E76" s="601"/>
      <c r="F76" s="602"/>
    </row>
    <row r="77" spans="1:7" ht="70.2" customHeight="1">
      <c r="A77" s="579" t="s">
        <v>1224</v>
      </c>
      <c r="B77" s="600" t="s">
        <v>1225</v>
      </c>
      <c r="C77" s="601"/>
      <c r="D77" s="601"/>
      <c r="E77" s="601"/>
      <c r="F77" s="602"/>
    </row>
    <row r="78" spans="1:7" ht="87" customHeight="1">
      <c r="A78" s="579" t="s">
        <v>1226</v>
      </c>
      <c r="B78" s="600" t="s">
        <v>1227</v>
      </c>
      <c r="C78" s="601"/>
      <c r="D78" s="601"/>
      <c r="E78" s="601"/>
      <c r="F78" s="602"/>
    </row>
    <row r="79" spans="1:7" ht="109.2" customHeight="1">
      <c r="A79" s="579" t="s">
        <v>1228</v>
      </c>
      <c r="B79" s="600" t="s">
        <v>1229</v>
      </c>
      <c r="C79" s="601"/>
      <c r="D79" s="601"/>
      <c r="E79" s="601"/>
      <c r="F79" s="602"/>
    </row>
    <row r="80" spans="1:7" ht="56.4" customHeight="1">
      <c r="A80" s="579" t="s">
        <v>1230</v>
      </c>
      <c r="B80" s="600" t="s">
        <v>1231</v>
      </c>
      <c r="C80" s="601"/>
      <c r="D80" s="601"/>
      <c r="E80" s="601"/>
      <c r="F80" s="602"/>
    </row>
    <row r="81" spans="1:6" ht="90.6" customHeight="1">
      <c r="A81" s="579" t="s">
        <v>1232</v>
      </c>
      <c r="B81" s="600" t="s">
        <v>1233</v>
      </c>
      <c r="C81" s="601"/>
      <c r="D81" s="601"/>
      <c r="E81" s="601"/>
      <c r="F81" s="602"/>
    </row>
    <row r="82" spans="1:6" ht="70.2" customHeight="1">
      <c r="A82" s="580" t="s">
        <v>1234</v>
      </c>
      <c r="B82" s="600" t="s">
        <v>1235</v>
      </c>
      <c r="C82" s="601"/>
      <c r="D82" s="601"/>
      <c r="E82" s="601"/>
      <c r="F82" s="602"/>
    </row>
    <row r="83" spans="1:6" ht="127.8" customHeight="1">
      <c r="A83" s="580" t="s">
        <v>1236</v>
      </c>
      <c r="B83" s="600" t="s">
        <v>1237</v>
      </c>
      <c r="C83" s="601"/>
      <c r="D83" s="601"/>
      <c r="E83" s="601"/>
      <c r="F83" s="602"/>
    </row>
    <row r="84" spans="1:6" ht="72.599999999999994" customHeight="1">
      <c r="A84" s="580" t="s">
        <v>1238</v>
      </c>
      <c r="B84" s="600" t="s">
        <v>1239</v>
      </c>
      <c r="C84" s="601"/>
      <c r="D84" s="601"/>
      <c r="E84" s="601"/>
      <c r="F84" s="602"/>
    </row>
    <row r="85" spans="1:6" ht="93" customHeight="1">
      <c r="A85" s="580" t="s">
        <v>1240</v>
      </c>
      <c r="B85" s="600" t="s">
        <v>1241</v>
      </c>
      <c r="C85" s="601"/>
      <c r="D85" s="601"/>
      <c r="E85" s="601"/>
      <c r="F85" s="602"/>
    </row>
    <row r="86" spans="1:6" ht="50.4" customHeight="1">
      <c r="A86" s="580" t="s">
        <v>1242</v>
      </c>
      <c r="B86" s="600" t="s">
        <v>1243</v>
      </c>
      <c r="C86" s="601"/>
      <c r="D86" s="601"/>
      <c r="E86" s="601"/>
      <c r="F86" s="602"/>
    </row>
    <row r="87" spans="1:6" ht="79.8" customHeight="1">
      <c r="A87" s="580" t="s">
        <v>1244</v>
      </c>
      <c r="B87" s="600" t="s">
        <v>1245</v>
      </c>
      <c r="C87" s="601"/>
      <c r="D87" s="601"/>
      <c r="E87" s="601"/>
      <c r="F87" s="602"/>
    </row>
    <row r="88" spans="1:6" ht="73.8" customHeight="1">
      <c r="A88" s="580" t="s">
        <v>1246</v>
      </c>
      <c r="B88" s="600" t="s">
        <v>1247</v>
      </c>
      <c r="C88" s="601"/>
      <c r="D88" s="601"/>
      <c r="E88" s="601"/>
      <c r="F88" s="602"/>
    </row>
    <row r="89" spans="1:6" ht="50.4" customHeight="1">
      <c r="A89" s="580" t="s">
        <v>1248</v>
      </c>
      <c r="B89" s="600" t="s">
        <v>1249</v>
      </c>
      <c r="C89" s="601"/>
      <c r="D89" s="601"/>
      <c r="E89" s="601"/>
      <c r="F89" s="602"/>
    </row>
    <row r="90" spans="1:6" ht="50.4" customHeight="1">
      <c r="A90" s="580" t="s">
        <v>1250</v>
      </c>
      <c r="B90" s="600" t="s">
        <v>1251</v>
      </c>
      <c r="C90" s="601"/>
      <c r="D90" s="601"/>
      <c r="E90" s="601"/>
      <c r="F90" s="602"/>
    </row>
    <row r="91" spans="1:6" ht="72.599999999999994" customHeight="1">
      <c r="A91" s="580" t="s">
        <v>1252</v>
      </c>
      <c r="B91" s="600" t="s">
        <v>1253</v>
      </c>
      <c r="C91" s="601"/>
      <c r="D91" s="601"/>
      <c r="E91" s="601"/>
      <c r="F91" s="602"/>
    </row>
    <row r="92" spans="1:6" ht="73.8" customHeight="1">
      <c r="A92" s="580" t="s">
        <v>1254</v>
      </c>
      <c r="B92" s="600" t="s">
        <v>1255</v>
      </c>
      <c r="C92" s="601"/>
      <c r="D92" s="601"/>
      <c r="E92" s="601"/>
      <c r="F92" s="602"/>
    </row>
    <row r="93" spans="1:6" ht="61.8" customHeight="1">
      <c r="A93" s="580" t="s">
        <v>1256</v>
      </c>
      <c r="B93" s="600" t="s">
        <v>1257</v>
      </c>
      <c r="C93" s="601"/>
      <c r="D93" s="601"/>
      <c r="E93" s="601"/>
      <c r="F93" s="602"/>
    </row>
    <row r="94" spans="1:6" ht="52.8" customHeight="1">
      <c r="A94" s="580" t="s">
        <v>1258</v>
      </c>
      <c r="B94" s="600" t="s">
        <v>1259</v>
      </c>
      <c r="C94" s="601"/>
      <c r="D94" s="601"/>
      <c r="E94" s="601"/>
      <c r="F94" s="602"/>
    </row>
  </sheetData>
  <autoFilter ref="A9:G69"/>
  <mergeCells count="33">
    <mergeCell ref="B3:F3"/>
    <mergeCell ref="B4:F4"/>
    <mergeCell ref="B2:F2"/>
    <mergeCell ref="A6:A8"/>
    <mergeCell ref="E5:G5"/>
    <mergeCell ref="E6:F6"/>
    <mergeCell ref="D6:D8"/>
    <mergeCell ref="C6:C8"/>
    <mergeCell ref="B6:B8"/>
    <mergeCell ref="F7:F8"/>
    <mergeCell ref="B92:F92"/>
    <mergeCell ref="B93:F93"/>
    <mergeCell ref="B94:F94"/>
    <mergeCell ref="B86:F86"/>
    <mergeCell ref="B87:F87"/>
    <mergeCell ref="B88:F88"/>
    <mergeCell ref="B89:F89"/>
    <mergeCell ref="B90:F90"/>
    <mergeCell ref="B82:F82"/>
    <mergeCell ref="B83:F83"/>
    <mergeCell ref="B84:F84"/>
    <mergeCell ref="B85:F85"/>
    <mergeCell ref="B91:F91"/>
    <mergeCell ref="B77:F77"/>
    <mergeCell ref="B78:F78"/>
    <mergeCell ref="B79:F79"/>
    <mergeCell ref="B80:F80"/>
    <mergeCell ref="B81:F81"/>
    <mergeCell ref="A71:E71"/>
    <mergeCell ref="D72:F72"/>
    <mergeCell ref="B73:F73"/>
    <mergeCell ref="B75:F75"/>
    <mergeCell ref="B76:F7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Sheet5"/>
  <dimension ref="A1:AK99"/>
  <sheetViews>
    <sheetView showZeros="0" tabSelected="1" topLeftCell="I10" zoomScale="75" zoomScaleNormal="75" zoomScaleSheetLayoutView="73" workbookViewId="0">
      <selection activeCell="T42" sqref="T42"/>
    </sheetView>
  </sheetViews>
  <sheetFormatPr defaultColWidth="9.109375" defaultRowHeight="13.2" outlineLevelCol="1"/>
  <cols>
    <col min="1" max="1" width="10.6640625" style="84" customWidth="1"/>
    <col min="2" max="3" width="11.33203125" style="85" customWidth="1"/>
    <col min="4" max="4" width="10.44140625" style="86" bestFit="1" customWidth="1"/>
    <col min="5" max="5" width="21.88671875" style="86" bestFit="1" customWidth="1"/>
    <col min="6" max="6" width="8.88671875" style="86" customWidth="1"/>
    <col min="7" max="7" width="38.5546875" style="87" customWidth="1"/>
    <col min="8" max="8" width="9.33203125" style="87" customWidth="1"/>
    <col min="9" max="9" width="6" style="86" customWidth="1"/>
    <col min="10" max="10" width="12.6640625" style="87" customWidth="1" outlineLevel="1"/>
    <col min="11" max="11" width="36.33203125" style="87" customWidth="1" outlineLevel="1"/>
    <col min="12" max="12" width="10.6640625" style="87" customWidth="1" outlineLevel="1"/>
    <col min="13" max="13" width="10.5546875" style="87" customWidth="1" outlineLevel="1"/>
    <col min="14" max="14" width="9.5546875" style="87" customWidth="1" outlineLevel="1"/>
    <col min="15" max="15" width="10.6640625" style="87" customWidth="1" outlineLevel="1"/>
    <col min="16" max="16" width="1.6640625" style="87" customWidth="1"/>
    <col min="17" max="17" width="7.88671875" style="87" customWidth="1"/>
    <col min="18" max="18" width="9.88671875" style="87" customWidth="1"/>
    <col min="19" max="19" width="9.6640625" style="87" customWidth="1"/>
    <col min="20" max="20" width="11.44140625" style="87" customWidth="1"/>
    <col min="21" max="21" width="1.6640625" style="87" customWidth="1"/>
    <col min="22" max="22" width="13.5546875" style="87" customWidth="1"/>
    <col min="23" max="23" width="14.5546875" style="87" customWidth="1"/>
    <col min="24" max="24" width="8.44140625" style="87" customWidth="1"/>
    <col min="25" max="25" width="9.6640625" style="87" customWidth="1"/>
    <col min="26" max="26" width="9.6640625" style="88" customWidth="1"/>
    <col min="27" max="27" width="12.88671875" style="88" customWidth="1"/>
    <col min="28" max="28" width="2.109375" style="56" customWidth="1"/>
    <col min="29" max="29" width="11.33203125" style="310" customWidth="1"/>
    <col min="30" max="30" width="14" style="56" customWidth="1"/>
    <col min="31" max="31" width="17.6640625" style="56" customWidth="1"/>
    <col min="32" max="32" width="11.33203125" style="56" customWidth="1"/>
    <col min="33" max="33" width="13.44140625" style="56" customWidth="1"/>
    <col min="34" max="16384" width="9.109375" style="56"/>
  </cols>
  <sheetData>
    <row r="1" spans="1:37" s="57" customFormat="1">
      <c r="A1" s="131"/>
      <c r="B1" s="131"/>
      <c r="C1" s="131"/>
      <c r="D1" s="104"/>
      <c r="E1" s="104"/>
      <c r="F1" s="104"/>
      <c r="G1" s="104"/>
      <c r="H1" s="104"/>
      <c r="I1" s="104"/>
      <c r="J1" s="104"/>
      <c r="K1" s="104"/>
      <c r="L1" s="104"/>
      <c r="M1" s="104"/>
      <c r="N1" s="104"/>
      <c r="O1" s="104"/>
      <c r="P1" s="104"/>
      <c r="Q1" s="104"/>
      <c r="R1" s="110"/>
      <c r="S1" s="110"/>
      <c r="T1" s="111"/>
      <c r="U1" s="111"/>
      <c r="V1" s="111"/>
      <c r="W1" s="111"/>
      <c r="X1" s="111"/>
      <c r="Y1" s="111"/>
      <c r="Z1" s="111"/>
      <c r="AA1" s="111"/>
      <c r="AB1" s="111"/>
      <c r="AC1" s="311"/>
      <c r="AD1" s="111"/>
      <c r="AE1" s="111"/>
      <c r="AF1" s="111"/>
      <c r="AG1" s="111"/>
      <c r="AH1" s="111"/>
      <c r="AI1" s="111"/>
      <c r="AJ1" s="111"/>
      <c r="AK1" s="111"/>
    </row>
    <row r="2" spans="1:37" s="57" customFormat="1">
      <c r="A2" s="131"/>
      <c r="B2" s="131"/>
      <c r="C2" s="131"/>
      <c r="D2" s="104"/>
      <c r="E2" s="104"/>
      <c r="F2" s="104"/>
      <c r="G2" s="104"/>
      <c r="H2" s="104"/>
      <c r="I2" s="104"/>
      <c r="J2" s="104"/>
      <c r="K2" s="104"/>
      <c r="L2" s="104"/>
      <c r="M2" s="104"/>
      <c r="N2" s="104"/>
      <c r="O2" s="104"/>
      <c r="P2" s="104"/>
      <c r="Q2" s="104"/>
      <c r="R2" s="110"/>
      <c r="S2" s="110"/>
      <c r="T2" s="111"/>
      <c r="U2" s="111"/>
      <c r="V2" s="111"/>
      <c r="W2" s="111"/>
      <c r="X2" s="111"/>
      <c r="Y2" s="111"/>
      <c r="Z2" s="111"/>
      <c r="AA2" s="111"/>
      <c r="AB2" s="111"/>
      <c r="AC2" s="311"/>
      <c r="AD2" s="111"/>
      <c r="AE2" s="111"/>
      <c r="AF2" s="111"/>
      <c r="AG2" s="111"/>
      <c r="AH2" s="111"/>
      <c r="AI2" s="111"/>
      <c r="AJ2" s="111"/>
      <c r="AK2" s="111"/>
    </row>
    <row r="3" spans="1:37" s="57" customFormat="1">
      <c r="A3" s="131"/>
      <c r="B3" s="131"/>
      <c r="C3" s="131"/>
      <c r="D3" s="104"/>
      <c r="E3" s="104"/>
      <c r="F3" s="104"/>
      <c r="G3" s="104"/>
      <c r="H3" s="104"/>
      <c r="I3" s="104"/>
      <c r="J3" s="104"/>
      <c r="K3" s="104"/>
      <c r="L3" s="104"/>
      <c r="M3" s="104"/>
      <c r="N3" s="104"/>
      <c r="O3" s="104"/>
      <c r="P3" s="104"/>
      <c r="Q3" s="104"/>
      <c r="R3" s="110"/>
      <c r="S3" s="110"/>
      <c r="T3" s="111"/>
      <c r="U3" s="111"/>
      <c r="V3" s="111"/>
      <c r="W3" s="111"/>
      <c r="X3" s="111"/>
      <c r="Y3" s="111"/>
      <c r="Z3" s="111"/>
      <c r="AA3" s="111"/>
      <c r="AB3" s="111"/>
      <c r="AC3" s="311"/>
      <c r="AD3" s="111"/>
      <c r="AE3" s="111"/>
      <c r="AF3" s="111"/>
      <c r="AG3" s="111"/>
      <c r="AH3" s="111"/>
      <c r="AI3" s="111"/>
      <c r="AJ3" s="111"/>
      <c r="AK3" s="111"/>
    </row>
    <row r="4" spans="1:37" s="57" customFormat="1">
      <c r="A4" s="131"/>
      <c r="B4" s="131"/>
      <c r="C4" s="131"/>
      <c r="D4" s="104"/>
      <c r="E4" s="113"/>
      <c r="F4" s="113"/>
      <c r="G4" s="104"/>
      <c r="H4" s="104"/>
      <c r="I4" s="104"/>
      <c r="J4" s="104"/>
      <c r="K4" s="104"/>
      <c r="L4" s="104"/>
      <c r="M4" s="104"/>
      <c r="N4" s="104"/>
      <c r="O4" s="104"/>
      <c r="P4" s="104"/>
      <c r="Q4" s="104"/>
      <c r="R4" s="104"/>
      <c r="S4" s="104"/>
      <c r="T4" s="104"/>
      <c r="U4" s="104"/>
      <c r="V4" s="110"/>
      <c r="W4" s="110"/>
      <c r="X4" s="110"/>
      <c r="Y4" s="111"/>
      <c r="Z4" s="111"/>
      <c r="AA4" s="111"/>
      <c r="AB4" s="111"/>
      <c r="AC4" s="311"/>
      <c r="AD4" s="111"/>
      <c r="AE4" s="111"/>
      <c r="AF4" s="111"/>
      <c r="AG4" s="111"/>
      <c r="AH4" s="111"/>
      <c r="AI4" s="111"/>
      <c r="AJ4" s="111"/>
      <c r="AK4" s="111"/>
    </row>
    <row r="5" spans="1:37" ht="13.95" customHeight="1">
      <c r="A5" s="132"/>
      <c r="B5" s="133"/>
      <c r="C5" s="133"/>
      <c r="D5" s="87"/>
      <c r="E5" s="87"/>
      <c r="F5" s="87"/>
      <c r="I5" s="87"/>
      <c r="U5" s="91"/>
      <c r="V5" s="91"/>
      <c r="W5" s="56"/>
      <c r="X5" s="538"/>
      <c r="Y5" s="134" t="s">
        <v>7</v>
      </c>
      <c r="Z5" s="135"/>
      <c r="AA5" s="135"/>
      <c r="AB5" s="135"/>
      <c r="AC5" s="312"/>
      <c r="AD5" s="136"/>
      <c r="AE5" s="136"/>
      <c r="AF5" s="136"/>
    </row>
    <row r="6" spans="1:37" s="146" customFormat="1" ht="10.199999999999999">
      <c r="A6" s="137"/>
      <c r="B6" s="138"/>
      <c r="C6" s="138"/>
      <c r="D6" s="139"/>
      <c r="E6" s="139"/>
      <c r="F6" s="139"/>
      <c r="G6" s="140" t="s">
        <v>77</v>
      </c>
      <c r="H6" s="140"/>
      <c r="I6" s="141">
        <v>1</v>
      </c>
      <c r="J6" s="141">
        <v>1</v>
      </c>
      <c r="K6" s="141">
        <v>2</v>
      </c>
      <c r="L6" s="141">
        <v>3</v>
      </c>
      <c r="M6" s="141">
        <v>4</v>
      </c>
      <c r="N6" s="141">
        <v>5</v>
      </c>
      <c r="O6" s="141">
        <v>6</v>
      </c>
      <c r="P6" s="141">
        <v>7</v>
      </c>
      <c r="Q6" s="141">
        <v>8</v>
      </c>
      <c r="R6" s="141">
        <v>9</v>
      </c>
      <c r="S6" s="141">
        <v>10</v>
      </c>
      <c r="T6" s="141">
        <v>11</v>
      </c>
      <c r="U6" s="141">
        <v>12</v>
      </c>
      <c r="V6" s="141">
        <v>13</v>
      </c>
      <c r="W6" s="141">
        <v>14</v>
      </c>
      <c r="X6" s="141"/>
      <c r="Y6" s="141">
        <v>15</v>
      </c>
      <c r="Z6" s="141">
        <v>16</v>
      </c>
      <c r="AA6" s="141">
        <v>17</v>
      </c>
      <c r="AB6" s="142">
        <v>18</v>
      </c>
      <c r="AC6" s="313">
        <v>19</v>
      </c>
      <c r="AD6" s="143" t="s">
        <v>399</v>
      </c>
      <c r="AE6" s="144"/>
      <c r="AF6" s="144"/>
      <c r="AG6" s="144"/>
      <c r="AH6" s="145"/>
      <c r="AI6" s="145"/>
    </row>
    <row r="7" spans="1:37" ht="15.6">
      <c r="A7" s="147"/>
      <c r="B7" s="148"/>
      <c r="C7" s="148"/>
      <c r="I7" s="149"/>
      <c r="J7" s="150" t="s">
        <v>26</v>
      </c>
      <c r="K7" s="614" t="str">
        <f>Input!$L$7</f>
        <v>Washout Creek Bridge Protection - Section 14</v>
      </c>
      <c r="L7" s="614"/>
      <c r="M7" s="614"/>
      <c r="N7" s="614"/>
      <c r="O7" s="614"/>
      <c r="P7" s="614"/>
      <c r="Q7" s="614"/>
      <c r="R7" s="614"/>
      <c r="S7" s="151"/>
      <c r="T7" s="152"/>
      <c r="U7" s="151"/>
      <c r="V7" s="152" t="s">
        <v>25</v>
      </c>
      <c r="W7" s="369" t="str">
        <f>Input!$L$6</f>
        <v>NWW WALLA WALLA</v>
      </c>
      <c r="X7" s="369"/>
      <c r="Y7" s="151"/>
      <c r="Z7" s="152" t="s">
        <v>28</v>
      </c>
      <c r="AA7" s="389">
        <f>Input!$L$11</f>
        <v>41730</v>
      </c>
      <c r="AC7" s="314"/>
      <c r="AD7" s="154"/>
      <c r="AE7" s="154"/>
      <c r="AF7" s="154"/>
      <c r="AG7" s="154"/>
      <c r="AH7" s="154"/>
      <c r="AI7" s="154"/>
    </row>
    <row r="8" spans="1:37" ht="15.6">
      <c r="A8" s="147"/>
      <c r="B8" s="148"/>
      <c r="C8" s="148"/>
      <c r="I8" s="149"/>
      <c r="J8" s="365" t="s">
        <v>1079</v>
      </c>
      <c r="K8" s="345" t="str">
        <f>Input!L8</f>
        <v>P2 172233</v>
      </c>
      <c r="L8" s="345"/>
      <c r="M8" s="345"/>
      <c r="N8" s="345"/>
      <c r="O8" s="345"/>
      <c r="P8" s="345"/>
      <c r="Q8" s="345"/>
      <c r="R8" s="345"/>
      <c r="S8" s="151"/>
      <c r="T8" s="152"/>
      <c r="U8" s="151"/>
      <c r="V8" s="366"/>
      <c r="W8" s="151"/>
      <c r="X8" s="151"/>
      <c r="Y8" s="151"/>
      <c r="Z8" s="152"/>
      <c r="AA8" s="338"/>
      <c r="AC8" s="314"/>
      <c r="AD8" s="154"/>
      <c r="AE8" s="154"/>
      <c r="AF8" s="154"/>
      <c r="AG8" s="154"/>
      <c r="AH8" s="154"/>
      <c r="AI8" s="154"/>
    </row>
    <row r="9" spans="1:37" ht="13.5" customHeight="1">
      <c r="A9" s="147"/>
      <c r="B9" s="155"/>
      <c r="C9" s="155"/>
      <c r="G9" s="156"/>
      <c r="H9" s="156"/>
      <c r="I9" s="149"/>
      <c r="J9" s="150" t="s">
        <v>27</v>
      </c>
      <c r="K9" s="369" t="str">
        <f>Input!$L$9</f>
        <v>Somewhere,  WA</v>
      </c>
      <c r="L9" s="151"/>
      <c r="M9" s="157"/>
      <c r="N9" s="151"/>
      <c r="O9" s="151"/>
      <c r="P9" s="151"/>
      <c r="Q9" s="151"/>
      <c r="R9" s="151"/>
      <c r="S9" s="151"/>
      <c r="T9" s="152"/>
      <c r="U9" s="151"/>
      <c r="V9" s="388"/>
      <c r="W9" s="152" t="s">
        <v>29</v>
      </c>
      <c r="X9" s="388" t="str">
        <f>Input!$K$19</f>
        <v xml:space="preserve">  CHIEF, COST ENGINEERING, xxx</v>
      </c>
      <c r="Y9" s="388"/>
      <c r="Z9" s="159"/>
      <c r="AA9" s="160"/>
      <c r="AC9" s="314"/>
      <c r="AD9" s="154"/>
      <c r="AE9" s="154"/>
      <c r="AF9" s="154"/>
      <c r="AG9" s="154"/>
      <c r="AH9" s="154"/>
      <c r="AI9" s="154"/>
    </row>
    <row r="10" spans="1:37" ht="24.75" customHeight="1">
      <c r="A10" s="161"/>
      <c r="B10" s="155"/>
      <c r="C10" s="155"/>
      <c r="I10" s="149"/>
      <c r="J10" s="158" t="s">
        <v>431</v>
      </c>
      <c r="K10" s="151"/>
      <c r="L10" s="162" t="str">
        <f>Input!$L$12</f>
        <v>CAP Feasibility STUDY - WASHOUT CREEK</v>
      </c>
      <c r="M10" s="151"/>
      <c r="N10" s="151"/>
      <c r="O10" s="151"/>
      <c r="P10" s="151"/>
      <c r="Q10" s="151"/>
      <c r="R10" s="151"/>
      <c r="S10" s="151"/>
      <c r="T10" s="151"/>
      <c r="U10" s="151"/>
      <c r="V10" s="151"/>
      <c r="W10" s="151"/>
      <c r="X10" s="151"/>
      <c r="Y10" s="151"/>
      <c r="Z10" s="160"/>
      <c r="AA10" s="159"/>
      <c r="AC10" s="314"/>
      <c r="AD10" s="154"/>
      <c r="AE10" s="154"/>
      <c r="AF10" s="154"/>
      <c r="AG10" s="154"/>
      <c r="AH10" s="154"/>
      <c r="AI10" s="154"/>
    </row>
    <row r="11" spans="1:37" ht="15.6" thickBot="1">
      <c r="A11" s="161"/>
      <c r="B11" s="155"/>
      <c r="C11" s="155"/>
      <c r="I11" s="149"/>
      <c r="J11" s="163"/>
      <c r="K11" s="164"/>
      <c r="L11" s="163"/>
      <c r="M11" s="163"/>
      <c r="N11" s="163"/>
      <c r="O11" s="163"/>
      <c r="P11" s="163"/>
      <c r="Q11" s="163"/>
      <c r="R11" s="163"/>
      <c r="S11" s="163"/>
      <c r="T11" s="163"/>
      <c r="U11" s="163"/>
      <c r="V11" s="163"/>
      <c r="W11" s="163"/>
      <c r="X11" s="163"/>
      <c r="Y11" s="163"/>
      <c r="Z11" s="165"/>
      <c r="AA11" s="165" t="s">
        <v>507</v>
      </c>
      <c r="AC11" s="314"/>
      <c r="AD11" s="166"/>
      <c r="AE11" s="166"/>
      <c r="AF11" s="166"/>
      <c r="AG11" s="166"/>
      <c r="AH11" s="166"/>
      <c r="AI11" s="166"/>
    </row>
    <row r="12" spans="1:37" ht="43.2" customHeight="1" thickTop="1" thickBot="1">
      <c r="A12" s="161"/>
      <c r="B12" s="155"/>
      <c r="C12" s="155"/>
      <c r="I12" s="149"/>
      <c r="J12" s="615" t="s">
        <v>722</v>
      </c>
      <c r="K12" s="616"/>
      <c r="L12" s="619" t="s">
        <v>583</v>
      </c>
      <c r="M12" s="620"/>
      <c r="N12" s="620"/>
      <c r="O12" s="620"/>
      <c r="P12" s="167"/>
      <c r="Q12" s="621" t="s">
        <v>1095</v>
      </c>
      <c r="R12" s="622"/>
      <c r="S12" s="622"/>
      <c r="T12" s="622"/>
      <c r="U12" s="623"/>
      <c r="V12" s="623"/>
      <c r="W12" s="624"/>
      <c r="X12" s="562"/>
      <c r="Y12" s="636" t="s">
        <v>1094</v>
      </c>
      <c r="Z12" s="637"/>
      <c r="AA12" s="638"/>
      <c r="AC12" s="314"/>
      <c r="AD12" s="166"/>
      <c r="AE12" s="166"/>
      <c r="AF12" s="166"/>
      <c r="AG12" s="166"/>
      <c r="AH12" s="166"/>
      <c r="AI12" s="166"/>
    </row>
    <row r="13" spans="1:37" ht="15.6" thickTop="1">
      <c r="A13" s="161"/>
      <c r="B13" s="155"/>
      <c r="C13" s="155"/>
      <c r="I13" s="149"/>
      <c r="J13" s="151"/>
      <c r="K13" s="168"/>
      <c r="L13" s="169"/>
      <c r="M13" s="151"/>
      <c r="N13" s="151"/>
      <c r="O13" s="170"/>
      <c r="P13" s="171"/>
      <c r="Q13" s="172"/>
      <c r="R13" s="157"/>
      <c r="S13" s="157"/>
      <c r="T13" s="173" t="s">
        <v>56</v>
      </c>
      <c r="U13" s="553"/>
      <c r="V13" s="174">
        <f>Input!$L$10</f>
        <v>2015</v>
      </c>
      <c r="W13" s="543"/>
      <c r="X13" s="157"/>
      <c r="Y13" s="157"/>
      <c r="Z13" s="175"/>
      <c r="AA13" s="176"/>
      <c r="AC13" s="314"/>
      <c r="AD13" s="166"/>
      <c r="AE13" s="166"/>
      <c r="AF13" s="166"/>
      <c r="AG13" s="166"/>
      <c r="AH13" s="166"/>
      <c r="AI13" s="166"/>
    </row>
    <row r="14" spans="1:37" ht="15">
      <c r="A14" s="161"/>
      <c r="B14" s="155"/>
      <c r="C14" s="155"/>
      <c r="I14" s="149"/>
      <c r="J14" s="151"/>
      <c r="K14" s="168"/>
      <c r="L14" s="172"/>
      <c r="M14" s="151"/>
      <c r="N14" s="177"/>
      <c r="O14" s="178"/>
      <c r="P14" s="171"/>
      <c r="Q14" s="172"/>
      <c r="R14" s="157"/>
      <c r="S14" s="157"/>
      <c r="T14" s="173" t="s">
        <v>57</v>
      </c>
      <c r="U14" s="553"/>
      <c r="V14" s="174" t="str">
        <f>"1  OCT "&amp;RIGHT(FIXED(VALUE(V13-1),0,TRUE),2)</f>
        <v>1  OCT 14</v>
      </c>
      <c r="W14" s="543"/>
      <c r="X14" s="157"/>
      <c r="Y14" s="179"/>
      <c r="Z14" s="175"/>
      <c r="AA14" s="176"/>
      <c r="AC14" s="314"/>
      <c r="AD14" s="166"/>
      <c r="AE14" s="166"/>
      <c r="AF14" s="166"/>
      <c r="AG14" s="166"/>
      <c r="AH14" s="166"/>
      <c r="AI14" s="166"/>
    </row>
    <row r="15" spans="1:37" ht="15">
      <c r="A15" s="161"/>
      <c r="B15" s="155"/>
      <c r="C15" s="155"/>
      <c r="I15" s="149"/>
      <c r="J15" s="151"/>
      <c r="K15" s="153"/>
      <c r="L15" s="180"/>
      <c r="M15" s="151"/>
      <c r="N15" s="151"/>
      <c r="O15" s="177" t="s">
        <v>41</v>
      </c>
      <c r="P15" s="171"/>
      <c r="Q15" s="172"/>
      <c r="R15" s="157"/>
      <c r="S15" s="157"/>
      <c r="T15" s="625" t="s">
        <v>1096</v>
      </c>
      <c r="U15" s="553"/>
      <c r="V15" s="555" t="s">
        <v>58</v>
      </c>
      <c r="W15" s="627" t="s">
        <v>1097</v>
      </c>
      <c r="X15" s="564"/>
      <c r="Y15" s="157"/>
      <c r="Z15" s="175"/>
      <c r="AA15" s="176"/>
      <c r="AC15" s="314"/>
      <c r="AD15" s="166"/>
      <c r="AE15" s="166"/>
      <c r="AF15" s="166"/>
      <c r="AG15" s="166"/>
      <c r="AH15" s="166"/>
      <c r="AI15" s="166"/>
    </row>
    <row r="16" spans="1:37" ht="15">
      <c r="A16" s="161"/>
      <c r="B16" s="181"/>
      <c r="C16" s="181"/>
      <c r="I16" s="149"/>
      <c r="J16" s="182" t="s">
        <v>53</v>
      </c>
      <c r="K16" s="183" t="s">
        <v>54</v>
      </c>
      <c r="L16" s="184" t="s">
        <v>32</v>
      </c>
      <c r="M16" s="182" t="s">
        <v>33</v>
      </c>
      <c r="N16" s="182" t="s">
        <v>33</v>
      </c>
      <c r="O16" s="182" t="s">
        <v>34</v>
      </c>
      <c r="P16" s="171"/>
      <c r="Q16" s="184" t="s">
        <v>61</v>
      </c>
      <c r="R16" s="174" t="s">
        <v>32</v>
      </c>
      <c r="S16" s="174" t="s">
        <v>33</v>
      </c>
      <c r="T16" s="626"/>
      <c r="U16" s="553"/>
      <c r="V16" s="593">
        <v>41548</v>
      </c>
      <c r="W16" s="628"/>
      <c r="X16" s="563" t="s">
        <v>61</v>
      </c>
      <c r="Y16" s="174" t="s">
        <v>32</v>
      </c>
      <c r="Z16" s="185" t="s">
        <v>33</v>
      </c>
      <c r="AA16" s="186" t="s">
        <v>35</v>
      </c>
      <c r="AC16" s="315"/>
      <c r="AD16" s="166"/>
      <c r="AE16" s="166"/>
      <c r="AF16" s="166"/>
      <c r="AG16" s="166"/>
      <c r="AH16" s="166"/>
      <c r="AI16" s="166"/>
    </row>
    <row r="17" spans="1:35" ht="15">
      <c r="A17" s="187"/>
      <c r="B17" s="188"/>
      <c r="C17" s="188"/>
      <c r="I17" s="149"/>
      <c r="J17" s="189" t="s">
        <v>36</v>
      </c>
      <c r="K17" s="189" t="s">
        <v>55</v>
      </c>
      <c r="L17" s="190" t="s">
        <v>59</v>
      </c>
      <c r="M17" s="189" t="s">
        <v>59</v>
      </c>
      <c r="N17" s="189" t="s">
        <v>60</v>
      </c>
      <c r="O17" s="189" t="s">
        <v>59</v>
      </c>
      <c r="P17" s="171"/>
      <c r="Q17" s="190" t="s">
        <v>60</v>
      </c>
      <c r="R17" s="191" t="s">
        <v>59</v>
      </c>
      <c r="S17" s="191" t="s">
        <v>59</v>
      </c>
      <c r="T17" s="548" t="s">
        <v>59</v>
      </c>
      <c r="U17" s="553"/>
      <c r="V17" s="556" t="s">
        <v>59</v>
      </c>
      <c r="W17" s="561" t="s">
        <v>59</v>
      </c>
      <c r="X17" s="547" t="s">
        <v>60</v>
      </c>
      <c r="Y17" s="548" t="s">
        <v>59</v>
      </c>
      <c r="Z17" s="191" t="s">
        <v>59</v>
      </c>
      <c r="AA17" s="192" t="s">
        <v>59</v>
      </c>
      <c r="AC17" s="316"/>
      <c r="AD17" s="166"/>
      <c r="AE17" s="166"/>
      <c r="AF17" s="166"/>
      <c r="AG17" s="166"/>
      <c r="AH17" s="166"/>
      <c r="AI17" s="166"/>
    </row>
    <row r="18" spans="1:35" ht="15">
      <c r="A18" s="187"/>
      <c r="B18" s="193"/>
      <c r="C18" s="193"/>
      <c r="D18" s="194"/>
      <c r="E18" s="195"/>
      <c r="F18" s="195"/>
      <c r="G18" s="196"/>
      <c r="H18" s="196"/>
      <c r="I18" s="149"/>
      <c r="J18" s="197"/>
      <c r="K18" s="197"/>
      <c r="L18" s="198"/>
      <c r="M18" s="197"/>
      <c r="N18" s="197"/>
      <c r="O18" s="197"/>
      <c r="P18" s="199"/>
      <c r="Q18" s="198"/>
      <c r="R18" s="197"/>
      <c r="S18" s="197"/>
      <c r="T18" s="558"/>
      <c r="U18" s="554"/>
      <c r="V18" s="557"/>
      <c r="W18" s="550"/>
      <c r="X18" s="198"/>
      <c r="Y18" s="197"/>
      <c r="Z18" s="197"/>
      <c r="AA18" s="200"/>
      <c r="AC18" s="315"/>
    </row>
    <row r="19" spans="1:35" ht="15">
      <c r="A19" s="187"/>
      <c r="B19" s="188"/>
      <c r="C19" s="188"/>
      <c r="I19" s="149"/>
      <c r="J19" s="183"/>
      <c r="K19" s="151"/>
      <c r="L19" s="180"/>
      <c r="M19" s="151"/>
      <c r="N19" s="151"/>
      <c r="O19" s="151"/>
      <c r="P19" s="171"/>
      <c r="Q19" s="180"/>
      <c r="R19" s="299"/>
      <c r="S19" s="299"/>
      <c r="T19" s="552"/>
      <c r="U19" s="553"/>
      <c r="V19" s="565"/>
      <c r="W19" s="543"/>
      <c r="X19" s="180"/>
      <c r="Y19" s="299"/>
      <c r="Z19" s="300"/>
      <c r="AA19" s="301"/>
      <c r="AC19" s="316"/>
      <c r="AD19" s="166"/>
      <c r="AE19" s="166"/>
      <c r="AF19" s="166"/>
      <c r="AG19" s="166"/>
      <c r="AH19" s="166"/>
      <c r="AI19" s="166"/>
    </row>
    <row r="20" spans="1:35" ht="15">
      <c r="A20" s="187"/>
      <c r="B20" s="201"/>
      <c r="C20" s="201"/>
      <c r="H20" s="90" t="s">
        <v>572</v>
      </c>
      <c r="I20" s="149"/>
      <c r="J20" s="202" t="s">
        <v>84</v>
      </c>
      <c r="K20" s="151" t="str">
        <f>VLOOKUP(J20,row,3)</f>
        <v>CHANNELS &amp; CANALS</v>
      </c>
      <c r="L20" s="41">
        <f>L71</f>
        <v>3221</v>
      </c>
      <c r="M20" s="32">
        <f>M71</f>
        <v>740.83</v>
      </c>
      <c r="N20" s="1">
        <f>IF(L20&gt;0,M20/L20,"-")</f>
        <v>0.23</v>
      </c>
      <c r="O20" s="23">
        <f>SUM(L20:M20)</f>
        <v>3961.83</v>
      </c>
      <c r="P20" s="171"/>
      <c r="Q20" s="31">
        <f>IF(O20&gt;0,(T20/O20)-1,"-")</f>
        <v>1.5546803998788272E-2</v>
      </c>
      <c r="R20" s="32">
        <f t="shared" ref="R20:S20" si="0">R71</f>
        <v>3271.0762556800969</v>
      </c>
      <c r="S20" s="32">
        <f t="shared" si="0"/>
        <v>752.34753880642234</v>
      </c>
      <c r="T20" s="544">
        <f>SUM(R20:S20)</f>
        <v>4023.423794486519</v>
      </c>
      <c r="U20" s="553"/>
      <c r="V20" s="565"/>
      <c r="W20" s="559">
        <f>T20+V20</f>
        <v>4023.423794486519</v>
      </c>
      <c r="X20" s="31">
        <f>IF(T20&gt;0,((AA20-V20)/T20)-1,"-")</f>
        <v>3.3350038182512254E-2</v>
      </c>
      <c r="Y20" s="32">
        <f>Y71</f>
        <v>3380.1667737049374</v>
      </c>
      <c r="Z20" s="32">
        <f>Z71</f>
        <v>777.43835795213568</v>
      </c>
      <c r="AA20" s="35">
        <f>SUM(Y20:Z20)+V20</f>
        <v>4157.6051316570729</v>
      </c>
      <c r="AC20" s="316"/>
      <c r="AD20" s="166"/>
      <c r="AE20" s="166"/>
      <c r="AF20" s="166"/>
      <c r="AG20" s="166"/>
      <c r="AH20" s="166"/>
      <c r="AI20" s="166"/>
    </row>
    <row r="21" spans="1:35" ht="15">
      <c r="A21" s="187"/>
      <c r="B21" s="90" t="s">
        <v>41</v>
      </c>
      <c r="C21" s="201"/>
      <c r="H21" s="90" t="s">
        <v>572</v>
      </c>
      <c r="I21" s="149"/>
      <c r="J21" s="202" t="s">
        <v>90</v>
      </c>
      <c r="K21" s="151" t="str">
        <f>VLOOKUP(J21,row,3)</f>
        <v>BANK STABILIZATION</v>
      </c>
      <c r="L21" s="41">
        <f>L72</f>
        <v>458</v>
      </c>
      <c r="M21" s="32">
        <f>M72</f>
        <v>164.88</v>
      </c>
      <c r="N21" s="1">
        <f>IF(L21&gt;0,M21/L21,"-")</f>
        <v>0.36</v>
      </c>
      <c r="O21" s="23">
        <f>SUM(L21:M21)</f>
        <v>622.88</v>
      </c>
      <c r="P21" s="171"/>
      <c r="Q21" s="31">
        <f>IF(O21&gt;0,(T21/O21)-1,"-")</f>
        <v>1.5543211853238592E-2</v>
      </c>
      <c r="R21" s="32">
        <f t="shared" ref="R21:S21" si="1">R72</f>
        <v>465.11879102878328</v>
      </c>
      <c r="S21" s="32">
        <f t="shared" si="1"/>
        <v>167.44276477036198</v>
      </c>
      <c r="T21" s="544">
        <f>SUM(R21:S21)</f>
        <v>632.56155579914525</v>
      </c>
      <c r="U21" s="553"/>
      <c r="V21" s="565"/>
      <c r="W21" s="559">
        <f>T21+V21</f>
        <v>632.56155579914525</v>
      </c>
      <c r="X21" s="31">
        <f>IF(T21&gt;0,((AA21-V21)/T21)-1,"-")</f>
        <v>3.3351525074282851E-2</v>
      </c>
      <c r="Y21" s="32">
        <f>Y72</f>
        <v>480.63121205029989</v>
      </c>
      <c r="Z21" s="32">
        <f>Z72</f>
        <v>173.02723633810794</v>
      </c>
      <c r="AA21" s="35">
        <f>SUM(Y21:Z21)+V21</f>
        <v>653.65844838840781</v>
      </c>
      <c r="AC21" s="316"/>
      <c r="AD21" s="166"/>
      <c r="AE21" s="166"/>
      <c r="AF21" s="166"/>
      <c r="AG21" s="166"/>
      <c r="AH21" s="166"/>
      <c r="AI21" s="166"/>
    </row>
    <row r="22" spans="1:35" ht="15">
      <c r="A22" s="187"/>
      <c r="B22" s="201"/>
      <c r="C22" s="201"/>
      <c r="H22" s="90" t="s">
        <v>572</v>
      </c>
      <c r="I22" s="149"/>
      <c r="J22" s="202"/>
      <c r="K22" s="151"/>
      <c r="L22" s="41"/>
      <c r="M22" s="32"/>
      <c r="N22" s="1"/>
      <c r="O22" s="23"/>
      <c r="P22" s="171"/>
      <c r="Q22" s="31"/>
      <c r="R22" s="32"/>
      <c r="S22" s="32"/>
      <c r="T22" s="544"/>
      <c r="U22" s="553"/>
      <c r="V22" s="565"/>
      <c r="W22" s="542"/>
      <c r="X22" s="31"/>
      <c r="Y22" s="32"/>
      <c r="Z22" s="32"/>
      <c r="AA22" s="35"/>
      <c r="AC22" s="316"/>
      <c r="AD22" s="166"/>
      <c r="AE22" s="166"/>
      <c r="AF22" s="166"/>
      <c r="AG22" s="166"/>
      <c r="AH22" s="166"/>
      <c r="AI22" s="166"/>
    </row>
    <row r="23" spans="1:35" ht="15">
      <c r="A23" s="187"/>
      <c r="B23" s="201"/>
      <c r="C23" s="201"/>
      <c r="H23" s="90" t="s">
        <v>572</v>
      </c>
      <c r="I23" s="149"/>
      <c r="J23" s="202"/>
      <c r="K23" s="151"/>
      <c r="L23" s="41"/>
      <c r="M23" s="32"/>
      <c r="N23" s="1"/>
      <c r="O23" s="23"/>
      <c r="P23" s="171"/>
      <c r="Q23" s="31"/>
      <c r="R23" s="32"/>
      <c r="S23" s="32"/>
      <c r="T23" s="544"/>
      <c r="U23" s="553"/>
      <c r="V23" s="565"/>
      <c r="W23" s="542"/>
      <c r="X23" s="31"/>
      <c r="Y23" s="32"/>
      <c r="Z23" s="32"/>
      <c r="AA23" s="35"/>
      <c r="AC23" s="316"/>
      <c r="AD23" s="166"/>
      <c r="AE23" s="166"/>
      <c r="AF23" s="166"/>
      <c r="AG23" s="166"/>
      <c r="AH23" s="166"/>
      <c r="AI23" s="166"/>
    </row>
    <row r="24" spans="1:35" ht="15">
      <c r="A24" s="187"/>
      <c r="B24" s="201"/>
      <c r="C24" s="201"/>
      <c r="H24" s="90" t="s">
        <v>572</v>
      </c>
      <c r="I24" s="149"/>
      <c r="J24" s="202"/>
      <c r="K24" s="151"/>
      <c r="L24" s="41"/>
      <c r="M24" s="32"/>
      <c r="N24" s="1"/>
      <c r="O24" s="23"/>
      <c r="P24" s="171"/>
      <c r="Q24" s="31"/>
      <c r="R24" s="32"/>
      <c r="S24" s="32"/>
      <c r="T24" s="544"/>
      <c r="U24" s="553"/>
      <c r="V24" s="565"/>
      <c r="W24" s="542"/>
      <c r="X24" s="31"/>
      <c r="Y24" s="32"/>
      <c r="Z24" s="32"/>
      <c r="AA24" s="35"/>
      <c r="AC24" s="316"/>
      <c r="AD24" s="166"/>
      <c r="AE24" s="166"/>
      <c r="AF24" s="166"/>
      <c r="AG24" s="166"/>
      <c r="AH24" s="166"/>
      <c r="AI24" s="166"/>
    </row>
    <row r="25" spans="1:35" ht="15">
      <c r="A25" s="187"/>
      <c r="B25" s="203"/>
      <c r="C25" s="203"/>
      <c r="I25" s="149"/>
      <c r="J25" s="183"/>
      <c r="K25" s="204"/>
      <c r="L25" s="42" t="s">
        <v>37</v>
      </c>
      <c r="M25" s="24" t="s">
        <v>37</v>
      </c>
      <c r="N25" s="308" t="s">
        <v>41</v>
      </c>
      <c r="O25" s="24" t="s">
        <v>37</v>
      </c>
      <c r="P25" s="171"/>
      <c r="Q25" s="309"/>
      <c r="R25" s="33" t="s">
        <v>37</v>
      </c>
      <c r="S25" s="33" t="s">
        <v>37</v>
      </c>
      <c r="T25" s="545" t="s">
        <v>37</v>
      </c>
      <c r="U25" s="553"/>
      <c r="V25" s="560" t="s">
        <v>37</v>
      </c>
      <c r="W25" s="560" t="s">
        <v>37</v>
      </c>
      <c r="X25" s="309"/>
      <c r="Y25" s="33" t="s">
        <v>37</v>
      </c>
      <c r="Z25" s="33" t="s">
        <v>37</v>
      </c>
      <c r="AA25" s="36" t="s">
        <v>37</v>
      </c>
      <c r="AC25" s="316"/>
      <c r="AD25" s="166"/>
      <c r="AE25" s="166"/>
      <c r="AF25" s="166"/>
      <c r="AG25" s="166"/>
      <c r="AH25" s="166"/>
      <c r="AI25" s="166"/>
    </row>
    <row r="26" spans="1:35" ht="15">
      <c r="A26" s="206"/>
      <c r="B26" s="203"/>
      <c r="C26" s="203"/>
      <c r="I26" s="149"/>
      <c r="J26" s="183"/>
      <c r="K26" s="207" t="s">
        <v>67</v>
      </c>
      <c r="L26" s="41">
        <f>SUM(L19:L25)</f>
        <v>3679</v>
      </c>
      <c r="M26" s="23">
        <f>SUM(M19:M25)</f>
        <v>905.71</v>
      </c>
      <c r="N26" s="1"/>
      <c r="O26" s="569">
        <f>SUM(O19:O25)</f>
        <v>4584.71</v>
      </c>
      <c r="P26" s="171"/>
      <c r="Q26" s="31">
        <f>IF(O26&gt;0,(T26/O26)-1,"-")</f>
        <v>1.5546315968875568E-2</v>
      </c>
      <c r="R26" s="32">
        <f>SUM(R19:R25)</f>
        <v>3736.19504670888</v>
      </c>
      <c r="S26" s="32">
        <f>SUM(S19:S25)</f>
        <v>919.79030357678425</v>
      </c>
      <c r="T26" s="544">
        <f>SUM(T19:T25)</f>
        <v>4655.985350285664</v>
      </c>
      <c r="U26" s="553"/>
      <c r="V26" s="566">
        <f>SUM(V19:V25)</f>
        <v>0</v>
      </c>
      <c r="W26" s="643">
        <f>SUM(W19:W25)</f>
        <v>4655.985350285664</v>
      </c>
      <c r="X26" s="31">
        <f>IF(T26&gt;0,((AA26-V26)/T26)-1,"-")</f>
        <v>3.335024019143229E-2</v>
      </c>
      <c r="Y26" s="32">
        <f>SUM(Y19:Y25)</f>
        <v>3860.7979857552373</v>
      </c>
      <c r="Z26" s="32">
        <f>SUM(Z19:Z25)</f>
        <v>950.46559429024364</v>
      </c>
      <c r="AA26" s="37">
        <f>SUM(AA19:AA25)</f>
        <v>4811.2635800454809</v>
      </c>
      <c r="AC26" s="317">
        <f>SUM(AA17:AA25)</f>
        <v>4811.2635800454809</v>
      </c>
      <c r="AD26" s="166"/>
      <c r="AE26" s="208" t="s">
        <v>2</v>
      </c>
      <c r="AF26" s="166"/>
      <c r="AG26" s="166"/>
      <c r="AH26" s="166"/>
      <c r="AI26" s="166"/>
    </row>
    <row r="27" spans="1:35" ht="15">
      <c r="A27" s="206"/>
      <c r="B27" s="209"/>
      <c r="C27" s="209"/>
      <c r="I27" s="149"/>
      <c r="J27" s="183"/>
      <c r="K27" s="151"/>
      <c r="L27" s="43"/>
      <c r="M27" s="25"/>
      <c r="N27" s="12"/>
      <c r="O27" s="570"/>
      <c r="P27" s="171"/>
      <c r="Q27" s="309"/>
      <c r="R27" s="34"/>
      <c r="S27" s="34"/>
      <c r="T27" s="546"/>
      <c r="U27" s="553"/>
      <c r="V27" s="565"/>
      <c r="W27" s="644"/>
      <c r="X27" s="309"/>
      <c r="Y27" s="34"/>
      <c r="Z27" s="34"/>
      <c r="AA27" s="38"/>
      <c r="AC27" s="316"/>
      <c r="AD27" s="166"/>
      <c r="AE27" s="208" t="s">
        <v>3</v>
      </c>
      <c r="AF27" s="166"/>
      <c r="AG27" s="166"/>
      <c r="AH27" s="166"/>
      <c r="AI27" s="166"/>
    </row>
    <row r="28" spans="1:35" ht="15">
      <c r="A28" s="206"/>
      <c r="B28" s="209"/>
      <c r="C28" s="209"/>
      <c r="I28" s="149"/>
      <c r="J28" s="183" t="s">
        <v>62</v>
      </c>
      <c r="K28" s="151" t="s">
        <v>38</v>
      </c>
      <c r="L28" s="41">
        <f>L80</f>
        <v>5</v>
      </c>
      <c r="M28" s="32">
        <f>M80</f>
        <v>1.5</v>
      </c>
      <c r="N28" s="1">
        <f>IF(L28&gt;0,M28/L28,"-")</f>
        <v>0.3</v>
      </c>
      <c r="O28" s="569">
        <f>SUM(L28:M28)</f>
        <v>6.5</v>
      </c>
      <c r="P28" s="171"/>
      <c r="Q28" s="31">
        <f>IF(O28&gt;0,(T28/O28)-1,"-")</f>
        <v>1.5548650612674519E-2</v>
      </c>
      <c r="R28" s="32">
        <f t="shared" ref="R28:S28" si="2">R80</f>
        <v>5.0777432530633728</v>
      </c>
      <c r="S28" s="32">
        <f t="shared" si="2"/>
        <v>1.5233229759190117</v>
      </c>
      <c r="T28" s="544">
        <f>SUM(R28:S28)</f>
        <v>6.6010662289823845</v>
      </c>
      <c r="U28" s="553"/>
      <c r="V28" s="565"/>
      <c r="W28" s="559">
        <f>T28+V28</f>
        <v>6.6010662289823845</v>
      </c>
      <c r="X28" s="31">
        <f>IF(T28&gt;0,((AA28-V28)/T28)-1,"-")</f>
        <v>1.8728024181111635E-2</v>
      </c>
      <c r="Y28" s="32">
        <f>Y80</f>
        <v>5.17283935149222</v>
      </c>
      <c r="Z28" s="32">
        <f>Z80</f>
        <v>1.5518518054476658</v>
      </c>
      <c r="AA28" s="35">
        <f>SUM(Y28:Z28)+V28</f>
        <v>6.7246911569398859</v>
      </c>
      <c r="AC28" s="316"/>
      <c r="AD28" s="166"/>
      <c r="AE28" s="208" t="s">
        <v>4</v>
      </c>
      <c r="AF28" s="166">
        <f>SUM(V35:Z35)-AA35</f>
        <v>7153.5748721277823</v>
      </c>
      <c r="AG28" s="166"/>
      <c r="AH28" s="166"/>
      <c r="AI28" s="166"/>
    </row>
    <row r="29" spans="1:35" ht="15">
      <c r="A29" s="206"/>
      <c r="B29" s="209"/>
      <c r="C29" s="209"/>
      <c r="I29" s="149"/>
      <c r="J29" s="183"/>
      <c r="K29" s="151"/>
      <c r="L29" s="41"/>
      <c r="M29" s="23"/>
      <c r="N29" s="1"/>
      <c r="O29" s="569"/>
      <c r="P29" s="171"/>
      <c r="Q29" s="31"/>
      <c r="R29" s="32"/>
      <c r="S29" s="32"/>
      <c r="T29" s="544"/>
      <c r="U29" s="553"/>
      <c r="V29" s="565"/>
      <c r="W29" s="645"/>
      <c r="X29" s="31"/>
      <c r="Y29" s="32"/>
      <c r="Z29" s="32"/>
      <c r="AA29" s="35"/>
      <c r="AC29" s="316"/>
      <c r="AD29" s="166"/>
      <c r="AE29" s="208"/>
      <c r="AF29" s="166"/>
      <c r="AG29" s="166"/>
      <c r="AH29" s="166"/>
      <c r="AI29" s="166"/>
    </row>
    <row r="30" spans="1:35">
      <c r="A30" s="206"/>
      <c r="B30" s="212"/>
      <c r="C30" s="212"/>
      <c r="G30" s="89" t="s">
        <v>570</v>
      </c>
      <c r="H30" s="342">
        <f>L30/L26</f>
        <v>0.24055449850502855</v>
      </c>
      <c r="I30" s="149"/>
      <c r="J30" s="182" t="s">
        <v>63</v>
      </c>
      <c r="K30" s="158" t="s">
        <v>39</v>
      </c>
      <c r="L30" s="41">
        <f>SUM(L84:L91)</f>
        <v>885</v>
      </c>
      <c r="M30" s="23">
        <f>SUM(M84:M91)</f>
        <v>191.16</v>
      </c>
      <c r="N30" s="1">
        <f>IF(L30=0,0,M30/L30)</f>
        <v>0.216</v>
      </c>
      <c r="O30" s="569">
        <f>SUM(L30:M30)</f>
        <v>1076.1600000000001</v>
      </c>
      <c r="P30" s="171"/>
      <c r="Q30" s="31">
        <f>IF(O30&gt;0,(T30/O30)-1,"-")</f>
        <v>2.1595990629342587E-2</v>
      </c>
      <c r="R30" s="23">
        <f t="shared" ref="R30:S30" si="3">SUM(R84:R91)</f>
        <v>904.11245170696827</v>
      </c>
      <c r="S30" s="23">
        <f t="shared" si="3"/>
        <v>195.2882895687051</v>
      </c>
      <c r="T30" s="544">
        <f>SUM(R30:S30)</f>
        <v>1099.4007412756735</v>
      </c>
      <c r="U30" s="553"/>
      <c r="V30" s="565">
        <v>750</v>
      </c>
      <c r="W30" s="559">
        <f>T30+V30</f>
        <v>1849.4007412756735</v>
      </c>
      <c r="X30" s="31">
        <f>IF(T30&gt;0,((AA30-V30)/T30)-1,"-")</f>
        <v>6.4403696705375824E-2</v>
      </c>
      <c r="Y30" s="23">
        <f>SUM(Y84:Y91)</f>
        <v>962.34063583425745</v>
      </c>
      <c r="Z30" s="23">
        <f>SUM(Z84:Z91)</f>
        <v>207.86557734019968</v>
      </c>
      <c r="AA30" s="35">
        <f>SUM(Y30:Z30)+V30</f>
        <v>1920.2062131744572</v>
      </c>
      <c r="AC30" s="318"/>
      <c r="AD30" s="214"/>
      <c r="AE30" s="214"/>
      <c r="AF30" s="214"/>
      <c r="AG30" s="215"/>
      <c r="AH30" s="215"/>
      <c r="AI30" s="215"/>
    </row>
    <row r="31" spans="1:35">
      <c r="A31" s="206"/>
      <c r="B31" s="212"/>
      <c r="C31" s="212"/>
      <c r="I31" s="149"/>
      <c r="J31" s="216"/>
      <c r="K31" s="217"/>
      <c r="L31" s="43"/>
      <c r="M31" s="25"/>
      <c r="N31" s="12"/>
      <c r="O31" s="570"/>
      <c r="P31" s="171"/>
      <c r="Q31" s="309"/>
      <c r="R31" s="25"/>
      <c r="S31" s="25"/>
      <c r="T31" s="546"/>
      <c r="U31" s="553"/>
      <c r="V31" s="566"/>
      <c r="W31" s="646" t="s">
        <v>41</v>
      </c>
      <c r="X31" s="309"/>
      <c r="Y31" s="25"/>
      <c r="Z31" s="25"/>
      <c r="AA31" s="39"/>
      <c r="AC31" s="319" t="s">
        <v>8</v>
      </c>
      <c r="AD31" s="218"/>
      <c r="AE31" s="218"/>
      <c r="AF31" s="218"/>
      <c r="AG31" s="215"/>
      <c r="AH31" s="215"/>
      <c r="AI31" s="215"/>
    </row>
    <row r="32" spans="1:35">
      <c r="A32" s="206"/>
      <c r="B32" s="212"/>
      <c r="C32" s="212"/>
      <c r="G32" s="219" t="s">
        <v>571</v>
      </c>
      <c r="H32" s="342">
        <f>L32/L26</f>
        <v>0.14514813808100027</v>
      </c>
      <c r="I32" s="149"/>
      <c r="J32" s="182" t="s">
        <v>64</v>
      </c>
      <c r="K32" s="158" t="s">
        <v>40</v>
      </c>
      <c r="L32" s="41">
        <f>SUM(L94:L96)</f>
        <v>534</v>
      </c>
      <c r="M32" s="32">
        <f>SUM(M94:M96)</f>
        <v>93.984000000000009</v>
      </c>
      <c r="N32" s="54">
        <f>IF(L32&gt;0,M32/L32,"-")</f>
        <v>0.17600000000000002</v>
      </c>
      <c r="O32" s="544">
        <f>SUM(O94:O96)</f>
        <v>627.98400000000004</v>
      </c>
      <c r="P32" s="171"/>
      <c r="Q32" s="31">
        <f>IF(O32&gt;0,(T32/O32)-1,"-")</f>
        <v>2.1595990629342587E-2</v>
      </c>
      <c r="R32" s="32">
        <f t="shared" ref="R32:S32" si="4">SUM(R94:R96)</f>
        <v>545.532258996069</v>
      </c>
      <c r="S32" s="32">
        <f t="shared" si="4"/>
        <v>96.013677583308123</v>
      </c>
      <c r="T32" s="544">
        <f>SUM(R32:S32)</f>
        <v>641.5459365793771</v>
      </c>
      <c r="U32" s="553"/>
      <c r="V32" s="565"/>
      <c r="W32" s="559">
        <f>T32+V32</f>
        <v>641.5459365793771</v>
      </c>
      <c r="X32" s="31">
        <f>IF(T32&gt;0,((AA32-V32)/T32)-1,"-")</f>
        <v>6.4403696705375824E-2</v>
      </c>
      <c r="Y32" s="32">
        <f>SUM(Y94:Y96)</f>
        <v>580.66655314745037</v>
      </c>
      <c r="Z32" s="32">
        <f>SUM(Z94:Z96)</f>
        <v>102.19731335395127</v>
      </c>
      <c r="AA32" s="35">
        <f>SUM(AA94:AA96)+V32</f>
        <v>682.86386650140162</v>
      </c>
      <c r="AC32" s="320" t="s">
        <v>401</v>
      </c>
      <c r="AD32" s="214"/>
      <c r="AE32" s="214"/>
      <c r="AF32" s="214"/>
      <c r="AG32" s="215"/>
      <c r="AH32" s="215"/>
      <c r="AI32" s="215"/>
    </row>
    <row r="33" spans="1:35">
      <c r="A33" s="206"/>
      <c r="B33" s="212"/>
      <c r="C33" s="212"/>
      <c r="I33" s="149"/>
      <c r="J33" s="182"/>
      <c r="K33" s="158"/>
      <c r="L33" s="41"/>
      <c r="M33" s="23"/>
      <c r="N33" s="1"/>
      <c r="O33" s="569"/>
      <c r="P33" s="171"/>
      <c r="Q33" s="296"/>
      <c r="R33" s="32"/>
      <c r="S33" s="32"/>
      <c r="T33" s="544"/>
      <c r="U33" s="553"/>
      <c r="V33" s="565"/>
      <c r="W33" s="644"/>
      <c r="X33" s="296"/>
      <c r="Y33" s="32"/>
      <c r="Z33" s="32"/>
      <c r="AA33" s="40"/>
      <c r="AC33" s="320"/>
      <c r="AD33" s="214"/>
      <c r="AE33" s="214"/>
      <c r="AF33" s="214"/>
      <c r="AG33" s="215"/>
      <c r="AH33" s="215"/>
      <c r="AI33" s="215"/>
    </row>
    <row r="34" spans="1:35">
      <c r="A34" s="206"/>
      <c r="B34" s="212"/>
      <c r="C34" s="212"/>
      <c r="I34" s="149"/>
      <c r="J34" s="216"/>
      <c r="K34" s="204"/>
      <c r="L34" s="42" t="s">
        <v>37</v>
      </c>
      <c r="M34" s="24" t="s">
        <v>37</v>
      </c>
      <c r="N34" s="1"/>
      <c r="O34" s="571" t="s">
        <v>37</v>
      </c>
      <c r="P34" s="171"/>
      <c r="Q34" s="297"/>
      <c r="R34" s="33" t="s">
        <v>37</v>
      </c>
      <c r="S34" s="33" t="s">
        <v>37</v>
      </c>
      <c r="T34" s="545" t="s">
        <v>37</v>
      </c>
      <c r="U34" s="553"/>
      <c r="V34" s="33" t="s">
        <v>37</v>
      </c>
      <c r="W34" s="33" t="s">
        <v>37</v>
      </c>
      <c r="X34" s="297"/>
      <c r="Y34" s="33" t="s">
        <v>37</v>
      </c>
      <c r="Z34" s="33" t="s">
        <v>37</v>
      </c>
      <c r="AA34" s="36" t="s">
        <v>37</v>
      </c>
      <c r="AC34" s="316"/>
      <c r="AD34" s="220"/>
      <c r="AE34" s="220"/>
      <c r="AF34" s="220"/>
      <c r="AG34" s="215"/>
      <c r="AH34" s="215"/>
      <c r="AI34" s="215"/>
    </row>
    <row r="35" spans="1:35">
      <c r="A35" s="206"/>
      <c r="B35" s="212"/>
      <c r="C35" s="212"/>
      <c r="I35" s="149"/>
      <c r="J35" s="183"/>
      <c r="K35" s="207" t="s">
        <v>66</v>
      </c>
      <c r="L35" s="41">
        <f>SUM(L26:L34)</f>
        <v>5103</v>
      </c>
      <c r="M35" s="23">
        <f>SUM(M26:M34)</f>
        <v>1192.354</v>
      </c>
      <c r="N35" s="1">
        <f>IF(L35=0,0,M35/L35)</f>
        <v>0.23365745639819716</v>
      </c>
      <c r="O35" s="569">
        <f>L35+M35</f>
        <v>6295.3540000000003</v>
      </c>
      <c r="P35" s="171"/>
      <c r="Q35" s="298" t="s">
        <v>41</v>
      </c>
      <c r="R35" s="32">
        <f>SUM(R26:R34)</f>
        <v>5190.9175006649803</v>
      </c>
      <c r="S35" s="32">
        <f>SUM(S26:S34)</f>
        <v>1212.6155937047165</v>
      </c>
      <c r="T35" s="544">
        <f>R35+S35</f>
        <v>6403.5330943696972</v>
      </c>
      <c r="U35" s="553"/>
      <c r="V35" s="32">
        <f>SUM(V26:V34)</f>
        <v>750</v>
      </c>
      <c r="W35" s="647">
        <f>SUM(W26:W34)</f>
        <v>7153.5330943696972</v>
      </c>
      <c r="X35" s="31">
        <f>IF(T35&gt;0,((AA35-V35)/T35)-1,"-")</f>
        <v>4.1777758085423722E-2</v>
      </c>
      <c r="Y35" s="32">
        <f>SUM(Y26:Y34)</f>
        <v>5408.9780140884368</v>
      </c>
      <c r="Z35" s="32">
        <f>SUM(Z26:Z34)</f>
        <v>1262.0803367898422</v>
      </c>
      <c r="AA35" s="35">
        <f>SUM(Y35:Z35)+V35</f>
        <v>7421.0583508782793</v>
      </c>
      <c r="AC35" s="317">
        <f>SUM(AA26:AA34)</f>
        <v>7421.0583508782793</v>
      </c>
      <c r="AD35" s="344">
        <f>Y35+Z35+V35</f>
        <v>7421.0583508782793</v>
      </c>
      <c r="AE35" s="220"/>
      <c r="AF35" s="220"/>
      <c r="AG35" s="215"/>
      <c r="AH35" s="215"/>
      <c r="AI35" s="215"/>
    </row>
    <row r="36" spans="1:35" ht="16.95" customHeight="1">
      <c r="A36" s="206"/>
      <c r="B36" s="212"/>
      <c r="C36" s="212"/>
      <c r="I36" s="149"/>
      <c r="J36" s="151"/>
      <c r="K36" s="151"/>
      <c r="L36" s="151"/>
      <c r="M36" s="151"/>
      <c r="N36" s="151"/>
      <c r="O36" s="210"/>
      <c r="P36" s="151"/>
      <c r="Q36" s="151"/>
      <c r="R36" s="151"/>
      <c r="S36" s="151"/>
      <c r="T36" s="151"/>
      <c r="U36" s="151"/>
      <c r="V36" s="151"/>
      <c r="W36" s="151"/>
      <c r="X36" s="151"/>
      <c r="Y36" s="151"/>
      <c r="Z36" s="159"/>
      <c r="AA36" s="302"/>
      <c r="AC36" s="316"/>
      <c r="AD36" s="220"/>
      <c r="AE36" s="220"/>
      <c r="AF36" s="220"/>
      <c r="AG36" s="215"/>
      <c r="AH36" s="215"/>
      <c r="AI36" s="215"/>
    </row>
    <row r="37" spans="1:35" ht="15">
      <c r="A37" s="206"/>
      <c r="B37" s="212"/>
      <c r="C37" s="212"/>
      <c r="I37" s="149"/>
      <c r="J37" s="151"/>
      <c r="K37" s="221" t="s">
        <v>643</v>
      </c>
      <c r="L37" s="157" t="str">
        <f>Input!K19</f>
        <v xml:space="preserve">  CHIEF, COST ENGINEERING, xxx</v>
      </c>
      <c r="M37" s="157"/>
      <c r="N37" s="157"/>
      <c r="O37" s="151"/>
      <c r="P37" s="151"/>
      <c r="Q37" s="151"/>
      <c r="R37" s="151"/>
      <c r="S37" s="151"/>
      <c r="T37" s="158"/>
      <c r="U37" s="151"/>
      <c r="V37" s="151"/>
      <c r="W37" s="151"/>
      <c r="X37" s="151"/>
      <c r="Y37" s="151"/>
      <c r="Z37" s="222"/>
      <c r="AA37" s="303"/>
      <c r="AC37" s="321">
        <f>AC35-AC38</f>
        <v>0</v>
      </c>
      <c r="AD37" s="218" t="s">
        <v>393</v>
      </c>
      <c r="AE37" s="218"/>
      <c r="AF37" s="218"/>
      <c r="AG37" s="215"/>
      <c r="AH37" s="215"/>
      <c r="AI37" s="215"/>
    </row>
    <row r="38" spans="1:35" ht="13.8">
      <c r="A38" s="206"/>
      <c r="B38" s="212"/>
      <c r="C38" s="212"/>
      <c r="I38" s="149"/>
      <c r="J38" s="151"/>
      <c r="K38" s="151"/>
      <c r="L38" s="151"/>
      <c r="M38" s="151"/>
      <c r="N38" s="151"/>
      <c r="O38" s="151"/>
      <c r="P38" s="151"/>
      <c r="Q38" s="223"/>
      <c r="R38" s="151"/>
      <c r="S38" s="151"/>
      <c r="T38" s="151"/>
      <c r="U38" s="539"/>
      <c r="V38" s="539"/>
      <c r="W38" s="539"/>
      <c r="X38" s="539"/>
      <c r="Y38" s="541" t="s">
        <v>44</v>
      </c>
      <c r="Z38" s="529"/>
      <c r="AA38" s="533">
        <f>SUM(AA39:AA40)</f>
        <v>7421.0583508782793</v>
      </c>
      <c r="AB38" s="538"/>
      <c r="AC38" s="317">
        <f>AC40+AC45</f>
        <v>7421.0583508782829</v>
      </c>
      <c r="AD38" s="218" t="s">
        <v>394</v>
      </c>
      <c r="AE38" s="218"/>
      <c r="AF38" s="218"/>
      <c r="AG38" s="215"/>
      <c r="AH38" s="215"/>
      <c r="AI38" s="215"/>
    </row>
    <row r="39" spans="1:35" ht="15">
      <c r="A39" s="206"/>
      <c r="B39" s="212"/>
      <c r="C39" s="212"/>
      <c r="I39" s="149"/>
      <c r="J39" s="151"/>
      <c r="K39" s="221" t="s">
        <v>643</v>
      </c>
      <c r="L39" s="150" t="str">
        <f>Input!K15</f>
        <v xml:space="preserve">  PROJECT MANAGER, xxx</v>
      </c>
      <c r="M39" s="151"/>
      <c r="N39" s="151"/>
      <c r="O39" s="151"/>
      <c r="P39" s="151"/>
      <c r="Q39" s="151"/>
      <c r="R39" s="151"/>
      <c r="S39" s="210" t="s">
        <v>41</v>
      </c>
      <c r="T39" s="158"/>
      <c r="U39" s="539"/>
      <c r="V39" s="539"/>
      <c r="W39" s="539"/>
      <c r="X39" s="539"/>
      <c r="Y39" s="540" t="s">
        <v>42</v>
      </c>
      <c r="Z39" s="535">
        <v>0.65</v>
      </c>
      <c r="AA39" s="537">
        <f>(AA35)*Z39</f>
        <v>4823.6879280708818</v>
      </c>
      <c r="AB39" s="538"/>
      <c r="AC39" s="322" t="s">
        <v>395</v>
      </c>
      <c r="AD39" s="218"/>
      <c r="AE39" s="218"/>
      <c r="AF39" s="218"/>
      <c r="AG39" s="215"/>
      <c r="AH39" s="215"/>
      <c r="AI39" s="215"/>
    </row>
    <row r="40" spans="1:35" ht="13.8">
      <c r="A40" s="206"/>
      <c r="B40" s="212"/>
      <c r="C40" s="212"/>
      <c r="I40" s="149"/>
      <c r="J40" s="224"/>
      <c r="K40" s="151"/>
      <c r="L40" s="151"/>
      <c r="M40" s="151"/>
      <c r="N40" s="151"/>
      <c r="O40" s="151"/>
      <c r="P40" s="151"/>
      <c r="Q40" s="223"/>
      <c r="R40" s="151"/>
      <c r="S40" s="151"/>
      <c r="T40" s="151"/>
      <c r="U40" s="539"/>
      <c r="V40" s="539"/>
      <c r="W40" s="539"/>
      <c r="X40" s="539"/>
      <c r="Y40" s="540" t="s">
        <v>43</v>
      </c>
      <c r="Z40" s="535">
        <v>0.35</v>
      </c>
      <c r="AA40" s="537">
        <f>(AA35)*Z40</f>
        <v>2597.3704228073975</v>
      </c>
      <c r="AB40" s="538"/>
      <c r="AC40" s="317">
        <f>V35</f>
        <v>750</v>
      </c>
      <c r="AD40" s="218" t="s">
        <v>396</v>
      </c>
      <c r="AE40" s="218"/>
      <c r="AF40" s="218"/>
      <c r="AG40" s="215"/>
      <c r="AH40" s="215"/>
      <c r="AI40" s="215"/>
    </row>
    <row r="41" spans="1:35" ht="15">
      <c r="A41" s="206"/>
      <c r="B41" s="212"/>
      <c r="C41" s="212"/>
      <c r="I41" s="149"/>
      <c r="J41" s="151"/>
      <c r="K41" s="221" t="s">
        <v>643</v>
      </c>
      <c r="L41" s="225" t="str">
        <f>Input!K32</f>
        <v xml:space="preserve">  CHIEF, REAL ESTATE, xxx</v>
      </c>
      <c r="M41" s="225"/>
      <c r="N41" s="225"/>
      <c r="O41" s="151"/>
      <c r="P41" s="151"/>
      <c r="Q41" s="210" t="s">
        <v>41</v>
      </c>
      <c r="R41" s="151"/>
      <c r="S41" s="151"/>
      <c r="T41" s="151"/>
      <c r="U41" s="539"/>
      <c r="V41" s="539"/>
      <c r="W41" s="539"/>
      <c r="X41" s="539"/>
      <c r="Y41" s="540"/>
      <c r="Z41" s="536"/>
      <c r="AA41" s="534"/>
      <c r="AB41" s="538"/>
      <c r="AC41" s="323"/>
      <c r="AD41" s="218" t="s">
        <v>397</v>
      </c>
      <c r="AE41" s="218"/>
      <c r="AF41" s="218"/>
      <c r="AG41" s="220"/>
      <c r="AH41" s="220"/>
      <c r="AI41" s="220"/>
    </row>
    <row r="42" spans="1:35" ht="13.8">
      <c r="A42" s="206"/>
      <c r="B42" s="212"/>
      <c r="C42" s="212"/>
      <c r="D42" s="227"/>
      <c r="E42" s="227"/>
      <c r="F42" s="227"/>
      <c r="G42" s="56"/>
      <c r="H42" s="56"/>
      <c r="I42" s="149"/>
      <c r="J42" s="151"/>
      <c r="K42" s="225"/>
      <c r="L42" s="225"/>
      <c r="M42" s="225"/>
      <c r="N42" s="225"/>
      <c r="O42" s="151"/>
      <c r="P42" s="151"/>
      <c r="Q42" s="223"/>
      <c r="R42" s="151"/>
      <c r="S42" s="210" t="s">
        <v>41</v>
      </c>
      <c r="T42" s="648" t="s">
        <v>41</v>
      </c>
      <c r="U42" s="539"/>
      <c r="V42" s="539"/>
      <c r="W42" s="539"/>
      <c r="X42" s="539"/>
      <c r="Y42" s="541" t="s">
        <v>1092</v>
      </c>
      <c r="Z42" s="529"/>
      <c r="AA42" s="533">
        <v>335</v>
      </c>
      <c r="AB42" s="538"/>
      <c r="AC42" s="323"/>
      <c r="AD42" s="218"/>
      <c r="AE42" s="218"/>
      <c r="AF42" s="218"/>
      <c r="AG42" s="220"/>
      <c r="AH42" s="220"/>
      <c r="AI42" s="220"/>
    </row>
    <row r="43" spans="1:35" ht="13.8">
      <c r="A43" s="206"/>
      <c r="B43" s="212"/>
      <c r="C43" s="212"/>
      <c r="I43" s="149"/>
      <c r="J43" s="151"/>
      <c r="K43" s="228"/>
      <c r="L43" s="229" t="str">
        <f>Input!K17</f>
        <v xml:space="preserve">  CHIEF, PLANNING, xxx</v>
      </c>
      <c r="M43" s="229"/>
      <c r="N43" s="229"/>
      <c r="O43" s="151"/>
      <c r="P43" s="151"/>
      <c r="Q43" s="151"/>
      <c r="R43" s="151"/>
      <c r="S43" s="151"/>
      <c r="T43" s="151"/>
      <c r="U43" s="539"/>
      <c r="V43" s="539"/>
      <c r="W43" s="539"/>
      <c r="X43" s="539"/>
      <c r="Y43" s="540" t="s">
        <v>42</v>
      </c>
      <c r="Z43" s="535"/>
      <c r="AA43" s="537">
        <f>IF(AA42&gt;100,(AA42-100)/2+100,AA42)</f>
        <v>217.5</v>
      </c>
      <c r="AB43" s="538"/>
      <c r="AC43" s="316"/>
      <c r="AD43" s="218"/>
      <c r="AE43" s="218"/>
      <c r="AF43" s="218"/>
      <c r="AG43" s="220"/>
      <c r="AH43" s="220"/>
      <c r="AI43" s="220"/>
    </row>
    <row r="44" spans="1:35" ht="13.8">
      <c r="A44" s="206"/>
      <c r="B44" s="212"/>
      <c r="C44" s="212"/>
      <c r="I44" s="149"/>
      <c r="J44" s="151"/>
      <c r="K44" s="229"/>
      <c r="L44" s="229"/>
      <c r="M44" s="229"/>
      <c r="N44" s="229"/>
      <c r="O44" s="151"/>
      <c r="P44" s="367"/>
      <c r="Q44" s="368"/>
      <c r="R44" s="151"/>
      <c r="S44" s="151"/>
      <c r="T44" s="151"/>
      <c r="U44" s="539"/>
      <c r="V44" s="539"/>
      <c r="W44" s="539"/>
      <c r="X44" s="539"/>
      <c r="Y44" s="540" t="s">
        <v>43</v>
      </c>
      <c r="Z44" s="535"/>
      <c r="AA44" s="530">
        <f>AA42-AA43</f>
        <v>117.5</v>
      </c>
      <c r="AB44" s="538"/>
      <c r="AC44" s="323"/>
      <c r="AD44" s="230" t="s">
        <v>400</v>
      </c>
      <c r="AE44" s="218"/>
      <c r="AF44" s="218"/>
      <c r="AG44" s="220"/>
      <c r="AH44" s="220"/>
      <c r="AI44" s="220"/>
    </row>
    <row r="45" spans="1:35" ht="13.8" thickBot="1">
      <c r="A45" s="206"/>
      <c r="B45" s="212"/>
      <c r="C45" s="212"/>
      <c r="I45" s="149"/>
      <c r="J45" s="151"/>
      <c r="K45" s="228"/>
      <c r="L45" s="229" t="str">
        <f>Input!K18</f>
        <v xml:space="preserve">  CHIEF, ENGINEERING, xxx</v>
      </c>
      <c r="M45" s="229"/>
      <c r="N45" s="229"/>
      <c r="O45" s="151"/>
      <c r="P45" s="151"/>
      <c r="Q45" s="151"/>
      <c r="R45" s="151"/>
      <c r="S45" s="151"/>
      <c r="T45" s="151"/>
      <c r="U45" s="539"/>
      <c r="V45" s="539"/>
      <c r="W45" s="539"/>
      <c r="X45" s="539"/>
      <c r="Y45" s="539"/>
      <c r="Z45" s="532"/>
      <c r="AA45" s="532"/>
      <c r="AB45" s="538"/>
      <c r="AC45" s="324">
        <f>SUM(AC57:AC99)/3</f>
        <v>6671.0583508782829</v>
      </c>
      <c r="AD45" s="231" t="s">
        <v>398</v>
      </c>
      <c r="AE45" s="218"/>
      <c r="AF45" s="304">
        <f>SUM(AA35-V35)</f>
        <v>6671.0583508782793</v>
      </c>
      <c r="AG45" s="220"/>
      <c r="AH45" s="220"/>
      <c r="AI45" s="220"/>
    </row>
    <row r="46" spans="1:35" ht="14.4" thickTop="1">
      <c r="A46" s="206"/>
      <c r="B46" s="212"/>
      <c r="C46" s="212"/>
      <c r="I46" s="149"/>
      <c r="J46" s="151"/>
      <c r="K46" s="229"/>
      <c r="L46" s="229"/>
      <c r="M46" s="229"/>
      <c r="N46" s="229"/>
      <c r="O46" s="151"/>
      <c r="P46" s="151"/>
      <c r="Q46" s="223"/>
      <c r="R46" s="151"/>
      <c r="S46" s="151"/>
      <c r="T46" s="151"/>
      <c r="U46" s="539"/>
      <c r="V46" s="539"/>
      <c r="W46" s="539"/>
      <c r="X46" s="539"/>
      <c r="Y46" s="541" t="s">
        <v>1093</v>
      </c>
      <c r="Z46" s="532"/>
      <c r="AA46" s="531">
        <f>SUM(AA39+AA43)</f>
        <v>5041.1879280708818</v>
      </c>
      <c r="AB46" s="538"/>
      <c r="AC46" s="316"/>
      <c r="AD46" s="220"/>
      <c r="AE46" s="220"/>
      <c r="AF46" s="220"/>
      <c r="AG46" s="220"/>
      <c r="AH46" s="220"/>
      <c r="AI46" s="220"/>
    </row>
    <row r="47" spans="1:35">
      <c r="A47" s="206"/>
      <c r="B47" s="212"/>
      <c r="C47" s="212"/>
      <c r="I47" s="149"/>
      <c r="J47" s="151"/>
      <c r="K47" s="228"/>
      <c r="L47" s="229" t="str">
        <f>Input!K24</f>
        <v xml:space="preserve">  CHIEF, OPERATIONS, xxx</v>
      </c>
      <c r="M47" s="229"/>
      <c r="N47" s="229"/>
      <c r="O47" s="151"/>
      <c r="P47" s="151"/>
      <c r="Q47" s="151"/>
      <c r="R47" s="151"/>
      <c r="S47" s="151"/>
      <c r="T47" s="151"/>
      <c r="U47" s="151"/>
      <c r="V47" s="151"/>
      <c r="W47" s="151"/>
      <c r="X47" s="151"/>
      <c r="Y47" s="151"/>
      <c r="Z47" s="159"/>
      <c r="AA47" s="159"/>
      <c r="AC47" s="316"/>
    </row>
    <row r="48" spans="1:35">
      <c r="A48" s="206"/>
      <c r="B48" s="212"/>
      <c r="C48" s="212"/>
      <c r="I48" s="149"/>
      <c r="J48" s="151"/>
      <c r="K48" s="229"/>
      <c r="L48" s="229"/>
      <c r="M48" s="229"/>
      <c r="N48" s="229"/>
      <c r="O48" s="151"/>
      <c r="P48" s="151"/>
      <c r="Q48" s="223"/>
      <c r="R48" s="151"/>
      <c r="S48" s="151"/>
      <c r="T48" s="151"/>
      <c r="U48" s="151"/>
      <c r="V48" s="151"/>
      <c r="W48" s="151"/>
      <c r="X48" s="151"/>
      <c r="Y48" s="151"/>
      <c r="Z48" s="159"/>
      <c r="AA48" s="159"/>
      <c r="AC48" s="316"/>
    </row>
    <row r="49" spans="1:35">
      <c r="A49" s="206"/>
      <c r="B49" s="212"/>
      <c r="C49" s="212"/>
      <c r="I49" s="149"/>
      <c r="J49" s="151"/>
      <c r="K49" s="228"/>
      <c r="L49" s="229" t="str">
        <f>Input!K27</f>
        <v xml:space="preserve">  CHIEF, CONSTRUCTION, xxx</v>
      </c>
      <c r="M49" s="229"/>
      <c r="N49" s="229"/>
      <c r="O49" s="151"/>
      <c r="P49" s="151"/>
      <c r="Q49" s="151"/>
      <c r="R49" s="151"/>
      <c r="S49" s="151"/>
      <c r="T49" s="151"/>
      <c r="U49" s="151"/>
      <c r="V49" s="151"/>
      <c r="W49" s="151"/>
      <c r="X49" s="151"/>
      <c r="Y49" s="151"/>
      <c r="Z49" s="159"/>
      <c r="AA49" s="159"/>
      <c r="AC49" s="323" t="s">
        <v>41</v>
      </c>
    </row>
    <row r="50" spans="1:35">
      <c r="A50" s="206"/>
      <c r="B50" s="212"/>
      <c r="C50" s="212"/>
      <c r="I50" s="149"/>
      <c r="J50" s="151"/>
      <c r="K50" s="229"/>
      <c r="L50" s="229"/>
      <c r="M50" s="229"/>
      <c r="N50" s="229"/>
      <c r="O50" s="151"/>
      <c r="P50" s="151"/>
      <c r="Q50" s="151"/>
      <c r="R50" s="151"/>
      <c r="S50" s="151"/>
      <c r="T50" s="151"/>
      <c r="U50" s="151"/>
      <c r="V50" s="151"/>
      <c r="W50" s="151"/>
      <c r="X50" s="151"/>
      <c r="Y50" s="151"/>
      <c r="Z50" s="159"/>
      <c r="AA50" s="159"/>
      <c r="AC50" s="316"/>
    </row>
    <row r="51" spans="1:35">
      <c r="A51" s="206"/>
      <c r="B51" s="212"/>
      <c r="C51" s="212"/>
      <c r="I51" s="149"/>
      <c r="J51" s="151"/>
      <c r="K51" s="228"/>
      <c r="L51" s="229" t="str">
        <f>Input!K21</f>
        <v xml:space="preserve">  CHIEF, CONTRACTING, xxx</v>
      </c>
      <c r="M51" s="229"/>
      <c r="N51" s="229"/>
      <c r="O51" s="151"/>
      <c r="P51" s="151"/>
      <c r="Q51" s="151"/>
      <c r="R51" s="151"/>
      <c r="S51" s="151"/>
      <c r="T51" s="151"/>
      <c r="U51" s="151"/>
      <c r="V51" s="151"/>
      <c r="W51" s="151"/>
      <c r="X51" s="151"/>
      <c r="Y51" s="151"/>
      <c r="Z51" s="159"/>
      <c r="AA51" s="159"/>
      <c r="AC51" s="316"/>
    </row>
    <row r="52" spans="1:35" ht="13.8">
      <c r="A52" s="206"/>
      <c r="B52" s="212"/>
      <c r="C52" s="212"/>
      <c r="I52" s="149"/>
      <c r="J52" s="151"/>
      <c r="K52" s="229"/>
      <c r="L52" s="229"/>
      <c r="M52" s="229"/>
      <c r="N52" s="229"/>
      <c r="O52" s="151"/>
      <c r="P52" s="151"/>
      <c r="Q52" s="151"/>
      <c r="R52" s="151"/>
      <c r="S52" s="151"/>
      <c r="T52" s="151"/>
      <c r="U52" s="151"/>
      <c r="V52" s="151"/>
      <c r="W52" s="151"/>
      <c r="X52" s="151"/>
      <c r="Y52" s="226"/>
      <c r="Z52" s="159"/>
      <c r="AA52" s="159"/>
      <c r="AC52" s="316"/>
    </row>
    <row r="53" spans="1:35">
      <c r="A53" s="206"/>
      <c r="B53" s="212"/>
      <c r="C53" s="212"/>
      <c r="I53" s="149"/>
      <c r="J53" s="151"/>
      <c r="K53" s="228"/>
      <c r="L53" s="229" t="str">
        <f>Input!K38</f>
        <v xml:space="preserve">  CHIEF,  PM-PB, xxxx</v>
      </c>
      <c r="M53" s="229"/>
      <c r="N53" s="229"/>
      <c r="O53" s="151"/>
      <c r="P53" s="151"/>
      <c r="Q53" s="151"/>
      <c r="R53" s="151"/>
      <c r="S53" s="151"/>
      <c r="T53" s="151"/>
      <c r="U53" s="151"/>
      <c r="V53" s="151"/>
      <c r="W53" s="151"/>
      <c r="X53" s="151"/>
      <c r="Y53" s="151"/>
      <c r="Z53" s="159"/>
      <c r="AA53" s="159"/>
      <c r="AC53" s="316"/>
    </row>
    <row r="54" spans="1:35">
      <c r="A54" s="206"/>
      <c r="B54" s="212"/>
      <c r="C54" s="212"/>
      <c r="I54" s="149"/>
      <c r="J54" s="151"/>
      <c r="K54" s="229"/>
      <c r="L54" s="229"/>
      <c r="M54" s="229"/>
      <c r="N54" s="229"/>
      <c r="O54" s="151"/>
      <c r="P54" s="151"/>
      <c r="Q54" s="151"/>
      <c r="R54" s="151"/>
      <c r="S54" s="151"/>
      <c r="T54" s="151"/>
      <c r="U54" s="151"/>
      <c r="V54" s="151"/>
      <c r="W54" s="151"/>
      <c r="X54" s="151"/>
      <c r="Y54" s="151"/>
      <c r="Z54" s="159"/>
      <c r="AA54" s="159"/>
      <c r="AC54" s="316"/>
    </row>
    <row r="55" spans="1:35">
      <c r="A55" s="206"/>
      <c r="B55" s="212"/>
      <c r="C55" s="212"/>
      <c r="I55" s="149"/>
      <c r="J55" s="151"/>
      <c r="K55" s="228"/>
      <c r="L55" s="229" t="str">
        <f>Input!K16</f>
        <v xml:space="preserve">  CHIEF, DPM, xxx</v>
      </c>
      <c r="M55" s="229"/>
      <c r="N55" s="229"/>
      <c r="O55" s="151"/>
      <c r="P55" s="151"/>
      <c r="Q55" s="217"/>
      <c r="R55" s="151"/>
      <c r="S55" s="151"/>
      <c r="T55" s="151"/>
      <c r="U55" s="151"/>
      <c r="V55" s="151"/>
      <c r="W55" s="151"/>
      <c r="X55" s="151"/>
      <c r="Y55" s="151"/>
      <c r="Z55" s="159"/>
      <c r="AA55" s="159"/>
      <c r="AC55" s="316"/>
    </row>
    <row r="56" spans="1:35">
      <c r="A56" s="206"/>
      <c r="B56" s="212"/>
      <c r="C56" s="212"/>
      <c r="I56" s="149"/>
      <c r="J56" s="151"/>
      <c r="K56" s="232"/>
      <c r="L56" s="229"/>
      <c r="M56" s="229"/>
      <c r="N56" s="229"/>
      <c r="O56" s="151"/>
      <c r="P56" s="151"/>
      <c r="Q56" s="217"/>
      <c r="R56" s="151"/>
      <c r="S56" s="151"/>
      <c r="T56" s="151"/>
      <c r="U56" s="151"/>
      <c r="V56" s="151"/>
      <c r="W56" s="151"/>
      <c r="X56" s="151"/>
      <c r="Y56" s="151"/>
      <c r="Z56" s="159"/>
      <c r="AA56" s="159"/>
      <c r="AC56" s="316"/>
    </row>
    <row r="57" spans="1:35" ht="15.6">
      <c r="A57" s="206"/>
      <c r="B57" s="233" t="s">
        <v>78</v>
      </c>
      <c r="C57" s="233"/>
      <c r="D57" s="58">
        <v>1</v>
      </c>
      <c r="E57" s="58"/>
      <c r="F57" s="58"/>
      <c r="G57" s="234" t="s">
        <v>41</v>
      </c>
      <c r="H57" s="234"/>
      <c r="I57" s="149">
        <v>1</v>
      </c>
      <c r="J57" s="235"/>
      <c r="K57" s="151"/>
      <c r="L57" s="151"/>
      <c r="M57" s="151"/>
      <c r="N57" s="151"/>
      <c r="O57" s="236" t="s">
        <v>68</v>
      </c>
      <c r="P57" s="151"/>
      <c r="Q57" s="151"/>
      <c r="R57" s="151"/>
      <c r="S57" s="151"/>
      <c r="T57" s="151"/>
      <c r="U57" s="151"/>
      <c r="V57" s="151"/>
      <c r="W57" s="151"/>
      <c r="X57" s="151"/>
      <c r="Y57" s="151"/>
      <c r="Z57" s="237"/>
      <c r="AA57" s="159"/>
      <c r="AC57" s="316"/>
    </row>
    <row r="58" spans="1:35">
      <c r="A58" s="206"/>
      <c r="B58" s="155"/>
      <c r="C58" s="155"/>
      <c r="I58" s="149">
        <v>2</v>
      </c>
      <c r="J58" s="205"/>
      <c r="K58" s="205"/>
      <c r="L58" s="205"/>
      <c r="M58" s="205"/>
      <c r="N58" s="205"/>
      <c r="O58" s="205"/>
      <c r="P58" s="205"/>
      <c r="Q58" s="205"/>
      <c r="R58" s="205"/>
      <c r="S58" s="205"/>
      <c r="T58" s="205"/>
      <c r="U58" s="205"/>
      <c r="V58" s="205"/>
      <c r="W58" s="205"/>
      <c r="X58" s="205"/>
      <c r="Y58" s="205"/>
      <c r="Z58" s="238"/>
      <c r="AA58" s="238"/>
      <c r="AC58" s="316"/>
    </row>
    <row r="59" spans="1:35" ht="15">
      <c r="A59" s="161"/>
      <c r="B59" s="617"/>
      <c r="C59" s="617"/>
      <c r="D59" s="617"/>
      <c r="E59" s="617"/>
      <c r="F59" s="617"/>
      <c r="G59" s="617"/>
      <c r="H59" s="239"/>
      <c r="I59" s="149">
        <v>3</v>
      </c>
      <c r="J59" s="150" t="s">
        <v>26</v>
      </c>
      <c r="K59" s="634" t="str">
        <f>Input!$L$7</f>
        <v>Washout Creek Bridge Protection - Section 14</v>
      </c>
      <c r="L59" s="634"/>
      <c r="M59" s="634"/>
      <c r="N59" s="634"/>
      <c r="O59" s="634"/>
      <c r="P59" s="634"/>
      <c r="Q59" s="634"/>
      <c r="R59" s="634"/>
      <c r="S59" s="151"/>
      <c r="T59" s="152" t="s">
        <v>25</v>
      </c>
      <c r="U59" s="151"/>
      <c r="V59" s="153" t="str">
        <f>Input!$L$6</f>
        <v>NWW WALLA WALLA</v>
      </c>
      <c r="W59" s="151"/>
      <c r="X59" s="151"/>
      <c r="Y59" s="151"/>
      <c r="Z59" s="152" t="s">
        <v>28</v>
      </c>
      <c r="AA59" s="338">
        <f>Input!$L$11</f>
        <v>41730</v>
      </c>
      <c r="AC59" s="316"/>
    </row>
    <row r="60" spans="1:35" ht="15">
      <c r="A60" s="161"/>
      <c r="B60" s="240"/>
      <c r="C60" s="240"/>
      <c r="I60" s="149">
        <v>4</v>
      </c>
      <c r="J60" s="150" t="s">
        <v>27</v>
      </c>
      <c r="K60" s="387" t="str">
        <f>Input!$L$9</f>
        <v>Somewhere,  WA</v>
      </c>
      <c r="L60" s="151"/>
      <c r="M60" s="157"/>
      <c r="N60" s="151"/>
      <c r="O60" s="151"/>
      <c r="P60" s="151"/>
      <c r="Q60" s="151"/>
      <c r="R60" s="151"/>
      <c r="S60" s="151"/>
      <c r="T60" s="152" t="s">
        <v>29</v>
      </c>
      <c r="U60" s="151"/>
      <c r="V60" s="158" t="str">
        <f>Input!$K$19</f>
        <v xml:space="preserve">  CHIEF, COST ENGINEERING, xxx</v>
      </c>
      <c r="W60" s="151"/>
      <c r="X60" s="151"/>
      <c r="Y60" s="151"/>
      <c r="Z60" s="159"/>
      <c r="AA60" s="160"/>
      <c r="AC60" s="315"/>
    </row>
    <row r="61" spans="1:35">
      <c r="A61" s="161"/>
      <c r="B61" s="241"/>
      <c r="C61" s="241"/>
      <c r="I61" s="149">
        <v>5</v>
      </c>
      <c r="J61" s="158" t="s">
        <v>431</v>
      </c>
      <c r="K61" s="151"/>
      <c r="L61" s="162" t="str">
        <f>Input!$L$12</f>
        <v>CAP Feasibility STUDY - WASHOUT CREEK</v>
      </c>
      <c r="M61" s="151"/>
      <c r="N61" s="151"/>
      <c r="O61" s="151"/>
      <c r="P61" s="151"/>
      <c r="Q61" s="151"/>
      <c r="R61" s="151"/>
      <c r="S61" s="151"/>
      <c r="T61" s="151"/>
      <c r="U61" s="151"/>
      <c r="V61" s="151"/>
      <c r="W61" s="151"/>
      <c r="X61" s="151"/>
      <c r="Y61" s="151"/>
      <c r="Z61" s="160"/>
      <c r="AA61" s="159"/>
      <c r="AC61" s="314"/>
    </row>
    <row r="62" spans="1:35" ht="13.8" thickBot="1">
      <c r="A62" s="161"/>
      <c r="B62" s="242" t="s">
        <v>405</v>
      </c>
      <c r="C62" s="242"/>
      <c r="D62" s="156" t="s">
        <v>70</v>
      </c>
      <c r="E62" s="156" t="s">
        <v>5</v>
      </c>
      <c r="F62" s="156"/>
      <c r="I62" s="149">
        <v>6</v>
      </c>
      <c r="J62" s="163"/>
      <c r="K62" s="163"/>
      <c r="L62" s="163"/>
      <c r="M62" s="163"/>
      <c r="N62" s="163"/>
      <c r="O62" s="163"/>
      <c r="P62" s="163"/>
      <c r="Q62" s="163"/>
      <c r="R62" s="163"/>
      <c r="S62" s="163"/>
      <c r="T62" s="163"/>
      <c r="U62" s="163"/>
      <c r="V62" s="163"/>
      <c r="W62" s="163"/>
      <c r="X62" s="163"/>
      <c r="Y62" s="163"/>
      <c r="Z62" s="165"/>
      <c r="AA62" s="165"/>
      <c r="AC62" s="315"/>
    </row>
    <row r="63" spans="1:35" ht="43.2" customHeight="1" thickTop="1" thickBot="1">
      <c r="A63" s="161"/>
      <c r="B63" s="155"/>
      <c r="C63" s="155"/>
      <c r="I63" s="149">
        <v>7</v>
      </c>
      <c r="J63" s="615" t="s">
        <v>584</v>
      </c>
      <c r="K63" s="616"/>
      <c r="L63" s="619" t="s">
        <v>583</v>
      </c>
      <c r="M63" s="620"/>
      <c r="N63" s="620"/>
      <c r="O63" s="620"/>
      <c r="P63" s="167"/>
      <c r="Q63" s="621" t="s">
        <v>1084</v>
      </c>
      <c r="R63" s="622"/>
      <c r="S63" s="622"/>
      <c r="T63" s="622"/>
      <c r="U63" s="167"/>
      <c r="V63" s="635" t="s">
        <v>582</v>
      </c>
      <c r="W63" s="615"/>
      <c r="X63" s="615"/>
      <c r="Y63" s="615"/>
      <c r="Z63" s="615"/>
      <c r="AA63" s="616"/>
      <c r="AC63" s="314"/>
      <c r="AD63" s="166"/>
      <c r="AE63" s="166"/>
      <c r="AF63" s="166"/>
      <c r="AG63" s="166"/>
      <c r="AH63" s="166"/>
      <c r="AI63" s="166"/>
    </row>
    <row r="64" spans="1:35" ht="22.2" customHeight="1" thickTop="1">
      <c r="A64" s="243" t="s">
        <v>501</v>
      </c>
      <c r="B64" s="244" t="s">
        <v>502</v>
      </c>
      <c r="C64" s="244" t="s">
        <v>503</v>
      </c>
      <c r="D64" s="245" t="s">
        <v>71</v>
      </c>
      <c r="E64" s="245" t="s">
        <v>404</v>
      </c>
      <c r="F64" s="246" t="s">
        <v>493</v>
      </c>
      <c r="I64" s="149">
        <v>8</v>
      </c>
      <c r="J64" s="151"/>
      <c r="K64" s="170"/>
      <c r="L64" s="629" t="s">
        <v>30</v>
      </c>
      <c r="M64" s="630"/>
      <c r="N64" s="630"/>
      <c r="O64" s="591">
        <v>41713</v>
      </c>
      <c r="P64" s="247"/>
      <c r="Q64" s="629" t="s">
        <v>56</v>
      </c>
      <c r="R64" s="630"/>
      <c r="S64" s="630"/>
      <c r="T64" s="182">
        <f>Input!$L$10</f>
        <v>2015</v>
      </c>
      <c r="U64" s="247"/>
      <c r="V64" s="158"/>
      <c r="W64" s="151"/>
      <c r="X64" s="151"/>
      <c r="Y64" s="151"/>
      <c r="Z64" s="159"/>
      <c r="AA64" s="248"/>
      <c r="AC64" s="315"/>
    </row>
    <row r="65" spans="1:35">
      <c r="A65" s="249"/>
      <c r="I65" s="149">
        <v>9</v>
      </c>
      <c r="J65" s="151" t="s">
        <v>41</v>
      </c>
      <c r="K65" s="170"/>
      <c r="L65" s="631" t="s">
        <v>31</v>
      </c>
      <c r="M65" s="632"/>
      <c r="N65" s="632"/>
      <c r="O65" s="592">
        <f>IF(MONTH(O64)&gt;9,DATE(YEAR(O64),10,1),DATE(YEAR(O64)-1,10,1))</f>
        <v>41548</v>
      </c>
      <c r="P65" s="171"/>
      <c r="Q65" s="631" t="s">
        <v>57</v>
      </c>
      <c r="R65" s="633"/>
      <c r="S65" s="633"/>
      <c r="T65" s="182" t="str">
        <f>"1  OCT "&amp;RIGHT(FIXED(VALUE(T64-1),0,TRUE),2)</f>
        <v>1  OCT 14</v>
      </c>
      <c r="U65" s="171"/>
      <c r="V65" s="151"/>
      <c r="W65" s="151"/>
      <c r="X65" s="151"/>
      <c r="Y65" s="182"/>
      <c r="Z65" s="159"/>
      <c r="AA65" s="176"/>
      <c r="AC65" s="315"/>
    </row>
    <row r="66" spans="1:35" ht="24.6" customHeight="1">
      <c r="A66" s="249"/>
      <c r="E66" s="341"/>
      <c r="F66" s="59"/>
      <c r="G66" s="196"/>
      <c r="H66" s="196"/>
      <c r="I66" s="149">
        <v>10</v>
      </c>
      <c r="J66" s="151"/>
      <c r="K66" s="168"/>
      <c r="L66" s="172"/>
      <c r="M66" s="151"/>
      <c r="N66" s="211" t="s">
        <v>573</v>
      </c>
      <c r="O66" s="151"/>
      <c r="P66" s="171"/>
      <c r="Q66" s="153"/>
      <c r="R66" s="151"/>
      <c r="S66" s="168"/>
      <c r="T66" s="182"/>
      <c r="U66" s="171"/>
      <c r="V66" s="151"/>
      <c r="W66" s="151"/>
      <c r="X66" s="151"/>
      <c r="Y66" s="182"/>
      <c r="Z66" s="159"/>
      <c r="AA66" s="176"/>
      <c r="AC66" s="315"/>
    </row>
    <row r="67" spans="1:35">
      <c r="A67" s="250"/>
      <c r="B67" s="251"/>
      <c r="C67" s="251"/>
      <c r="D67" s="86" t="str">
        <f>VLOOKUP(O65,Input!$A$73:$C$193,3)</f>
        <v>2014Q1</v>
      </c>
      <c r="E67" s="195" t="str">
        <f>FIXED(HLOOKUP(D67,cwccis,4),0,TRUE)&amp;HLOOKUP(D67,cwccis,5)</f>
        <v>2013(Oct - Dec)</v>
      </c>
      <c r="F67" s="195"/>
      <c r="G67" s="549" t="s">
        <v>504</v>
      </c>
      <c r="H67" s="196"/>
      <c r="I67" s="149">
        <v>11</v>
      </c>
      <c r="J67" s="182" t="s">
        <v>53</v>
      </c>
      <c r="K67" s="183" t="s">
        <v>54</v>
      </c>
      <c r="L67" s="184" t="s">
        <v>32</v>
      </c>
      <c r="M67" s="182" t="s">
        <v>33</v>
      </c>
      <c r="N67" s="182" t="s">
        <v>33</v>
      </c>
      <c r="O67" s="182" t="s">
        <v>34</v>
      </c>
      <c r="P67" s="171"/>
      <c r="Q67" s="174" t="s">
        <v>61</v>
      </c>
      <c r="R67" s="182" t="s">
        <v>32</v>
      </c>
      <c r="S67" s="182" t="s">
        <v>33</v>
      </c>
      <c r="T67" s="182" t="s">
        <v>34</v>
      </c>
      <c r="U67" s="171"/>
      <c r="V67" s="174" t="s">
        <v>74</v>
      </c>
      <c r="W67" s="253" t="s">
        <v>61</v>
      </c>
      <c r="X67" s="253"/>
      <c r="Y67" s="182" t="s">
        <v>32</v>
      </c>
      <c r="Z67" s="254" t="s">
        <v>33</v>
      </c>
      <c r="AA67" s="186" t="s">
        <v>35</v>
      </c>
      <c r="AC67" s="315"/>
    </row>
    <row r="68" spans="1:35">
      <c r="A68" s="249"/>
      <c r="C68" s="251"/>
      <c r="D68" s="255" t="str">
        <f>VLOOKUP(T64,Input!$B$73:$C$193,2)</f>
        <v>2015Q1</v>
      </c>
      <c r="E68" s="195" t="str">
        <f>FIXED(HLOOKUP(D68,cwccis,4),0,TRUE)&amp;HLOOKUP(D68,cwccis,5)</f>
        <v>2014(Oct - Dec)</v>
      </c>
      <c r="G68" s="196" t="s">
        <v>505</v>
      </c>
      <c r="H68" s="196"/>
      <c r="I68" s="149">
        <v>12</v>
      </c>
      <c r="J68" s="189" t="s">
        <v>36</v>
      </c>
      <c r="K68" s="189" t="s">
        <v>55</v>
      </c>
      <c r="L68" s="190" t="s">
        <v>59</v>
      </c>
      <c r="M68" s="189" t="s">
        <v>59</v>
      </c>
      <c r="N68" s="189" t="s">
        <v>60</v>
      </c>
      <c r="O68" s="189" t="s">
        <v>59</v>
      </c>
      <c r="P68" s="171"/>
      <c r="Q68" s="189" t="s">
        <v>60</v>
      </c>
      <c r="R68" s="189" t="s">
        <v>59</v>
      </c>
      <c r="S68" s="189" t="s">
        <v>59</v>
      </c>
      <c r="T68" s="189" t="s">
        <v>59</v>
      </c>
      <c r="U68" s="171"/>
      <c r="V68" s="189" t="s">
        <v>73</v>
      </c>
      <c r="W68" s="189" t="s">
        <v>60</v>
      </c>
      <c r="X68" s="189"/>
      <c r="Y68" s="189" t="s">
        <v>59</v>
      </c>
      <c r="Z68" s="189" t="s">
        <v>59</v>
      </c>
      <c r="AA68" s="192" t="s">
        <v>59</v>
      </c>
      <c r="AC68" s="315"/>
    </row>
    <row r="69" spans="1:35">
      <c r="A69" s="249"/>
      <c r="B69" s="251"/>
      <c r="C69" s="251"/>
      <c r="D69" s="255"/>
      <c r="G69" s="196"/>
      <c r="H69" s="196"/>
      <c r="I69" s="149">
        <v>13</v>
      </c>
      <c r="J69" s="197" t="s">
        <v>477</v>
      </c>
      <c r="K69" s="197" t="s">
        <v>478</v>
      </c>
      <c r="L69" s="198" t="s">
        <v>479</v>
      </c>
      <c r="M69" s="197" t="s">
        <v>480</v>
      </c>
      <c r="N69" s="197" t="s">
        <v>481</v>
      </c>
      <c r="O69" s="197" t="s">
        <v>482</v>
      </c>
      <c r="P69" s="199"/>
      <c r="Q69" s="197" t="s">
        <v>483</v>
      </c>
      <c r="R69" s="197" t="s">
        <v>484</v>
      </c>
      <c r="S69" s="197" t="s">
        <v>485</v>
      </c>
      <c r="T69" s="197" t="s">
        <v>486</v>
      </c>
      <c r="U69" s="199"/>
      <c r="V69" s="197" t="s">
        <v>491</v>
      </c>
      <c r="W69" s="197" t="s">
        <v>487</v>
      </c>
      <c r="X69" s="197"/>
      <c r="Y69" s="197" t="s">
        <v>488</v>
      </c>
      <c r="Z69" s="197" t="s">
        <v>489</v>
      </c>
      <c r="AA69" s="200" t="s">
        <v>490</v>
      </c>
      <c r="AC69" s="315"/>
    </row>
    <row r="70" spans="1:35" ht="13.8" thickBot="1">
      <c r="A70" s="249"/>
      <c r="B70" s="251"/>
      <c r="C70" s="251"/>
      <c r="D70" s="255"/>
      <c r="E70" s="195"/>
      <c r="F70" s="195"/>
      <c r="G70" s="196"/>
      <c r="H70" s="256"/>
      <c r="I70" s="149">
        <v>14</v>
      </c>
      <c r="J70" s="151"/>
      <c r="K70" s="257" t="s">
        <v>642</v>
      </c>
      <c r="L70" s="293"/>
      <c r="M70" s="294"/>
      <c r="N70" s="151"/>
      <c r="O70" s="151"/>
      <c r="P70" s="171"/>
      <c r="Q70" s="295"/>
      <c r="R70" s="294"/>
      <c r="S70" s="294"/>
      <c r="T70" s="294"/>
      <c r="U70" s="171"/>
      <c r="V70" s="151"/>
      <c r="W70" s="151"/>
      <c r="X70" s="151"/>
      <c r="Y70" s="294"/>
      <c r="Z70" s="302"/>
      <c r="AA70" s="301"/>
      <c r="AC70" s="315"/>
    </row>
    <row r="71" spans="1:35" ht="15.6" thickBot="1">
      <c r="A71" s="13">
        <f>HLOOKUP(D67,cwccis,VLOOKUP(J71,row,2))</f>
        <v>825.25</v>
      </c>
      <c r="B71" s="14">
        <f>HLOOKUP(D68,cwccis,VLOOKUP(J71,row,2))</f>
        <v>838.08</v>
      </c>
      <c r="C71" s="14">
        <f>HLOOKUP(D71,cwccis,VLOOKUP(J71,row,2))</f>
        <v>866.03</v>
      </c>
      <c r="D71" s="252" t="s">
        <v>1215</v>
      </c>
      <c r="E71" s="195" t="str">
        <f>FIXED(HLOOKUP(D71,cwccis,4),0,TRUE)&amp;HLOOKUP(D71,cwccis,5)</f>
        <v>2016(Jul - Sep)</v>
      </c>
      <c r="F71" s="195" t="str">
        <f>J71</f>
        <v>09</v>
      </c>
      <c r="G71" s="196" t="str">
        <f>" Midpoint "&amp;J71</f>
        <v xml:space="preserve"> Midpoint 09</v>
      </c>
      <c r="H71" s="196" t="s">
        <v>41</v>
      </c>
      <c r="I71" s="149">
        <v>15</v>
      </c>
      <c r="J71" s="202" t="s">
        <v>84</v>
      </c>
      <c r="K71" s="151" t="str">
        <f>VLOOKUP(J71,row,3)</f>
        <v>CHANNELS &amp; CANALS</v>
      </c>
      <c r="L71" s="44">
        <v>3221</v>
      </c>
      <c r="M71" s="27">
        <f>L71*N71</f>
        <v>740.83</v>
      </c>
      <c r="N71" s="329">
        <v>0.23</v>
      </c>
      <c r="O71" s="30">
        <f>M71+L71</f>
        <v>3961.83</v>
      </c>
      <c r="P71" s="171"/>
      <c r="Q71" s="2">
        <f>IF(O71=0,0,B71/A71-1)</f>
        <v>1.5546803998788272E-2</v>
      </c>
      <c r="R71" s="23">
        <f>SUM(+L71*(1+Q71),0)</f>
        <v>3271.0762556800969</v>
      </c>
      <c r="S71" s="23">
        <f>SUM(+M71*(1+Q71),0)</f>
        <v>752.34753880642234</v>
      </c>
      <c r="T71" s="23">
        <f>S71+R71</f>
        <v>4023.423794486519</v>
      </c>
      <c r="U71" s="171"/>
      <c r="V71" s="258" t="str">
        <f>IF(T71=0,0,D71)</f>
        <v>2016Q4</v>
      </c>
      <c r="W71" s="2">
        <f>IF(L71=0,0,C71/B71-1)</f>
        <v>3.3350038182512254E-2</v>
      </c>
      <c r="X71" s="2"/>
      <c r="Y71" s="23">
        <f>SUM(+R71*(1+W71),0)</f>
        <v>3380.1667737049374</v>
      </c>
      <c r="Z71" s="374">
        <f>SUM(+S71*(1+W71),0)</f>
        <v>777.43835795213568</v>
      </c>
      <c r="AA71" s="375">
        <f>Y71+Z71</f>
        <v>4157.6051316570729</v>
      </c>
      <c r="AC71" s="315"/>
    </row>
    <row r="72" spans="1:35" ht="15.6" thickBot="1">
      <c r="A72" s="13">
        <f>HLOOKUP($D$67,cwccis,VLOOKUP(J72,row,2))</f>
        <v>811.93</v>
      </c>
      <c r="B72" s="14">
        <f>HLOOKUP(D68,cwccis,VLOOKUP(J72,row,2))</f>
        <v>824.55</v>
      </c>
      <c r="C72" s="14">
        <f>HLOOKUP(D72,cwccis,VLOOKUP(J72,row,2))</f>
        <v>852.05</v>
      </c>
      <c r="D72" s="252" t="s">
        <v>1215</v>
      </c>
      <c r="E72" s="195" t="str">
        <f>FIXED(HLOOKUP(D72,cwccis,4),0,TRUE)&amp;HLOOKUP(D72,cwccis,5)</f>
        <v>2016(Jul - Sep)</v>
      </c>
      <c r="F72" s="195" t="str">
        <f>J72</f>
        <v>16</v>
      </c>
      <c r="G72" s="196" t="str">
        <f>" Midpoint "&amp;J72</f>
        <v xml:space="preserve"> Midpoint 16</v>
      </c>
      <c r="H72" s="196"/>
      <c r="I72" s="149">
        <v>16</v>
      </c>
      <c r="J72" s="202" t="s">
        <v>90</v>
      </c>
      <c r="K72" s="151" t="str">
        <f>VLOOKUP(J72,row,3)</f>
        <v>BANK STABILIZATION</v>
      </c>
      <c r="L72" s="44">
        <v>458</v>
      </c>
      <c r="M72" s="27">
        <f>L72*N72</f>
        <v>164.88</v>
      </c>
      <c r="N72" s="329">
        <v>0.36</v>
      </c>
      <c r="O72" s="30">
        <f>M72+L72</f>
        <v>622.88</v>
      </c>
      <c r="P72" s="171"/>
      <c r="Q72" s="2">
        <f>IF(O72=0,0,B72/A72-1)</f>
        <v>1.5543211853238592E-2</v>
      </c>
      <c r="R72" s="23">
        <f>SUM(+L72*(1+Q72),0)</f>
        <v>465.11879102878328</v>
      </c>
      <c r="S72" s="23">
        <f>SUM(+M72*(1+Q72),0)</f>
        <v>167.44276477036198</v>
      </c>
      <c r="T72" s="23">
        <f>S72+R72</f>
        <v>632.56155579914525</v>
      </c>
      <c r="U72" s="171"/>
      <c r="V72" s="258" t="str">
        <f>IF(T72=0,0,D72)</f>
        <v>2016Q4</v>
      </c>
      <c r="W72" s="2">
        <f>IF(L72=0,0,C72/B72-1)</f>
        <v>3.3351525074282851E-2</v>
      </c>
      <c r="X72" s="2"/>
      <c r="Y72" s="23">
        <f>SUM(+R72*(1+W72),0)</f>
        <v>480.63121205029989</v>
      </c>
      <c r="Z72" s="374">
        <f>SUM(+S72*(1+W72),0)</f>
        <v>173.02723633810794</v>
      </c>
      <c r="AA72" s="375">
        <f>Y72+Z72</f>
        <v>653.65844838840781</v>
      </c>
      <c r="AC72" s="315"/>
    </row>
    <row r="73" spans="1:35" ht="15.6" thickBot="1">
      <c r="A73" s="13" t="e">
        <f>HLOOKUP($D$67,cwccis,VLOOKUP(J73,row,2))</f>
        <v>#N/A</v>
      </c>
      <c r="B73" s="14" t="e">
        <f>HLOOKUP(D68,cwccis,VLOOKUP(J73,row,2))</f>
        <v>#N/A</v>
      </c>
      <c r="C73" s="14" t="e">
        <f>HLOOKUP(D73,cwccis,VLOOKUP(J73,row,2))</f>
        <v>#N/A</v>
      </c>
      <c r="D73" s="252" t="s">
        <v>1215</v>
      </c>
      <c r="E73" s="195" t="str">
        <f>FIXED(HLOOKUP(D73,cwccis,4),0,TRUE)&amp;HLOOKUP(D73,cwccis,5)</f>
        <v>2016(Jul - Sep)</v>
      </c>
      <c r="F73" s="195">
        <f>J73</f>
        <v>0</v>
      </c>
      <c r="G73" s="196" t="str">
        <f>" Midpoint "&amp;J73</f>
        <v xml:space="preserve"> Midpoint </v>
      </c>
      <c r="H73" s="196"/>
      <c r="I73" s="149">
        <v>17</v>
      </c>
      <c r="J73" s="202"/>
      <c r="K73" s="151"/>
      <c r="L73" s="44">
        <v>0</v>
      </c>
      <c r="M73" s="27">
        <f>L73*N73</f>
        <v>0</v>
      </c>
      <c r="N73" s="329"/>
      <c r="O73" s="30">
        <f>M73+L73</f>
        <v>0</v>
      </c>
      <c r="P73" s="171"/>
      <c r="Q73" s="2">
        <f>IF(O73=0,0,B73/A73-1)</f>
        <v>0</v>
      </c>
      <c r="R73" s="23">
        <f>SUM(+L73*(1+Q73),0)</f>
        <v>0</v>
      </c>
      <c r="S73" s="23">
        <f>SUM(+M73*(1+Q73),0)</f>
        <v>0</v>
      </c>
      <c r="T73" s="23">
        <f>S73+R73</f>
        <v>0</v>
      </c>
      <c r="U73" s="171"/>
      <c r="V73" s="258">
        <f>IF(T73=0,0,D73)</f>
        <v>0</v>
      </c>
      <c r="W73" s="2">
        <f>IF(L73=0,0,C73/B73-1)</f>
        <v>0</v>
      </c>
      <c r="X73" s="2"/>
      <c r="Y73" s="23">
        <f>SUM(+R73*(1+W73),0)</f>
        <v>0</v>
      </c>
      <c r="Z73" s="374">
        <f>SUM(+S73*(1+W73),0)</f>
        <v>0</v>
      </c>
      <c r="AA73" s="375">
        <f>Y73+Z73</f>
        <v>0</v>
      </c>
      <c r="AC73" s="315"/>
    </row>
    <row r="74" spans="1:35" ht="15.6" thickBot="1">
      <c r="A74" s="13" t="e">
        <f>HLOOKUP($D$67,cwccis,VLOOKUP(J74,row,2))</f>
        <v>#N/A</v>
      </c>
      <c r="B74" s="14" t="e">
        <f>HLOOKUP(D68,cwccis,VLOOKUP(J74,row,2))</f>
        <v>#N/A</v>
      </c>
      <c r="C74" s="14" t="e">
        <f>HLOOKUP(D74,cwccis,VLOOKUP(J74,row,2))</f>
        <v>#N/A</v>
      </c>
      <c r="D74" s="252" t="s">
        <v>1215</v>
      </c>
      <c r="E74" s="195" t="str">
        <f>FIXED(HLOOKUP(D74,cwccis,4),0,TRUE)&amp;HLOOKUP(D74,cwccis,5)</f>
        <v>2016(Jul - Sep)</v>
      </c>
      <c r="F74" s="195">
        <f>J74</f>
        <v>0</v>
      </c>
      <c r="G74" s="196" t="str">
        <f>" Midpoint "&amp;J74</f>
        <v xml:space="preserve"> Midpoint </v>
      </c>
      <c r="H74" s="196"/>
      <c r="I74" s="149">
        <v>18</v>
      </c>
      <c r="J74" s="202"/>
      <c r="K74" s="151"/>
      <c r="L74" s="44">
        <v>0</v>
      </c>
      <c r="M74" s="27">
        <f>L74*N74</f>
        <v>0</v>
      </c>
      <c r="N74" s="329"/>
      <c r="O74" s="30">
        <f>M74+L74</f>
        <v>0</v>
      </c>
      <c r="P74" s="171"/>
      <c r="Q74" s="2">
        <f>IF(O74=0,0,B74/A74-1)</f>
        <v>0</v>
      </c>
      <c r="R74" s="23">
        <f>SUM(+L74*(1+Q74),0)</f>
        <v>0</v>
      </c>
      <c r="S74" s="23">
        <f>SUM(+M74*(1+Q74),0)</f>
        <v>0</v>
      </c>
      <c r="T74" s="23">
        <f>S74+R74</f>
        <v>0</v>
      </c>
      <c r="U74" s="171"/>
      <c r="V74" s="258">
        <f>IF(T74=0,0,D74)</f>
        <v>0</v>
      </c>
      <c r="W74" s="2">
        <f>IF(L74=0,0,C74/B74-1)</f>
        <v>0</v>
      </c>
      <c r="X74" s="2"/>
      <c r="Y74" s="23">
        <f>SUM(+R74*(1+W74),0)</f>
        <v>0</v>
      </c>
      <c r="Z74" s="374">
        <f>SUM(+S74*(1+W74),0)</f>
        <v>0</v>
      </c>
      <c r="AA74" s="375">
        <f>Y74+Z74</f>
        <v>0</v>
      </c>
      <c r="AC74" s="315"/>
    </row>
    <row r="75" spans="1:35" ht="15.6" thickBot="1">
      <c r="A75" s="13" t="e">
        <f>HLOOKUP($D$67,cwccis,VLOOKUP(J75,row,2))</f>
        <v>#N/A</v>
      </c>
      <c r="B75" s="14" t="e">
        <f>HLOOKUP(D68,cwccis,VLOOKUP(J75,row,2))</f>
        <v>#N/A</v>
      </c>
      <c r="C75" s="14" t="e">
        <f>HLOOKUP(D75,cwccis,VLOOKUP(J75,row,2))</f>
        <v>#N/A</v>
      </c>
      <c r="D75" s="252" t="s">
        <v>1215</v>
      </c>
      <c r="E75" s="195" t="str">
        <f>FIXED(HLOOKUP(D75,cwccis,4),0,TRUE)&amp;HLOOKUP(D75,cwccis,5)</f>
        <v>2016(Jul - Sep)</v>
      </c>
      <c r="F75" s="195">
        <f>J75</f>
        <v>0</v>
      </c>
      <c r="G75" s="196" t="str">
        <f>" Midpoint "&amp;J75</f>
        <v xml:space="preserve"> Midpoint </v>
      </c>
      <c r="H75" s="196"/>
      <c r="I75" s="149">
        <v>19</v>
      </c>
      <c r="J75" s="202"/>
      <c r="K75" s="151"/>
      <c r="L75" s="44">
        <v>0</v>
      </c>
      <c r="M75" s="27">
        <f>L75*N75</f>
        <v>0</v>
      </c>
      <c r="N75" s="329"/>
      <c r="O75" s="30">
        <f>M75+L75</f>
        <v>0</v>
      </c>
      <c r="P75" s="171"/>
      <c r="Q75" s="2">
        <f>IF(O75=0,0,B75/A75-1)</f>
        <v>0</v>
      </c>
      <c r="R75" s="23">
        <f>SUM(+L75*(1+Q75),0)</f>
        <v>0</v>
      </c>
      <c r="S75" s="23">
        <f>SUM(+M75*(1+Q75),0)</f>
        <v>0</v>
      </c>
      <c r="T75" s="23">
        <f>S75+R75</f>
        <v>0</v>
      </c>
      <c r="U75" s="171"/>
      <c r="V75" s="258">
        <f>IF(T75=0,0,D75)</f>
        <v>0</v>
      </c>
      <c r="W75" s="2">
        <f>IF(L75=0,0,C75/B75-1)</f>
        <v>0</v>
      </c>
      <c r="X75" s="2"/>
      <c r="Y75" s="23">
        <f>SUM(+R75*(1+W75),0)</f>
        <v>0</v>
      </c>
      <c r="Z75" s="374">
        <f>SUM(+S75*(1+W75),0)</f>
        <v>0</v>
      </c>
      <c r="AA75" s="375">
        <f>Y75+Z75</f>
        <v>0</v>
      </c>
      <c r="AC75" s="315"/>
    </row>
    <row r="76" spans="1:35">
      <c r="A76" s="15"/>
      <c r="B76" s="14"/>
      <c r="C76" s="14"/>
      <c r="D76" s="195"/>
      <c r="E76" s="195"/>
      <c r="F76" s="195"/>
      <c r="G76" s="196"/>
      <c r="H76" s="256"/>
      <c r="I76" s="149">
        <v>20</v>
      </c>
      <c r="J76" s="259" t="s">
        <v>41</v>
      </c>
      <c r="K76" s="260"/>
      <c r="L76" s="45"/>
      <c r="M76" s="28"/>
      <c r="N76" s="2"/>
      <c r="O76" s="23"/>
      <c r="P76" s="171"/>
      <c r="Q76" s="2"/>
      <c r="R76" s="23">
        <v>0</v>
      </c>
      <c r="S76" s="23"/>
      <c r="T76" s="23"/>
      <c r="U76" s="171"/>
      <c r="V76" s="258"/>
      <c r="W76" s="2"/>
      <c r="X76" s="2"/>
      <c r="Y76" s="23"/>
      <c r="Z76" s="374"/>
      <c r="AA76" s="375"/>
      <c r="AC76" s="315"/>
    </row>
    <row r="77" spans="1:35" ht="15">
      <c r="A77" s="15"/>
      <c r="B77" s="14"/>
      <c r="C77" s="14"/>
      <c r="D77" s="195"/>
      <c r="E77" s="195"/>
      <c r="F77" s="195"/>
      <c r="G77" s="196"/>
      <c r="H77" s="256"/>
      <c r="I77" s="149">
        <v>21</v>
      </c>
      <c r="J77" s="261"/>
      <c r="K77" s="204"/>
      <c r="L77" s="42" t="s">
        <v>37</v>
      </c>
      <c r="M77" s="24" t="s">
        <v>37</v>
      </c>
      <c r="N77" s="306" t="s">
        <v>37</v>
      </c>
      <c r="O77" s="24" t="s">
        <v>37</v>
      </c>
      <c r="P77" s="171"/>
      <c r="Q77" s="306"/>
      <c r="R77" s="24" t="s">
        <v>37</v>
      </c>
      <c r="S77" s="24" t="s">
        <v>37</v>
      </c>
      <c r="T77" s="24" t="s">
        <v>37</v>
      </c>
      <c r="U77" s="171"/>
      <c r="V77" s="204"/>
      <c r="W77" s="385"/>
      <c r="X77" s="385"/>
      <c r="Y77" s="376"/>
      <c r="Z77" s="377"/>
      <c r="AA77" s="378"/>
      <c r="AC77" s="315"/>
      <c r="AE77" s="154"/>
      <c r="AF77" s="154"/>
      <c r="AG77" s="154"/>
      <c r="AH77" s="154"/>
      <c r="AI77" s="154"/>
    </row>
    <row r="78" spans="1:35" ht="15">
      <c r="A78" s="15"/>
      <c r="B78" s="14"/>
      <c r="C78" s="14"/>
      <c r="G78" s="256"/>
      <c r="H78" s="256"/>
      <c r="I78" s="149">
        <v>22</v>
      </c>
      <c r="J78" s="261"/>
      <c r="K78" s="207" t="s">
        <v>67</v>
      </c>
      <c r="L78" s="41">
        <f>SUM(L71:L76)</f>
        <v>3679</v>
      </c>
      <c r="M78" s="23">
        <f>SUM(M71:M76)</f>
        <v>905.71</v>
      </c>
      <c r="N78" s="305">
        <f>O78/L78-1</f>
        <v>0.2461837455830389</v>
      </c>
      <c r="O78" s="26">
        <f>L78+M78</f>
        <v>4584.71</v>
      </c>
      <c r="P78" s="171"/>
      <c r="Q78" s="307"/>
      <c r="R78" s="23">
        <f>SUM(R71:R76)</f>
        <v>3736.19504670888</v>
      </c>
      <c r="S78" s="23">
        <f>SUM(S71:S76)</f>
        <v>919.79030357678425</v>
      </c>
      <c r="T78" s="23">
        <f>R78+S78</f>
        <v>4655.985350285664</v>
      </c>
      <c r="U78" s="171"/>
      <c r="V78" s="151"/>
      <c r="W78" s="307"/>
      <c r="X78" s="307"/>
      <c r="Y78" s="23">
        <f>SUM(Y71:Y76)</f>
        <v>3860.7979857552373</v>
      </c>
      <c r="Z78" s="374">
        <f>SUM(Z71:Z76)</f>
        <v>950.46559429024364</v>
      </c>
      <c r="AA78" s="375">
        <f>Y78+Z78</f>
        <v>4811.2635800454809</v>
      </c>
      <c r="AC78" s="325">
        <f>SUM(AA71:AA76)</f>
        <v>4811.2635800454809</v>
      </c>
      <c r="AD78" s="154"/>
      <c r="AE78" s="166"/>
      <c r="AF78" s="166"/>
      <c r="AG78" s="166"/>
      <c r="AH78" s="166"/>
      <c r="AI78" s="166"/>
    </row>
    <row r="79" spans="1:35" ht="15.6" thickBot="1">
      <c r="A79" s="15"/>
      <c r="B79" s="14"/>
      <c r="C79" s="14"/>
      <c r="G79" s="256"/>
      <c r="H79" s="256"/>
      <c r="I79" s="149">
        <v>23</v>
      </c>
      <c r="J79" s="261"/>
      <c r="K79" s="151"/>
      <c r="L79" s="43"/>
      <c r="M79" s="23"/>
      <c r="N79" s="307"/>
      <c r="O79" s="25"/>
      <c r="P79" s="171"/>
      <c r="Q79" s="307"/>
      <c r="R79" s="25"/>
      <c r="S79" s="25"/>
      <c r="T79" s="25"/>
      <c r="U79" s="171"/>
      <c r="V79" s="151"/>
      <c r="W79" s="307"/>
      <c r="X79" s="307"/>
      <c r="Y79" s="25"/>
      <c r="Z79" s="379"/>
      <c r="AA79" s="380"/>
      <c r="AC79" s="315"/>
      <c r="AD79" s="154"/>
      <c r="AE79" s="166"/>
      <c r="AF79" s="166"/>
      <c r="AG79" s="166"/>
      <c r="AH79" s="166"/>
      <c r="AI79" s="166"/>
    </row>
    <row r="80" spans="1:35" ht="15.6" thickBot="1">
      <c r="A80" s="13">
        <f>HLOOKUP($D$67,cwccis,VLOOKUP(F80,row,2))</f>
        <v>798.14</v>
      </c>
      <c r="B80" s="14">
        <f>HLOOKUP(D68,cwccis,VLOOKUP(F80,row,2))</f>
        <v>810.55</v>
      </c>
      <c r="C80" s="14">
        <f>HLOOKUP(D80,cwccis,VLOOKUP(F80,row,2))</f>
        <v>825.73</v>
      </c>
      <c r="D80" s="252" t="s">
        <v>1130</v>
      </c>
      <c r="E80" s="195" t="str">
        <f>FIXED(HLOOKUP(D80,cwccis,4),0,TRUE)&amp;HLOOKUP(D80,cwccis,5)</f>
        <v>2015(Oct - Dec)</v>
      </c>
      <c r="F80" s="343" t="s">
        <v>1073</v>
      </c>
      <c r="G80" s="196" t="s">
        <v>492</v>
      </c>
      <c r="H80" s="196"/>
      <c r="I80" s="149">
        <v>24</v>
      </c>
      <c r="J80" s="386" t="s">
        <v>62</v>
      </c>
      <c r="K80" s="262" t="s">
        <v>38</v>
      </c>
      <c r="L80" s="44">
        <v>5</v>
      </c>
      <c r="M80" s="27">
        <f>L80*N80</f>
        <v>1.5</v>
      </c>
      <c r="N80" s="330">
        <v>0.3</v>
      </c>
      <c r="O80" s="30">
        <f>L80+M80</f>
        <v>6.5</v>
      </c>
      <c r="P80" s="171"/>
      <c r="Q80" s="2">
        <f>IF(O80=0,0,B80/A80-1)</f>
        <v>1.5548650612674519E-2</v>
      </c>
      <c r="R80" s="23">
        <f>SUM(+L80*(1+Q80),0)</f>
        <v>5.0777432530633728</v>
      </c>
      <c r="S80" s="23">
        <f>SUM(+M80*(1+Q80),0)</f>
        <v>1.5233229759190117</v>
      </c>
      <c r="T80" s="23">
        <f>S80+R80</f>
        <v>6.6010662289823845</v>
      </c>
      <c r="U80" s="171"/>
      <c r="V80" s="258" t="str">
        <f>IF(T80=0,0,D80)</f>
        <v>2016Q1</v>
      </c>
      <c r="W80" s="2">
        <f>IF(L80=0,0,C80/B80-1)</f>
        <v>1.8728024181111635E-2</v>
      </c>
      <c r="X80" s="2"/>
      <c r="Y80" s="23">
        <f>SUM(+R80*(1+W80),0)</f>
        <v>5.17283935149222</v>
      </c>
      <c r="Z80" s="374">
        <f>SUM(+S80*(1+W80),0)</f>
        <v>1.5518518054476658</v>
      </c>
      <c r="AA80" s="375">
        <f>Y80+Z80</f>
        <v>6.7246911569398859</v>
      </c>
      <c r="AC80" s="325">
        <f>AA80</f>
        <v>6.7246911569398859</v>
      </c>
      <c r="AD80" s="154"/>
      <c r="AE80" s="166"/>
      <c r="AF80" s="166"/>
      <c r="AG80" s="166"/>
      <c r="AH80" s="166"/>
      <c r="AI80" s="166"/>
    </row>
    <row r="81" spans="1:35" ht="15" customHeight="1">
      <c r="A81" s="335"/>
      <c r="B81" s="334"/>
      <c r="C81" s="334"/>
      <c r="G81" s="618" t="s">
        <v>1074</v>
      </c>
      <c r="H81" s="256"/>
      <c r="I81" s="149">
        <v>25</v>
      </c>
      <c r="J81" s="261"/>
      <c r="K81" s="151"/>
      <c r="L81" s="43"/>
      <c r="M81" s="23"/>
      <c r="N81" s="307"/>
      <c r="O81" s="25"/>
      <c r="P81" s="171"/>
      <c r="Q81" s="2">
        <f>IF(O81=0,0,B78/#REF!-1)</f>
        <v>0</v>
      </c>
      <c r="R81" s="25"/>
      <c r="S81" s="25"/>
      <c r="T81" s="25"/>
      <c r="U81" s="171"/>
      <c r="V81" s="151"/>
      <c r="W81" s="339" t="s">
        <v>41</v>
      </c>
      <c r="X81" s="339"/>
      <c r="Y81" s="25"/>
      <c r="Z81" s="379"/>
      <c r="AA81" s="380"/>
      <c r="AC81" s="315"/>
      <c r="AD81" s="154"/>
      <c r="AE81" s="166"/>
      <c r="AF81" s="166"/>
      <c r="AG81" s="166"/>
      <c r="AH81" s="166"/>
      <c r="AI81" s="166"/>
    </row>
    <row r="82" spans="1:35" ht="15">
      <c r="A82" s="335"/>
      <c r="B82" s="334"/>
      <c r="C82" s="334"/>
      <c r="G82" s="618"/>
      <c r="H82" s="256"/>
      <c r="I82" s="149">
        <v>26</v>
      </c>
      <c r="J82" s="261"/>
      <c r="K82" s="263"/>
      <c r="L82" s="46"/>
      <c r="M82" s="29"/>
      <c r="N82" s="307"/>
      <c r="O82" s="25"/>
      <c r="P82" s="171"/>
      <c r="Q82" s="307"/>
      <c r="R82" s="25"/>
      <c r="S82" s="25"/>
      <c r="T82" s="25"/>
      <c r="U82" s="171"/>
      <c r="V82" s="213"/>
      <c r="W82" s="307"/>
      <c r="X82" s="307"/>
      <c r="Y82" s="25"/>
      <c r="Z82" s="379"/>
      <c r="AA82" s="380"/>
      <c r="AC82" s="326"/>
      <c r="AD82" s="154"/>
      <c r="AE82" s="166"/>
      <c r="AF82" s="166"/>
      <c r="AG82" s="166"/>
      <c r="AH82" s="166"/>
      <c r="AI82" s="166"/>
    </row>
    <row r="83" spans="1:35" ht="16.5" customHeight="1" thickBot="1">
      <c r="A83" s="335"/>
      <c r="B83" s="334"/>
      <c r="C83" s="334"/>
      <c r="G83" s="256"/>
      <c r="H83" s="256"/>
      <c r="I83" s="149">
        <v>27</v>
      </c>
      <c r="J83" s="202">
        <v>30</v>
      </c>
      <c r="K83" s="158" t="s">
        <v>39</v>
      </c>
      <c r="L83" s="43"/>
      <c r="M83" s="25"/>
      <c r="N83" s="307"/>
      <c r="O83" s="25"/>
      <c r="P83" s="171"/>
      <c r="Q83" s="2">
        <f>ROUND(IF(O83=0,0,$B$75/$B$69-1),3)</f>
        <v>0</v>
      </c>
      <c r="R83" s="25"/>
      <c r="S83" s="25"/>
      <c r="T83" s="25"/>
      <c r="U83" s="171"/>
      <c r="V83" s="151"/>
      <c r="W83" s="2">
        <f>IF(L83=0,0,B83/$B$75-1)</f>
        <v>0</v>
      </c>
      <c r="X83" s="2"/>
      <c r="Y83" s="25"/>
      <c r="Z83" s="379"/>
      <c r="AA83" s="380"/>
      <c r="AC83" s="315"/>
      <c r="AD83" s="154"/>
      <c r="AE83" s="166"/>
      <c r="AF83" s="166"/>
      <c r="AG83" s="166"/>
      <c r="AH83" s="166"/>
      <c r="AI83" s="166"/>
    </row>
    <row r="84" spans="1:35" ht="15.6" thickBot="1">
      <c r="A84" s="16">
        <f>HLOOKUP(D67,cwccis,VLOOKUP(J83,row,2))</f>
        <v>1.0285676763214286</v>
      </c>
      <c r="B84" s="17">
        <f>HLOOKUP(D68,cwccis,VLOOKUP(J83,row,2))</f>
        <v>1.0507806142209108</v>
      </c>
      <c r="C84" s="18">
        <f>HLOOKUP(D84,cwccis,VLOOKUP(J83,row,2))</f>
        <v>1.1184547702030831</v>
      </c>
      <c r="D84" s="551" t="s">
        <v>1215</v>
      </c>
      <c r="E84" s="195" t="str">
        <f>FIXED(HLOOKUP(D84,cwccis,4),0,TRUE)&amp;HLOOKUP(D84,cwccis,5)</f>
        <v>2016(Jul - Sep)</v>
      </c>
      <c r="F84" s="195">
        <f>$J$83</f>
        <v>30</v>
      </c>
      <c r="G84" s="264" t="s">
        <v>403</v>
      </c>
      <c r="H84" s="264"/>
      <c r="I84" s="149">
        <v>28</v>
      </c>
      <c r="J84" s="390">
        <f>Input!$R$15</f>
        <v>2.5000000000000001E-2</v>
      </c>
      <c r="K84" s="217" t="s">
        <v>45</v>
      </c>
      <c r="L84" s="47">
        <f t="shared" ref="L84:L91" si="5">ROUND($L$78*J84,0)</f>
        <v>92</v>
      </c>
      <c r="M84" s="27">
        <f>L84*N84</f>
        <v>19.872</v>
      </c>
      <c r="N84" s="372">
        <v>0.216</v>
      </c>
      <c r="O84" s="23">
        <f>M84+L84</f>
        <v>111.872</v>
      </c>
      <c r="P84" s="171"/>
      <c r="Q84" s="2">
        <f t="shared" ref="Q84:Q91" si="6">IF(O84=0,0,B84/A84-1)</f>
        <v>2.1595990629342587E-2</v>
      </c>
      <c r="R84" s="23">
        <f t="shared" ref="R84:R96" si="7">SUM(+L84*(1+Q84),0)</f>
        <v>93.986831137899514</v>
      </c>
      <c r="S84" s="23">
        <f t="shared" ref="S84:S96" si="8">SUM(+M84*(1+Q84),0)</f>
        <v>20.301155525786296</v>
      </c>
      <c r="T84" s="23">
        <f t="shared" ref="T84:T91" si="9">S84+R84</f>
        <v>114.28798666368581</v>
      </c>
      <c r="U84" s="171"/>
      <c r="V84" s="258" t="str">
        <f t="shared" ref="V84:V91" si="10">IF(T84=0,0,D84)</f>
        <v>2016Q4</v>
      </c>
      <c r="W84" s="2">
        <f t="shared" ref="W84:W91" si="11">IF(L84=0,0,C84/B84-1)</f>
        <v>6.4403696705376046E-2</v>
      </c>
      <c r="X84" s="2"/>
      <c r="Y84" s="23">
        <f t="shared" ref="Y84:Y96" si="12">SUM(+R84*(1+W84),0)</f>
        <v>100.03993050480419</v>
      </c>
      <c r="Z84" s="374">
        <f t="shared" ref="Z84:Z96" si="13">SUM(+S84*(1+W84),0)</f>
        <v>21.608624989037704</v>
      </c>
      <c r="AA84" s="375">
        <f t="shared" ref="AA84:AA91" si="14">Y84+Z84</f>
        <v>121.6485554938419</v>
      </c>
      <c r="AC84" s="325">
        <f>AA84</f>
        <v>121.6485554938419</v>
      </c>
      <c r="AD84" s="154"/>
      <c r="AE84" s="166"/>
      <c r="AF84" s="166"/>
      <c r="AG84" s="166"/>
      <c r="AH84" s="166"/>
      <c r="AI84" s="166"/>
    </row>
    <row r="85" spans="1:35" ht="15">
      <c r="A85" s="16">
        <f>A84</f>
        <v>1.0285676763214286</v>
      </c>
      <c r="B85" s="17">
        <f>B84</f>
        <v>1.0507806142209108</v>
      </c>
      <c r="C85" s="18">
        <f>C84</f>
        <v>1.1184547702030831</v>
      </c>
      <c r="D85" s="255" t="str">
        <f>D84</f>
        <v>2016Q4</v>
      </c>
      <c r="E85" s="255" t="str">
        <f>E84</f>
        <v>2016(Jul - Sep)</v>
      </c>
      <c r="F85" s="195">
        <f t="shared" ref="F85:F91" si="15">$J$83</f>
        <v>30</v>
      </c>
      <c r="G85" s="265" t="str">
        <f>"From "&amp;G84</f>
        <v>From Design mid point period</v>
      </c>
      <c r="H85" s="265"/>
      <c r="I85" s="149">
        <v>29</v>
      </c>
      <c r="J85" s="390">
        <f>Input!$R$17</f>
        <v>0.02</v>
      </c>
      <c r="K85" s="217" t="s">
        <v>46</v>
      </c>
      <c r="L85" s="47">
        <f t="shared" si="5"/>
        <v>74</v>
      </c>
      <c r="M85" s="27">
        <f>L85*N85</f>
        <v>15.984</v>
      </c>
      <c r="N85" s="330">
        <f>N84</f>
        <v>0.216</v>
      </c>
      <c r="O85" s="23">
        <f t="shared" ref="O85:O91" si="16">M85+L85</f>
        <v>89.983999999999995</v>
      </c>
      <c r="P85" s="171"/>
      <c r="Q85" s="2">
        <f t="shared" si="6"/>
        <v>2.1595990629342587E-2</v>
      </c>
      <c r="R85" s="23">
        <f t="shared" si="7"/>
        <v>75.598103306571346</v>
      </c>
      <c r="S85" s="23">
        <f t="shared" si="8"/>
        <v>16.32919031421941</v>
      </c>
      <c r="T85" s="23">
        <f t="shared" si="9"/>
        <v>91.927293620790749</v>
      </c>
      <c r="U85" s="171"/>
      <c r="V85" s="258" t="str">
        <f t="shared" si="10"/>
        <v>2016Q4</v>
      </c>
      <c r="W85" s="2">
        <f t="shared" si="11"/>
        <v>6.4403696705376046E-2</v>
      </c>
      <c r="X85" s="2"/>
      <c r="Y85" s="23">
        <f t="shared" si="12"/>
        <v>80.466900623429453</v>
      </c>
      <c r="Z85" s="374">
        <f t="shared" si="13"/>
        <v>17.380850534660762</v>
      </c>
      <c r="AA85" s="375">
        <f t="shared" si="14"/>
        <v>97.847751158090219</v>
      </c>
      <c r="AC85" s="325">
        <f t="shared" ref="AC85:AC96" si="17">AA85</f>
        <v>97.847751158090219</v>
      </c>
      <c r="AD85" s="154"/>
      <c r="AE85" s="166"/>
      <c r="AF85" s="166"/>
      <c r="AG85" s="166"/>
      <c r="AH85" s="166"/>
      <c r="AI85" s="166"/>
    </row>
    <row r="86" spans="1:35" ht="15">
      <c r="A86" s="16">
        <f t="shared" ref="A86:C88" si="18">A85</f>
        <v>1.0285676763214286</v>
      </c>
      <c r="B86" s="17">
        <f t="shared" si="18"/>
        <v>1.0507806142209108</v>
      </c>
      <c r="C86" s="18">
        <f t="shared" si="18"/>
        <v>1.1184547702030831</v>
      </c>
      <c r="D86" s="255" t="str">
        <f>D84</f>
        <v>2016Q4</v>
      </c>
      <c r="E86" s="255" t="str">
        <f>E84</f>
        <v>2016(Jul - Sep)</v>
      </c>
      <c r="F86" s="195">
        <f t="shared" si="15"/>
        <v>30</v>
      </c>
      <c r="G86" s="265" t="str">
        <f>"From "&amp;G84</f>
        <v>From Design mid point period</v>
      </c>
      <c r="H86" s="265"/>
      <c r="I86" s="149">
        <v>30</v>
      </c>
      <c r="J86" s="390">
        <f>Input!$R$18</f>
        <v>8.5000000000000006E-2</v>
      </c>
      <c r="K86" s="217" t="s">
        <v>47</v>
      </c>
      <c r="L86" s="47">
        <f t="shared" si="5"/>
        <v>313</v>
      </c>
      <c r="M86" s="27">
        <f t="shared" ref="M86:M91" si="19">L86*N86</f>
        <v>67.608000000000004</v>
      </c>
      <c r="N86" s="330">
        <f t="shared" ref="N86:N91" si="20">N85</f>
        <v>0.216</v>
      </c>
      <c r="O86" s="23">
        <f t="shared" si="16"/>
        <v>380.608</v>
      </c>
      <c r="P86" s="171"/>
      <c r="Q86" s="2">
        <f t="shared" si="6"/>
        <v>2.1595990629342587E-2</v>
      </c>
      <c r="R86" s="23">
        <f t="shared" si="7"/>
        <v>319.75954506698423</v>
      </c>
      <c r="S86" s="23">
        <f t="shared" si="8"/>
        <v>69.0680617344686</v>
      </c>
      <c r="T86" s="23">
        <f t="shared" si="9"/>
        <v>388.82760680145282</v>
      </c>
      <c r="U86" s="171"/>
      <c r="V86" s="258" t="str">
        <f t="shared" si="10"/>
        <v>2016Q4</v>
      </c>
      <c r="W86" s="2">
        <f t="shared" si="11"/>
        <v>6.4403696705376046E-2</v>
      </c>
      <c r="X86" s="2"/>
      <c r="Y86" s="23">
        <f t="shared" si="12"/>
        <v>340.35324182612732</v>
      </c>
      <c r="Z86" s="374">
        <f t="shared" si="13"/>
        <v>73.516300234443506</v>
      </c>
      <c r="AA86" s="375">
        <f t="shared" si="14"/>
        <v>413.86954206057084</v>
      </c>
      <c r="AC86" s="325">
        <f t="shared" si="17"/>
        <v>413.86954206057084</v>
      </c>
      <c r="AD86" s="154"/>
      <c r="AE86" s="166"/>
      <c r="AF86" s="166"/>
      <c r="AG86" s="166"/>
      <c r="AH86" s="166"/>
      <c r="AI86" s="166"/>
    </row>
    <row r="87" spans="1:35" ht="15">
      <c r="A87" s="16">
        <f t="shared" si="18"/>
        <v>1.0285676763214286</v>
      </c>
      <c r="B87" s="17">
        <f t="shared" si="18"/>
        <v>1.0507806142209108</v>
      </c>
      <c r="C87" s="18">
        <f t="shared" si="18"/>
        <v>1.1184547702030831</v>
      </c>
      <c r="D87" s="255" t="str">
        <f>D84</f>
        <v>2016Q4</v>
      </c>
      <c r="E87" s="255" t="str">
        <f>E84</f>
        <v>2016(Jul - Sep)</v>
      </c>
      <c r="F87" s="195">
        <f t="shared" si="15"/>
        <v>30</v>
      </c>
      <c r="G87" s="265" t="str">
        <f>"From "&amp;G84</f>
        <v>From Design mid point period</v>
      </c>
      <c r="H87" s="265"/>
      <c r="I87" s="149">
        <v>31</v>
      </c>
      <c r="J87" s="390">
        <f>Input!$R$20</f>
        <v>0.02</v>
      </c>
      <c r="K87" s="217" t="s">
        <v>402</v>
      </c>
      <c r="L87" s="47">
        <f t="shared" si="5"/>
        <v>74</v>
      </c>
      <c r="M87" s="27">
        <f t="shared" si="19"/>
        <v>15.984</v>
      </c>
      <c r="N87" s="330">
        <f t="shared" si="20"/>
        <v>0.216</v>
      </c>
      <c r="O87" s="23">
        <f t="shared" si="16"/>
        <v>89.983999999999995</v>
      </c>
      <c r="P87" s="171"/>
      <c r="Q87" s="2">
        <f t="shared" si="6"/>
        <v>2.1595990629342587E-2</v>
      </c>
      <c r="R87" s="23">
        <f t="shared" si="7"/>
        <v>75.598103306571346</v>
      </c>
      <c r="S87" s="23">
        <f t="shared" si="8"/>
        <v>16.32919031421941</v>
      </c>
      <c r="T87" s="23">
        <f t="shared" si="9"/>
        <v>91.927293620790749</v>
      </c>
      <c r="U87" s="171"/>
      <c r="V87" s="258" t="str">
        <f t="shared" si="10"/>
        <v>2016Q4</v>
      </c>
      <c r="W87" s="2">
        <f t="shared" si="11"/>
        <v>6.4403696705376046E-2</v>
      </c>
      <c r="X87" s="2"/>
      <c r="Y87" s="23">
        <f t="shared" si="12"/>
        <v>80.466900623429453</v>
      </c>
      <c r="Z87" s="374">
        <f t="shared" si="13"/>
        <v>17.380850534660762</v>
      </c>
      <c r="AA87" s="375">
        <f t="shared" si="14"/>
        <v>97.847751158090219</v>
      </c>
      <c r="AC87" s="325">
        <f t="shared" si="17"/>
        <v>97.847751158090219</v>
      </c>
      <c r="AD87" s="154"/>
      <c r="AE87" s="166"/>
      <c r="AF87" s="166"/>
      <c r="AG87" s="166"/>
      <c r="AH87" s="166"/>
      <c r="AI87" s="166"/>
    </row>
    <row r="88" spans="1:35" ht="15.6" thickBot="1">
      <c r="A88" s="16">
        <f t="shared" si="18"/>
        <v>1.0285676763214286</v>
      </c>
      <c r="B88" s="17">
        <f t="shared" si="18"/>
        <v>1.0507806142209108</v>
      </c>
      <c r="C88" s="18">
        <f t="shared" si="18"/>
        <v>1.1184547702030831</v>
      </c>
      <c r="D88" s="255" t="str">
        <f>D84</f>
        <v>2016Q4</v>
      </c>
      <c r="E88" s="255" t="str">
        <f>E84</f>
        <v>2016(Jul - Sep)</v>
      </c>
      <c r="F88" s="195">
        <f t="shared" si="15"/>
        <v>30</v>
      </c>
      <c r="G88" s="265" t="str">
        <f>"From "&amp;G84</f>
        <v>From Design mid point period</v>
      </c>
      <c r="H88" s="265"/>
      <c r="I88" s="149">
        <v>32</v>
      </c>
      <c r="J88" s="390">
        <f>Input!$R$21</f>
        <v>0.02</v>
      </c>
      <c r="K88" s="217" t="s">
        <v>48</v>
      </c>
      <c r="L88" s="47">
        <f t="shared" si="5"/>
        <v>74</v>
      </c>
      <c r="M88" s="27">
        <f t="shared" si="19"/>
        <v>15.984</v>
      </c>
      <c r="N88" s="330">
        <f t="shared" si="20"/>
        <v>0.216</v>
      </c>
      <c r="O88" s="23">
        <f t="shared" si="16"/>
        <v>89.983999999999995</v>
      </c>
      <c r="P88" s="171"/>
      <c r="Q88" s="2">
        <f t="shared" si="6"/>
        <v>2.1595990629342587E-2</v>
      </c>
      <c r="R88" s="23">
        <f t="shared" si="7"/>
        <v>75.598103306571346</v>
      </c>
      <c r="S88" s="23">
        <f t="shared" si="8"/>
        <v>16.32919031421941</v>
      </c>
      <c r="T88" s="23">
        <f t="shared" si="9"/>
        <v>91.927293620790749</v>
      </c>
      <c r="U88" s="171"/>
      <c r="V88" s="258" t="str">
        <f t="shared" si="10"/>
        <v>2016Q4</v>
      </c>
      <c r="W88" s="2">
        <f t="shared" si="11"/>
        <v>6.4403696705376046E-2</v>
      </c>
      <c r="X88" s="2"/>
      <c r="Y88" s="23">
        <f t="shared" si="12"/>
        <v>80.466900623429453</v>
      </c>
      <c r="Z88" s="374">
        <f t="shared" si="13"/>
        <v>17.380850534660762</v>
      </c>
      <c r="AA88" s="375">
        <f t="shared" si="14"/>
        <v>97.847751158090219</v>
      </c>
      <c r="AC88" s="325">
        <f t="shared" si="17"/>
        <v>97.847751158090219</v>
      </c>
      <c r="AD88" s="154"/>
      <c r="AE88" s="166"/>
      <c r="AF88" s="166"/>
      <c r="AG88" s="166"/>
      <c r="AH88" s="166"/>
      <c r="AI88" s="166"/>
    </row>
    <row r="89" spans="1:35" ht="15.6" thickBot="1">
      <c r="A89" s="16">
        <f>HLOOKUP(D67,cwccis,VLOOKUP(J83,row,2))</f>
        <v>1.0285676763214286</v>
      </c>
      <c r="B89" s="17">
        <f>HLOOKUP(D68,cwccis,VLOOKUP(J83,row,2))</f>
        <v>1.0507806142209108</v>
      </c>
      <c r="C89" s="18">
        <f>HLOOKUP(D89,cwccis,VLOOKUP(J83,row,2))</f>
        <v>1.1184547702030831</v>
      </c>
      <c r="D89" s="252" t="s">
        <v>1215</v>
      </c>
      <c r="E89" s="195" t="str">
        <f>FIXED(HLOOKUP(D89,cwccis,4),0,TRUE)&amp;HLOOKUP(D89,cwccis,5)</f>
        <v>2016(Jul - Sep)</v>
      </c>
      <c r="F89" s="195">
        <f t="shared" si="15"/>
        <v>30</v>
      </c>
      <c r="G89" s="266" t="s">
        <v>506</v>
      </c>
      <c r="H89" s="267"/>
      <c r="I89" s="149">
        <v>33</v>
      </c>
      <c r="J89" s="390">
        <f>Input!$R$22</f>
        <v>0.03</v>
      </c>
      <c r="K89" s="217" t="s">
        <v>49</v>
      </c>
      <c r="L89" s="47">
        <f t="shared" si="5"/>
        <v>110</v>
      </c>
      <c r="M89" s="27">
        <f t="shared" si="19"/>
        <v>23.759999999999998</v>
      </c>
      <c r="N89" s="330">
        <f t="shared" si="20"/>
        <v>0.216</v>
      </c>
      <c r="O89" s="23">
        <f t="shared" si="16"/>
        <v>133.76</v>
      </c>
      <c r="P89" s="171"/>
      <c r="Q89" s="2">
        <f t="shared" si="6"/>
        <v>2.1595990629342587E-2</v>
      </c>
      <c r="R89" s="23">
        <f t="shared" si="7"/>
        <v>112.37555896922768</v>
      </c>
      <c r="S89" s="23">
        <f t="shared" si="8"/>
        <v>24.273120737353178</v>
      </c>
      <c r="T89" s="23">
        <f t="shared" si="9"/>
        <v>136.64867970658085</v>
      </c>
      <c r="U89" s="171"/>
      <c r="V89" s="258" t="str">
        <f t="shared" si="10"/>
        <v>2016Q4</v>
      </c>
      <c r="W89" s="2">
        <f t="shared" si="11"/>
        <v>6.4403696705376046E-2</v>
      </c>
      <c r="X89" s="2"/>
      <c r="Y89" s="23">
        <f t="shared" si="12"/>
        <v>119.61296038617893</v>
      </c>
      <c r="Z89" s="374">
        <f t="shared" si="13"/>
        <v>25.836399443414646</v>
      </c>
      <c r="AA89" s="375">
        <f t="shared" si="14"/>
        <v>145.44935982959356</v>
      </c>
      <c r="AC89" s="325">
        <f t="shared" si="17"/>
        <v>145.44935982959356</v>
      </c>
      <c r="AD89" s="154"/>
      <c r="AE89" s="166"/>
      <c r="AF89" s="166"/>
      <c r="AG89" s="166"/>
      <c r="AH89" s="166"/>
      <c r="AI89" s="166"/>
    </row>
    <row r="90" spans="1:35" ht="15">
      <c r="A90" s="16">
        <f>A89</f>
        <v>1.0285676763214286</v>
      </c>
      <c r="B90" s="17">
        <f>B89</f>
        <v>1.0507806142209108</v>
      </c>
      <c r="C90" s="18">
        <f>C89</f>
        <v>1.1184547702030831</v>
      </c>
      <c r="D90" s="268" t="str">
        <f>D89</f>
        <v>2016Q4</v>
      </c>
      <c r="E90" s="195" t="str">
        <f>FIXED(HLOOKUP(D90,cwccis,4),0,TRUE)&amp;HLOOKUP(D90,cwccis,5)</f>
        <v>2016(Jul - Sep)</v>
      </c>
      <c r="F90" s="195">
        <f t="shared" si="15"/>
        <v>30</v>
      </c>
      <c r="G90" s="267" t="s">
        <v>670</v>
      </c>
      <c r="H90" s="267"/>
      <c r="I90" s="149">
        <v>34</v>
      </c>
      <c r="J90" s="390">
        <f>Input!$R$23</f>
        <v>0.02</v>
      </c>
      <c r="K90" s="217" t="s">
        <v>50</v>
      </c>
      <c r="L90" s="47">
        <f t="shared" si="5"/>
        <v>74</v>
      </c>
      <c r="M90" s="27">
        <f t="shared" si="19"/>
        <v>15.984</v>
      </c>
      <c r="N90" s="330">
        <f t="shared" si="20"/>
        <v>0.216</v>
      </c>
      <c r="O90" s="23">
        <f t="shared" si="16"/>
        <v>89.983999999999995</v>
      </c>
      <c r="P90" s="171"/>
      <c r="Q90" s="2">
        <f t="shared" si="6"/>
        <v>2.1595990629342587E-2</v>
      </c>
      <c r="R90" s="23">
        <f t="shared" si="7"/>
        <v>75.598103306571346</v>
      </c>
      <c r="S90" s="23">
        <f t="shared" si="8"/>
        <v>16.32919031421941</v>
      </c>
      <c r="T90" s="23">
        <f t="shared" si="9"/>
        <v>91.927293620790749</v>
      </c>
      <c r="U90" s="171"/>
      <c r="V90" s="258" t="str">
        <f t="shared" si="10"/>
        <v>2016Q4</v>
      </c>
      <c r="W90" s="2">
        <f t="shared" si="11"/>
        <v>6.4403696705376046E-2</v>
      </c>
      <c r="X90" s="2"/>
      <c r="Y90" s="23">
        <f t="shared" si="12"/>
        <v>80.466900623429453</v>
      </c>
      <c r="Z90" s="374">
        <f t="shared" si="13"/>
        <v>17.380850534660762</v>
      </c>
      <c r="AA90" s="375">
        <f t="shared" si="14"/>
        <v>97.847751158090219</v>
      </c>
      <c r="AC90" s="325">
        <f t="shared" si="17"/>
        <v>97.847751158090219</v>
      </c>
      <c r="AD90" s="154"/>
      <c r="AE90" s="166"/>
      <c r="AF90" s="166"/>
      <c r="AG90" s="166"/>
      <c r="AH90" s="166"/>
      <c r="AI90" s="166"/>
    </row>
    <row r="91" spans="1:35" ht="15">
      <c r="A91" s="16">
        <f>A90</f>
        <v>1.0285676763214286</v>
      </c>
      <c r="B91" s="17">
        <f>B90</f>
        <v>1.0507806142209108</v>
      </c>
      <c r="C91" s="18">
        <f>C84</f>
        <v>1.1184547702030831</v>
      </c>
      <c r="D91" s="255" t="str">
        <f>D84</f>
        <v>2016Q4</v>
      </c>
      <c r="E91" s="255" t="str">
        <f>E84</f>
        <v>2016(Jul - Sep)</v>
      </c>
      <c r="F91" s="195">
        <f t="shared" si="15"/>
        <v>30</v>
      </c>
      <c r="G91" s="265" t="str">
        <f>"From "&amp;G84</f>
        <v>From Design mid point period</v>
      </c>
      <c r="H91" s="265"/>
      <c r="I91" s="149">
        <v>35</v>
      </c>
      <c r="J91" s="390">
        <f>Input!$R$24</f>
        <v>0.02</v>
      </c>
      <c r="K91" s="217" t="s">
        <v>475</v>
      </c>
      <c r="L91" s="47">
        <f t="shared" si="5"/>
        <v>74</v>
      </c>
      <c r="M91" s="27">
        <f t="shared" si="19"/>
        <v>15.984</v>
      </c>
      <c r="N91" s="330">
        <f t="shared" si="20"/>
        <v>0.216</v>
      </c>
      <c r="O91" s="23">
        <f t="shared" si="16"/>
        <v>89.983999999999995</v>
      </c>
      <c r="P91" s="171"/>
      <c r="Q91" s="2">
        <f t="shared" si="6"/>
        <v>2.1595990629342587E-2</v>
      </c>
      <c r="R91" s="23">
        <f t="shared" si="7"/>
        <v>75.598103306571346</v>
      </c>
      <c r="S91" s="23">
        <f t="shared" si="8"/>
        <v>16.32919031421941</v>
      </c>
      <c r="T91" s="23">
        <f t="shared" si="9"/>
        <v>91.927293620790749</v>
      </c>
      <c r="U91" s="171"/>
      <c r="V91" s="258" t="str">
        <f t="shared" si="10"/>
        <v>2016Q4</v>
      </c>
      <c r="W91" s="2">
        <f t="shared" si="11"/>
        <v>6.4403696705376046E-2</v>
      </c>
      <c r="X91" s="2"/>
      <c r="Y91" s="23">
        <f t="shared" si="12"/>
        <v>80.466900623429453</v>
      </c>
      <c r="Z91" s="374">
        <f t="shared" si="13"/>
        <v>17.380850534660762</v>
      </c>
      <c r="AA91" s="375">
        <f t="shared" si="14"/>
        <v>97.847751158090219</v>
      </c>
      <c r="AC91" s="325">
        <f t="shared" si="17"/>
        <v>97.847751158090219</v>
      </c>
      <c r="AD91" s="154"/>
      <c r="AE91" s="166"/>
      <c r="AF91" s="166"/>
      <c r="AG91" s="166"/>
      <c r="AH91" s="166"/>
      <c r="AI91" s="166"/>
    </row>
    <row r="92" spans="1:35" ht="15">
      <c r="A92" s="335"/>
      <c r="B92" s="336"/>
      <c r="C92" s="337"/>
      <c r="F92" s="195"/>
      <c r="G92" s="270"/>
      <c r="H92" s="270"/>
      <c r="I92" s="149">
        <v>36</v>
      </c>
      <c r="J92" s="261"/>
      <c r="K92" s="151"/>
      <c r="L92" s="47">
        <f>$L$78*J92</f>
        <v>0</v>
      </c>
      <c r="M92" s="23"/>
      <c r="N92" s="307"/>
      <c r="O92" s="25"/>
      <c r="P92" s="171"/>
      <c r="Q92" s="2">
        <f>ROUND(IF(O92=0,0,$B$75/$B$69-1),3)</f>
        <v>0</v>
      </c>
      <c r="R92" s="23">
        <f t="shared" si="7"/>
        <v>0</v>
      </c>
      <c r="S92" s="23">
        <f t="shared" si="8"/>
        <v>0</v>
      </c>
      <c r="T92" s="25"/>
      <c r="U92" s="171"/>
      <c r="V92" s="213"/>
      <c r="W92" s="2">
        <f>IF(L92=0,0,C92/$B$75-1)</f>
        <v>0</v>
      </c>
      <c r="X92" s="2"/>
      <c r="Y92" s="23">
        <f t="shared" si="12"/>
        <v>0</v>
      </c>
      <c r="Z92" s="374">
        <f t="shared" si="13"/>
        <v>0</v>
      </c>
      <c r="AA92" s="380"/>
      <c r="AC92" s="315"/>
      <c r="AD92" s="154"/>
      <c r="AE92" s="166"/>
      <c r="AF92" s="166"/>
      <c r="AG92" s="166"/>
      <c r="AH92" s="166"/>
      <c r="AI92" s="166"/>
    </row>
    <row r="93" spans="1:35" ht="15.6" thickBot="1">
      <c r="A93" s="335"/>
      <c r="B93" s="336"/>
      <c r="C93" s="334"/>
      <c r="D93" s="255"/>
      <c r="E93" s="255"/>
      <c r="F93" s="195"/>
      <c r="G93" s="270"/>
      <c r="H93" s="270"/>
      <c r="I93" s="149">
        <v>37</v>
      </c>
      <c r="J93" s="202">
        <v>31</v>
      </c>
      <c r="K93" s="223" t="s">
        <v>40</v>
      </c>
      <c r="L93" s="47"/>
      <c r="M93" s="23"/>
      <c r="N93" s="2"/>
      <c r="O93" s="23"/>
      <c r="P93" s="171"/>
      <c r="Q93" s="2">
        <f>ROUND(IF(O93=0,0,$B$75/$B$69-1),3)</f>
        <v>0</v>
      </c>
      <c r="R93" s="23">
        <f t="shared" si="7"/>
        <v>0</v>
      </c>
      <c r="S93" s="23">
        <f t="shared" si="8"/>
        <v>0</v>
      </c>
      <c r="T93" s="23"/>
      <c r="U93" s="171"/>
      <c r="V93" s="258"/>
      <c r="W93" s="2">
        <f>IF(L93=0,0,C93/$B$75-1)</f>
        <v>0</v>
      </c>
      <c r="X93" s="2"/>
      <c r="Y93" s="23">
        <f t="shared" si="12"/>
        <v>0</v>
      </c>
      <c r="Z93" s="374">
        <f t="shared" si="13"/>
        <v>0</v>
      </c>
      <c r="AA93" s="375"/>
      <c r="AC93" s="315"/>
      <c r="AD93" s="154"/>
      <c r="AE93" s="166"/>
      <c r="AF93" s="166"/>
      <c r="AG93" s="166"/>
      <c r="AH93" s="166"/>
      <c r="AI93" s="166"/>
    </row>
    <row r="94" spans="1:35" ht="15.6" thickBot="1">
      <c r="A94" s="16">
        <f>HLOOKUP(D67,cwccis,VLOOKUP(J93,row,2))</f>
        <v>1.0285676763214286</v>
      </c>
      <c r="B94" s="17">
        <f>HLOOKUP(D68,cwccis,VLOOKUP(J93,row,2))</f>
        <v>1.0507806142209108</v>
      </c>
      <c r="C94" s="18">
        <f>HLOOKUP(D94,cwccis,VLOOKUP(J93,row,2))</f>
        <v>1.1184547702030831</v>
      </c>
      <c r="D94" s="252" t="s">
        <v>1215</v>
      </c>
      <c r="E94" s="195" t="str">
        <f>FIXED(HLOOKUP(D94,cwccis,4),0,TRUE)&amp;HLOOKUP(D94,cwccis,5)</f>
        <v>2016(Jul - Sep)</v>
      </c>
      <c r="F94" s="195">
        <f>$J$93</f>
        <v>31</v>
      </c>
      <c r="G94" s="267" t="s">
        <v>670</v>
      </c>
      <c r="H94" s="267"/>
      <c r="I94" s="149">
        <v>38</v>
      </c>
      <c r="J94" s="390">
        <f>Input!$R$27</f>
        <v>0.1</v>
      </c>
      <c r="K94" s="217" t="s">
        <v>52</v>
      </c>
      <c r="L94" s="47">
        <f>ROUND($L$78*J94,0)</f>
        <v>368</v>
      </c>
      <c r="M94" s="27">
        <f>L94*N94</f>
        <v>64.768000000000001</v>
      </c>
      <c r="N94" s="373">
        <v>0.17599999999999999</v>
      </c>
      <c r="O94" s="23">
        <f>M94+L94</f>
        <v>432.76800000000003</v>
      </c>
      <c r="P94" s="171"/>
      <c r="Q94" s="2">
        <f>IF(O94=0,0,B94/A94-1)</f>
        <v>2.1595990629342587E-2</v>
      </c>
      <c r="R94" s="23">
        <f t="shared" si="7"/>
        <v>375.94732455159806</v>
      </c>
      <c r="S94" s="23">
        <f t="shared" si="8"/>
        <v>66.166729121081261</v>
      </c>
      <c r="T94" s="23">
        <f>S94+R94</f>
        <v>442.11405367267935</v>
      </c>
      <c r="U94" s="171"/>
      <c r="V94" s="258" t="str">
        <f>IF(T94=0,0,D94)</f>
        <v>2016Q4</v>
      </c>
      <c r="W94" s="2">
        <f>IF(L94=0,0,C94/B94-1)</f>
        <v>6.4403696705376046E-2</v>
      </c>
      <c r="X94" s="2"/>
      <c r="Y94" s="23">
        <f t="shared" si="12"/>
        <v>400.15972201921676</v>
      </c>
      <c r="Z94" s="374">
        <f t="shared" si="13"/>
        <v>70.428111075382148</v>
      </c>
      <c r="AA94" s="375">
        <f>Y94+Z94</f>
        <v>470.58783309459892</v>
      </c>
      <c r="AC94" s="325">
        <f t="shared" si="17"/>
        <v>470.58783309459892</v>
      </c>
      <c r="AD94" s="154"/>
      <c r="AE94" s="166"/>
      <c r="AF94" s="166"/>
      <c r="AG94" s="166"/>
      <c r="AH94" s="166"/>
      <c r="AI94" s="166"/>
    </row>
    <row r="95" spans="1:35" ht="15">
      <c r="A95" s="16">
        <f t="shared" ref="A95:C96" si="21">A94</f>
        <v>1.0285676763214286</v>
      </c>
      <c r="B95" s="16">
        <f t="shared" si="21"/>
        <v>1.0507806142209108</v>
      </c>
      <c r="C95" s="19">
        <f t="shared" si="21"/>
        <v>1.1184547702030831</v>
      </c>
      <c r="D95" s="268" t="str">
        <f>D89</f>
        <v>2016Q4</v>
      </c>
      <c r="E95" s="195" t="str">
        <f>FIXED(HLOOKUP(D95,cwccis,4),0,TRUE)&amp;HLOOKUP(D95,cwccis,5)</f>
        <v>2016(Jul - Sep)</v>
      </c>
      <c r="F95" s="195">
        <f t="shared" ref="F95:F96" si="22">$J$93</f>
        <v>31</v>
      </c>
      <c r="G95" s="267" t="s">
        <v>670</v>
      </c>
      <c r="H95" s="267"/>
      <c r="I95" s="149">
        <v>39</v>
      </c>
      <c r="J95" s="390">
        <f>Input!$R$28</f>
        <v>0.02</v>
      </c>
      <c r="K95" s="217" t="s">
        <v>51</v>
      </c>
      <c r="L95" s="47">
        <f>ROUND($L$78*J95,0)</f>
        <v>74</v>
      </c>
      <c r="M95" s="27">
        <f>L95*N95</f>
        <v>13.023999999999999</v>
      </c>
      <c r="N95" s="305">
        <f>N94</f>
        <v>0.17599999999999999</v>
      </c>
      <c r="O95" s="23">
        <f>M95+L95</f>
        <v>87.024000000000001</v>
      </c>
      <c r="P95" s="171"/>
      <c r="Q95" s="2">
        <f>IF(O95=0,0,B95/A95-1)</f>
        <v>2.1595990629342587E-2</v>
      </c>
      <c r="R95" s="23">
        <f t="shared" si="7"/>
        <v>75.598103306571346</v>
      </c>
      <c r="S95" s="23">
        <f t="shared" si="8"/>
        <v>13.305266181956558</v>
      </c>
      <c r="T95" s="23">
        <f>S95+R95</f>
        <v>88.9033694885279</v>
      </c>
      <c r="U95" s="171"/>
      <c r="V95" s="258" t="str">
        <f>IF(T95=0,0,D95)</f>
        <v>2016Q4</v>
      </c>
      <c r="W95" s="2">
        <f>IF(L95=0,0,C95/B95-1)</f>
        <v>6.4403696705376046E-2</v>
      </c>
      <c r="X95" s="2"/>
      <c r="Y95" s="23">
        <f t="shared" si="12"/>
        <v>80.466900623429453</v>
      </c>
      <c r="Z95" s="374">
        <f t="shared" si="13"/>
        <v>14.162174509723584</v>
      </c>
      <c r="AA95" s="375">
        <f>Y95+Z95</f>
        <v>94.629075133153037</v>
      </c>
      <c r="AC95" s="325">
        <f t="shared" si="17"/>
        <v>94.629075133153037</v>
      </c>
      <c r="AD95" s="154"/>
      <c r="AE95" s="166"/>
      <c r="AF95" s="166"/>
      <c r="AG95" s="166"/>
      <c r="AH95" s="166"/>
      <c r="AI95" s="166"/>
    </row>
    <row r="96" spans="1:35" ht="15">
      <c r="A96" s="16">
        <f t="shared" si="21"/>
        <v>1.0285676763214286</v>
      </c>
      <c r="B96" s="17">
        <f t="shared" si="21"/>
        <v>1.0507806142209108</v>
      </c>
      <c r="C96" s="20">
        <f t="shared" si="21"/>
        <v>1.1184547702030831</v>
      </c>
      <c r="D96" s="268" t="str">
        <f>D89</f>
        <v>2016Q4</v>
      </c>
      <c r="E96" s="195" t="str">
        <f>FIXED(HLOOKUP(D96,cwccis,4),0,TRUE)&amp;HLOOKUP(D96,cwccis,5)</f>
        <v>2016(Jul - Sep)</v>
      </c>
      <c r="F96" s="195">
        <f t="shared" si="22"/>
        <v>31</v>
      </c>
      <c r="G96" s="267" t="s">
        <v>670</v>
      </c>
      <c r="H96" s="267"/>
      <c r="I96" s="149">
        <v>40</v>
      </c>
      <c r="J96" s="390">
        <f>Input!$R$29</f>
        <v>2.5000000000000001E-2</v>
      </c>
      <c r="K96" s="217" t="s">
        <v>45</v>
      </c>
      <c r="L96" s="47">
        <f>ROUND($L$78*J96,0)</f>
        <v>92</v>
      </c>
      <c r="M96" s="27">
        <f>L96*N96</f>
        <v>16.192</v>
      </c>
      <c r="N96" s="305">
        <f>N95</f>
        <v>0.17599999999999999</v>
      </c>
      <c r="O96" s="23">
        <f>M96+L96</f>
        <v>108.19200000000001</v>
      </c>
      <c r="P96" s="171"/>
      <c r="Q96" s="2">
        <f>IF(O96=0,0,B96/A96-1)</f>
        <v>2.1595990629342587E-2</v>
      </c>
      <c r="R96" s="23">
        <f t="shared" si="7"/>
        <v>93.986831137899514</v>
      </c>
      <c r="S96" s="23">
        <f t="shared" si="8"/>
        <v>16.541682280270315</v>
      </c>
      <c r="T96" s="23">
        <f>S96+R96</f>
        <v>110.52851341816984</v>
      </c>
      <c r="U96" s="171"/>
      <c r="V96" s="258" t="str">
        <f>IF(T96=0,0,D96)</f>
        <v>2016Q4</v>
      </c>
      <c r="W96" s="2">
        <f>IF(L96=0,0,C96/B96-1)</f>
        <v>6.4403696705376046E-2</v>
      </c>
      <c r="X96" s="2"/>
      <c r="Y96" s="23">
        <f t="shared" si="12"/>
        <v>100.03993050480419</v>
      </c>
      <c r="Z96" s="374">
        <f t="shared" si="13"/>
        <v>17.607027768845537</v>
      </c>
      <c r="AA96" s="375">
        <f>Y96+Z96</f>
        <v>117.64695827364973</v>
      </c>
      <c r="AC96" s="325">
        <f t="shared" si="17"/>
        <v>117.64695827364973</v>
      </c>
      <c r="AD96" s="154"/>
      <c r="AE96" s="166"/>
      <c r="AF96" s="166"/>
      <c r="AG96" s="166"/>
      <c r="AH96" s="166"/>
      <c r="AI96" s="166"/>
    </row>
    <row r="97" spans="1:35" ht="15.6" thickBot="1">
      <c r="A97" s="249"/>
      <c r="B97" s="269"/>
      <c r="C97" s="269"/>
      <c r="I97" s="149">
        <v>41</v>
      </c>
      <c r="J97" s="271"/>
      <c r="K97" s="204"/>
      <c r="L97" s="42"/>
      <c r="M97" s="24"/>
      <c r="N97" s="153"/>
      <c r="O97" s="24"/>
      <c r="P97" s="171"/>
      <c r="Q97" s="306"/>
      <c r="R97" s="24"/>
      <c r="S97" s="24"/>
      <c r="T97" s="24"/>
      <c r="U97" s="171"/>
      <c r="V97" s="272"/>
      <c r="W97" s="340"/>
      <c r="X97" s="340"/>
      <c r="Y97" s="33"/>
      <c r="Z97" s="381"/>
      <c r="AA97" s="382"/>
      <c r="AC97" s="327"/>
      <c r="AD97" s="154"/>
      <c r="AE97" s="166"/>
      <c r="AF97" s="166"/>
      <c r="AG97" s="166"/>
      <c r="AH97" s="166"/>
      <c r="AI97" s="166"/>
    </row>
    <row r="98" spans="1:35" ht="15.6" thickTop="1">
      <c r="A98" s="249"/>
      <c r="I98" s="149">
        <v>42</v>
      </c>
      <c r="J98" s="151"/>
      <c r="K98" s="273" t="s">
        <v>72</v>
      </c>
      <c r="L98" s="48">
        <f>(SUM(L78:L97))</f>
        <v>5103</v>
      </c>
      <c r="M98" s="49">
        <f>(SUM(M78:M97))</f>
        <v>1192.3539999999996</v>
      </c>
      <c r="N98" s="274"/>
      <c r="O98" s="50">
        <f>L98+M98</f>
        <v>6295.3539999999994</v>
      </c>
      <c r="P98" s="171"/>
      <c r="Q98" s="151"/>
      <c r="R98" s="49">
        <f>(SUM(R78:R97))</f>
        <v>5190.9175006649784</v>
      </c>
      <c r="S98" s="49">
        <f>(SUM(S78:S97))</f>
        <v>1212.6155937047165</v>
      </c>
      <c r="T98" s="49">
        <f>R98+S98</f>
        <v>6403.5330943696954</v>
      </c>
      <c r="U98" s="171"/>
      <c r="V98" s="180"/>
      <c r="W98" s="333"/>
      <c r="X98" s="333"/>
      <c r="Y98" s="49">
        <f>(SUM(Y78:Y97))</f>
        <v>5408.9780140884395</v>
      </c>
      <c r="Z98" s="383">
        <f>(SUM(Z78:Z97))</f>
        <v>1262.0803367898422</v>
      </c>
      <c r="AA98" s="384">
        <f>Y98+Z98</f>
        <v>6671.058350878282</v>
      </c>
      <c r="AC98" s="328">
        <f>SUM(AC58:AC97)</f>
        <v>6671.058350878282</v>
      </c>
      <c r="AD98" s="218" t="s">
        <v>6</v>
      </c>
      <c r="AE98" s="275"/>
      <c r="AF98" s="166"/>
      <c r="AG98" s="166"/>
      <c r="AH98" s="166"/>
      <c r="AI98" s="166"/>
    </row>
    <row r="99" spans="1:35" ht="15">
      <c r="A99" s="249"/>
      <c r="I99" s="149">
        <v>43</v>
      </c>
      <c r="J99" s="276"/>
      <c r="K99" s="277"/>
      <c r="L99" s="276"/>
      <c r="M99" s="276"/>
      <c r="N99" s="278"/>
      <c r="O99" s="276"/>
      <c r="P99" s="279"/>
      <c r="Q99" s="276"/>
      <c r="R99" s="276"/>
      <c r="S99" s="276"/>
      <c r="T99" s="276"/>
      <c r="U99" s="279"/>
      <c r="V99" s="276"/>
      <c r="W99" s="331"/>
      <c r="X99" s="331"/>
      <c r="Y99" s="331"/>
      <c r="Z99" s="332"/>
      <c r="AA99" s="332"/>
      <c r="AC99" s="325">
        <f>AA98</f>
        <v>6671.058350878282</v>
      </c>
      <c r="AD99" s="154"/>
      <c r="AE99" s="166"/>
      <c r="AF99" s="166"/>
      <c r="AG99" s="166"/>
      <c r="AH99" s="166"/>
      <c r="AI99" s="166"/>
    </row>
  </sheetData>
  <sortState ref="V74:V81">
    <sortCondition ref="V74"/>
  </sortState>
  <mergeCells count="18">
    <mergeCell ref="J63:K63"/>
    <mergeCell ref="Y12:AA12"/>
    <mergeCell ref="K7:R7"/>
    <mergeCell ref="J12:K12"/>
    <mergeCell ref="B59:G59"/>
    <mergeCell ref="G81:G82"/>
    <mergeCell ref="L12:O12"/>
    <mergeCell ref="Q12:W12"/>
    <mergeCell ref="T15:T16"/>
    <mergeCell ref="W15:W16"/>
    <mergeCell ref="L64:N64"/>
    <mergeCell ref="L65:N65"/>
    <mergeCell ref="Q64:S64"/>
    <mergeCell ref="Q65:S65"/>
    <mergeCell ref="K59:R59"/>
    <mergeCell ref="L63:O63"/>
    <mergeCell ref="Q63:T63"/>
    <mergeCell ref="V63:AA63"/>
  </mergeCells>
  <phoneticPr fontId="17" type="noConversion"/>
  <dataValidations xWindow="560" yWindow="548" count="3">
    <dataValidation type="list" allowBlank="1" showInputMessage="1" showErrorMessage="1" promptTitle="Time Period" prompt="Select Time Period that best the requirement" sqref="D80 D89 D84 D18 D94 D69:D77">
      <formula1>time</formula1>
    </dataValidation>
    <dataValidation type="list" allowBlank="1" showInputMessage="1" showErrorMessage="1" promptTitle="Select WBS Code" prompt="Select WBS Code" sqref="J83 J93 J71:J75 J20:J24">
      <formula1>cwbs</formula1>
    </dataValidation>
    <dataValidation type="list" allowBlank="1" showInputMessage="1" showErrorMessage="1" promptTitle="Time Period" prompt="Select Time Period that best the requirement" sqref="D68">
      <formula1>FiscalYearQ1</formula1>
    </dataValidation>
  </dataValidations>
  <printOptions horizontalCentered="1"/>
  <pageMargins left="0.5" right="0.5" top="0.77" bottom="0.5" header="0.5" footer="0.5"/>
  <pageSetup scale="63" fitToHeight="10" orientation="landscape" r:id="rId1"/>
  <headerFooter alignWithMargins="0">
    <oddHeader>&amp;C&amp;"Arial,Bold"&amp;12**** TOTAL PROJECT COST SUMMARY ****&amp;RPrinted:&amp;D 
Page &amp;P of &amp;N</oddHeader>
    <oddFooter>&amp;LFilename: &amp;F
&amp;A</oddFooter>
  </headerFooter>
  <rowBreaks count="1" manualBreakCount="1">
    <brk id="56" min="9" max="25" man="1"/>
  </rowBreaks>
  <ignoredErrors>
    <ignoredError sqref="R78" emptyCellReference="1"/>
  </ignoredErrors>
  <drawing r:id="rId2"/>
  <legacyDrawing r:id="rId3"/>
</worksheet>
</file>

<file path=xl/worksheets/sheet4.xml><?xml version="1.0" encoding="utf-8"?>
<worksheet xmlns="http://schemas.openxmlformats.org/spreadsheetml/2006/main" xmlns:r="http://schemas.openxmlformats.org/officeDocument/2006/relationships">
  <sheetPr codeName="Sheet6">
    <pageSetUpPr fitToPage="1"/>
  </sheetPr>
  <dimension ref="A1:TV89"/>
  <sheetViews>
    <sheetView zoomScaleNormal="100" zoomScaleSheetLayoutView="100" workbookViewId="0">
      <pane xSplit="11" ySplit="6" topLeftCell="L7" activePane="bottomRight" state="frozen"/>
      <selection pane="topRight" activeCell="L1" sqref="L1"/>
      <selection pane="bottomLeft" activeCell="A7" sqref="A7"/>
      <selection pane="bottomRight" activeCell="G26" sqref="G26"/>
    </sheetView>
  </sheetViews>
  <sheetFormatPr defaultColWidth="9.109375" defaultRowHeight="15"/>
  <cols>
    <col min="1" max="1" width="5.88671875" style="400" customWidth="1"/>
    <col min="2" max="2" width="36.109375" style="394" customWidth="1"/>
    <col min="3" max="3" width="15.5546875" style="394" bestFit="1" customWidth="1"/>
    <col min="4" max="4" width="20.33203125" style="394" customWidth="1"/>
    <col min="5" max="5" width="17" style="394" customWidth="1"/>
    <col min="6" max="6" width="6.5546875" style="394" customWidth="1"/>
    <col min="7" max="7" width="6.5546875" style="394" bestFit="1" customWidth="1"/>
    <col min="8" max="8" width="7.33203125" style="394" customWidth="1"/>
    <col min="9" max="9" width="4.33203125" style="400" customWidth="1"/>
    <col min="10" max="10" width="47.6640625" style="394" customWidth="1"/>
    <col min="11" max="11" width="12.109375" style="394" customWidth="1"/>
    <col min="12" max="123" width="13.33203125" style="394" customWidth="1"/>
    <col min="124" max="124" width="13.33203125" style="522" customWidth="1"/>
    <col min="125" max="495" width="13.33203125" style="394" customWidth="1"/>
    <col min="496" max="496" width="9.109375" style="582" customWidth="1"/>
    <col min="497" max="542" width="9.109375" style="583"/>
    <col min="543" max="16384" width="9.109375" style="394"/>
  </cols>
  <sheetData>
    <row r="1" spans="1:542" ht="24" customHeight="1">
      <c r="A1" s="3"/>
      <c r="B1" s="392" t="s">
        <v>95</v>
      </c>
      <c r="C1" s="581">
        <v>41729</v>
      </c>
      <c r="D1" s="393"/>
      <c r="G1" s="395"/>
      <c r="H1" s="396" t="s">
        <v>720</v>
      </c>
      <c r="I1" s="397"/>
      <c r="J1" s="398"/>
      <c r="K1" s="399"/>
      <c r="L1" s="4"/>
      <c r="M1" s="6" t="s">
        <v>721</v>
      </c>
      <c r="N1" s="5"/>
      <c r="O1" s="5"/>
      <c r="P1" s="4"/>
      <c r="Q1" s="6" t="s">
        <v>721</v>
      </c>
      <c r="R1" s="5"/>
      <c r="S1" s="5"/>
      <c r="T1" s="4"/>
      <c r="U1" s="6" t="s">
        <v>721</v>
      </c>
      <c r="V1" s="5"/>
      <c r="W1" s="5"/>
      <c r="X1" s="4"/>
      <c r="Y1" s="6" t="s">
        <v>721</v>
      </c>
      <c r="Z1" s="5"/>
      <c r="AA1" s="5"/>
      <c r="AB1" s="4"/>
      <c r="AC1" s="6" t="s">
        <v>721</v>
      </c>
      <c r="AD1" s="5"/>
      <c r="AE1" s="5"/>
      <c r="AF1" s="4"/>
      <c r="AG1" s="6" t="s">
        <v>721</v>
      </c>
      <c r="AH1" s="5"/>
      <c r="AI1" s="5"/>
      <c r="AJ1" s="4"/>
      <c r="AK1" s="6" t="s">
        <v>721</v>
      </c>
      <c r="AL1" s="5"/>
      <c r="AM1" s="5"/>
      <c r="AN1" s="4"/>
      <c r="AO1" s="6" t="s">
        <v>721</v>
      </c>
      <c r="AP1" s="5"/>
      <c r="AQ1" s="5"/>
      <c r="AR1" s="4"/>
      <c r="AS1" s="6" t="s">
        <v>721</v>
      </c>
      <c r="AT1" s="5"/>
      <c r="AU1" s="5"/>
      <c r="AV1" s="4"/>
      <c r="AW1" s="6" t="s">
        <v>721</v>
      </c>
      <c r="AX1" s="5"/>
      <c r="AY1" s="5"/>
      <c r="AZ1" s="4"/>
      <c r="BA1" s="6" t="s">
        <v>721</v>
      </c>
      <c r="BB1" s="5"/>
      <c r="BC1" s="5"/>
      <c r="BD1" s="4"/>
      <c r="BE1" s="6" t="s">
        <v>721</v>
      </c>
      <c r="BF1" s="5"/>
      <c r="BG1" s="5"/>
      <c r="BH1" s="4"/>
      <c r="BI1" s="6" t="s">
        <v>721</v>
      </c>
      <c r="BJ1" s="5"/>
      <c r="BK1" s="5"/>
      <c r="BL1" s="4"/>
      <c r="BM1" s="6" t="s">
        <v>721</v>
      </c>
      <c r="BN1" s="5"/>
      <c r="BO1" s="5"/>
      <c r="BP1" s="4"/>
      <c r="BQ1" s="6" t="s">
        <v>721</v>
      </c>
      <c r="BR1" s="5"/>
      <c r="BS1" s="5"/>
      <c r="BT1" s="4"/>
      <c r="BU1" s="6" t="s">
        <v>721</v>
      </c>
      <c r="BV1" s="5"/>
      <c r="BW1" s="5"/>
      <c r="BX1" s="4"/>
      <c r="BY1" s="6" t="s">
        <v>721</v>
      </c>
      <c r="BZ1" s="5"/>
      <c r="CA1" s="5"/>
      <c r="CB1" s="4"/>
      <c r="CC1" s="6" t="s">
        <v>721</v>
      </c>
      <c r="CD1" s="5"/>
      <c r="CE1" s="5"/>
      <c r="CF1" s="4"/>
      <c r="CG1" s="6" t="s">
        <v>721</v>
      </c>
      <c r="CH1" s="5"/>
      <c r="CI1" s="5"/>
      <c r="CJ1" s="4"/>
      <c r="CK1" s="6" t="s">
        <v>721</v>
      </c>
      <c r="CL1" s="5"/>
      <c r="CM1" s="5"/>
      <c r="CN1" s="4"/>
      <c r="CO1" s="6" t="s">
        <v>721</v>
      </c>
      <c r="CP1" s="5"/>
      <c r="CQ1" s="5"/>
      <c r="CR1" s="4"/>
      <c r="CS1" s="6" t="s">
        <v>721</v>
      </c>
      <c r="CT1" s="5"/>
      <c r="CU1" s="5"/>
      <c r="CV1" s="4"/>
      <c r="CW1" s="6" t="s">
        <v>721</v>
      </c>
      <c r="CX1" s="5"/>
      <c r="CY1" s="5"/>
      <c r="CZ1" s="4"/>
      <c r="DA1" s="6" t="s">
        <v>721</v>
      </c>
      <c r="DB1" s="5"/>
      <c r="DC1" s="5"/>
      <c r="DD1" s="4"/>
      <c r="DE1" s="6" t="s">
        <v>721</v>
      </c>
      <c r="DF1" s="5"/>
      <c r="DG1" s="5"/>
      <c r="DH1" s="4"/>
      <c r="DI1" s="6" t="s">
        <v>721</v>
      </c>
      <c r="DJ1" s="5"/>
      <c r="DK1" s="5"/>
      <c r="DL1" s="4"/>
      <c r="DM1" s="6" t="s">
        <v>721</v>
      </c>
      <c r="DN1" s="5"/>
      <c r="DO1" s="5"/>
      <c r="DP1" s="4"/>
      <c r="DQ1" s="6" t="s">
        <v>721</v>
      </c>
      <c r="DR1" s="5"/>
      <c r="DS1" s="5"/>
      <c r="DT1" s="4"/>
      <c r="DU1" s="6" t="s">
        <v>721</v>
      </c>
      <c r="DV1" s="5"/>
      <c r="DW1" s="5"/>
      <c r="DX1" s="4"/>
      <c r="DY1" s="6" t="s">
        <v>721</v>
      </c>
      <c r="DZ1" s="5"/>
      <c r="EA1" s="5"/>
      <c r="EB1" s="4"/>
      <c r="EC1" s="6" t="s">
        <v>721</v>
      </c>
      <c r="ED1" s="5"/>
      <c r="EE1" s="5"/>
      <c r="EF1" s="4"/>
      <c r="EG1" s="6" t="s">
        <v>721</v>
      </c>
      <c r="EH1" s="5"/>
      <c r="EI1" s="5"/>
      <c r="EJ1" s="4"/>
      <c r="EK1" s="6" t="s">
        <v>721</v>
      </c>
      <c r="EL1" s="5"/>
      <c r="EM1" s="5"/>
      <c r="EN1" s="4"/>
      <c r="EO1" s="6" t="s">
        <v>721</v>
      </c>
      <c r="EP1" s="5"/>
      <c r="EQ1" s="5"/>
      <c r="ER1" s="4"/>
      <c r="ES1" s="6" t="s">
        <v>721</v>
      </c>
      <c r="ET1" s="5"/>
      <c r="EU1" s="5"/>
      <c r="EV1" s="4"/>
      <c r="EW1" s="6" t="s">
        <v>721</v>
      </c>
      <c r="EX1" s="5"/>
      <c r="EY1" s="5"/>
      <c r="EZ1" s="4"/>
      <c r="FA1" s="6" t="s">
        <v>721</v>
      </c>
      <c r="FB1" s="5"/>
      <c r="FC1" s="5"/>
      <c r="FD1" s="4"/>
      <c r="FE1" s="6" t="s">
        <v>721</v>
      </c>
      <c r="FF1" s="5"/>
      <c r="FG1" s="5"/>
      <c r="FH1" s="4"/>
      <c r="FI1" s="6" t="s">
        <v>721</v>
      </c>
      <c r="FJ1" s="5"/>
      <c r="FK1" s="5"/>
      <c r="FL1" s="4"/>
      <c r="FM1" s="6" t="s">
        <v>721</v>
      </c>
      <c r="FN1" s="5"/>
      <c r="FO1" s="5"/>
      <c r="FP1" s="4"/>
      <c r="FQ1" s="6" t="s">
        <v>721</v>
      </c>
      <c r="FR1" s="5"/>
      <c r="FS1" s="5"/>
      <c r="FT1" s="4"/>
      <c r="FU1" s="6" t="s">
        <v>721</v>
      </c>
      <c r="FV1" s="5"/>
      <c r="FW1" s="5"/>
      <c r="FX1" s="4"/>
      <c r="FY1" s="6" t="s">
        <v>721</v>
      </c>
      <c r="FZ1" s="5"/>
      <c r="GA1" s="5"/>
      <c r="GB1" s="4"/>
      <c r="GC1" s="6" t="s">
        <v>721</v>
      </c>
      <c r="GD1" s="5"/>
      <c r="GE1" s="5"/>
      <c r="GF1" s="4"/>
      <c r="GG1" s="6" t="s">
        <v>721</v>
      </c>
      <c r="GH1" s="5"/>
      <c r="GI1" s="5"/>
      <c r="GJ1" s="4"/>
      <c r="GK1" s="6" t="s">
        <v>721</v>
      </c>
      <c r="GL1" s="5"/>
      <c r="GM1" s="5"/>
      <c r="GN1" s="4"/>
      <c r="GO1" s="6" t="s">
        <v>721</v>
      </c>
      <c r="GP1" s="5"/>
      <c r="GQ1" s="5"/>
      <c r="GR1" s="4"/>
      <c r="GS1" s="6" t="s">
        <v>721</v>
      </c>
      <c r="GT1" s="5"/>
      <c r="GU1" s="5"/>
      <c r="GV1" s="4"/>
      <c r="GW1" s="6" t="s">
        <v>721</v>
      </c>
      <c r="GX1" s="5"/>
      <c r="GY1" s="5"/>
      <c r="GZ1" s="4"/>
      <c r="HA1" s="6" t="s">
        <v>721</v>
      </c>
      <c r="HB1" s="5"/>
      <c r="HC1" s="5"/>
      <c r="HD1" s="4"/>
      <c r="HE1" s="6" t="s">
        <v>721</v>
      </c>
      <c r="HF1" s="5"/>
      <c r="HG1" s="5"/>
      <c r="HH1" s="4"/>
      <c r="HI1" s="6" t="s">
        <v>721</v>
      </c>
      <c r="HJ1" s="5"/>
      <c r="HK1" s="5"/>
      <c r="HL1" s="4"/>
      <c r="HM1" s="6" t="s">
        <v>721</v>
      </c>
      <c r="HN1" s="5"/>
      <c r="HO1" s="5"/>
      <c r="HP1" s="4"/>
      <c r="HQ1" s="6" t="s">
        <v>721</v>
      </c>
      <c r="HR1" s="5"/>
      <c r="HS1" s="5"/>
      <c r="HT1" s="4"/>
      <c r="HU1" s="6" t="s">
        <v>721</v>
      </c>
      <c r="HV1" s="5"/>
      <c r="HW1" s="5"/>
      <c r="HX1" s="4"/>
      <c r="HY1" s="6" t="s">
        <v>721</v>
      </c>
      <c r="HZ1" s="5"/>
      <c r="IA1" s="5"/>
      <c r="IB1" s="4"/>
      <c r="IC1" s="6" t="s">
        <v>721</v>
      </c>
      <c r="ID1" s="5"/>
      <c r="IE1" s="5"/>
      <c r="IF1" s="4"/>
      <c r="IG1" s="6" t="s">
        <v>721</v>
      </c>
      <c r="IH1" s="5"/>
      <c r="II1" s="5"/>
      <c r="IJ1" s="4"/>
      <c r="IK1" s="6" t="s">
        <v>721</v>
      </c>
      <c r="IL1" s="5"/>
      <c r="IM1" s="5"/>
      <c r="IN1" s="4"/>
      <c r="IO1" s="6" t="s">
        <v>721</v>
      </c>
      <c r="IP1" s="5"/>
      <c r="IQ1" s="5"/>
      <c r="IR1" s="4"/>
      <c r="IS1" s="6" t="s">
        <v>721</v>
      </c>
      <c r="IT1" s="5"/>
      <c r="IU1" s="5"/>
      <c r="IV1" s="4"/>
      <c r="IW1" s="6" t="s">
        <v>721</v>
      </c>
      <c r="IX1" s="5"/>
      <c r="IY1" s="5"/>
      <c r="IZ1" s="4"/>
      <c r="JA1" s="6" t="s">
        <v>721</v>
      </c>
      <c r="JB1" s="5"/>
      <c r="JC1" s="5"/>
      <c r="JD1" s="4"/>
      <c r="JE1" s="6" t="s">
        <v>721</v>
      </c>
      <c r="JF1" s="5"/>
      <c r="JG1" s="5"/>
      <c r="JH1" s="4"/>
      <c r="JI1" s="6" t="s">
        <v>721</v>
      </c>
      <c r="JJ1" s="5"/>
      <c r="JK1" s="5"/>
      <c r="JL1" s="4"/>
      <c r="JM1" s="6" t="s">
        <v>721</v>
      </c>
      <c r="JN1" s="5"/>
      <c r="JO1" s="5"/>
      <c r="JP1" s="4"/>
      <c r="JQ1" s="6" t="s">
        <v>721</v>
      </c>
      <c r="JR1" s="5"/>
      <c r="JS1" s="5"/>
      <c r="JT1" s="4"/>
      <c r="JU1" s="6" t="s">
        <v>721</v>
      </c>
      <c r="JV1" s="5"/>
      <c r="JW1" s="5"/>
      <c r="JX1" s="4"/>
      <c r="JY1" s="6" t="s">
        <v>721</v>
      </c>
      <c r="JZ1" s="5"/>
      <c r="KA1" s="5"/>
      <c r="KB1" s="4"/>
      <c r="KC1" s="6" t="s">
        <v>721</v>
      </c>
      <c r="KD1" s="5"/>
      <c r="KE1" s="5"/>
      <c r="KF1" s="4"/>
      <c r="KG1" s="6" t="s">
        <v>721</v>
      </c>
      <c r="KH1" s="5"/>
      <c r="KI1" s="5"/>
      <c r="KJ1" s="4"/>
      <c r="KK1" s="6" t="s">
        <v>721</v>
      </c>
      <c r="KL1" s="5"/>
      <c r="KM1" s="5"/>
      <c r="KN1" s="4"/>
      <c r="KO1" s="6" t="s">
        <v>721</v>
      </c>
      <c r="KP1" s="5"/>
      <c r="KQ1" s="5"/>
      <c r="KR1" s="4"/>
      <c r="KS1" s="6" t="s">
        <v>721</v>
      </c>
      <c r="KT1" s="5"/>
      <c r="KU1" s="5"/>
      <c r="KV1" s="4"/>
      <c r="KW1" s="6" t="s">
        <v>721</v>
      </c>
      <c r="KX1" s="5"/>
      <c r="KY1" s="5"/>
      <c r="KZ1" s="4"/>
      <c r="LA1" s="6" t="s">
        <v>721</v>
      </c>
      <c r="LB1" s="5"/>
      <c r="LC1" s="5"/>
      <c r="LD1" s="4"/>
      <c r="LE1" s="6" t="s">
        <v>721</v>
      </c>
      <c r="LF1" s="5"/>
      <c r="LG1" s="5"/>
      <c r="LH1" s="4"/>
      <c r="LI1" s="6" t="s">
        <v>721</v>
      </c>
      <c r="LJ1" s="5"/>
      <c r="LK1" s="5"/>
      <c r="LL1" s="4"/>
      <c r="LM1" s="6" t="s">
        <v>721</v>
      </c>
      <c r="LN1" s="5"/>
      <c r="LO1" s="5"/>
      <c r="LP1" s="4"/>
      <c r="LQ1" s="6" t="s">
        <v>721</v>
      </c>
      <c r="LR1" s="5"/>
      <c r="LS1" s="5"/>
      <c r="LT1" s="4"/>
      <c r="LU1" s="6" t="s">
        <v>721</v>
      </c>
      <c r="LV1" s="5"/>
      <c r="LW1" s="5"/>
      <c r="LX1" s="4"/>
      <c r="LY1" s="6" t="s">
        <v>721</v>
      </c>
      <c r="LZ1" s="5"/>
      <c r="MA1" s="5"/>
      <c r="MB1" s="4"/>
      <c r="MC1" s="6" t="s">
        <v>721</v>
      </c>
      <c r="MD1" s="5"/>
      <c r="ME1" s="5"/>
      <c r="MF1" s="4"/>
      <c r="MG1" s="6" t="s">
        <v>721</v>
      </c>
      <c r="MH1" s="5"/>
      <c r="MI1" s="5"/>
      <c r="MJ1" s="4"/>
      <c r="MK1" s="6" t="s">
        <v>721</v>
      </c>
      <c r="ML1" s="5"/>
      <c r="MM1" s="5"/>
      <c r="MN1" s="4"/>
      <c r="MO1" s="6" t="s">
        <v>721</v>
      </c>
      <c r="MP1" s="5"/>
      <c r="MQ1" s="5"/>
      <c r="MR1" s="4"/>
      <c r="MS1" s="6" t="s">
        <v>721</v>
      </c>
      <c r="MT1" s="5"/>
      <c r="MU1" s="5"/>
      <c r="MV1" s="4"/>
      <c r="MW1" s="6" t="s">
        <v>721</v>
      </c>
      <c r="MX1" s="5"/>
      <c r="MY1" s="5"/>
      <c r="MZ1" s="4"/>
      <c r="NA1" s="6" t="s">
        <v>721</v>
      </c>
      <c r="NB1" s="5"/>
      <c r="NC1" s="5"/>
      <c r="ND1" s="4"/>
      <c r="NE1" s="6" t="s">
        <v>721</v>
      </c>
      <c r="NF1" s="5"/>
      <c r="NG1" s="5"/>
      <c r="NH1" s="4"/>
      <c r="NI1" s="6" t="s">
        <v>721</v>
      </c>
      <c r="NJ1" s="5"/>
      <c r="NK1" s="5"/>
      <c r="NL1" s="4"/>
      <c r="NM1" s="6" t="s">
        <v>721</v>
      </c>
      <c r="NN1" s="5"/>
      <c r="NO1" s="5"/>
      <c r="NP1" s="4"/>
      <c r="NQ1" s="6" t="s">
        <v>721</v>
      </c>
      <c r="NR1" s="5"/>
      <c r="NS1" s="5"/>
      <c r="NT1" s="4"/>
      <c r="NU1" s="6" t="s">
        <v>721</v>
      </c>
      <c r="NV1" s="5"/>
      <c r="NW1" s="5"/>
      <c r="NX1" s="4"/>
      <c r="NY1" s="6" t="s">
        <v>721</v>
      </c>
      <c r="NZ1" s="5"/>
      <c r="OA1" s="5"/>
      <c r="OB1" s="4"/>
      <c r="OC1" s="6" t="s">
        <v>721</v>
      </c>
      <c r="OD1" s="5"/>
      <c r="OE1" s="5"/>
      <c r="OF1" s="4"/>
      <c r="OG1" s="6" t="s">
        <v>721</v>
      </c>
      <c r="OH1" s="5"/>
      <c r="OI1" s="5"/>
      <c r="OJ1" s="4"/>
      <c r="OK1" s="6" t="s">
        <v>721</v>
      </c>
      <c r="OL1" s="5"/>
      <c r="OM1" s="5"/>
      <c r="ON1" s="4"/>
      <c r="OO1" s="6" t="s">
        <v>721</v>
      </c>
      <c r="OP1" s="5"/>
      <c r="OQ1" s="5"/>
      <c r="OR1" s="4"/>
      <c r="OS1" s="6" t="s">
        <v>721</v>
      </c>
      <c r="OT1" s="5"/>
      <c r="OU1" s="5"/>
      <c r="OV1" s="4"/>
      <c r="OW1" s="6" t="s">
        <v>721</v>
      </c>
      <c r="OX1" s="5"/>
      <c r="OY1" s="5"/>
      <c r="OZ1" s="4"/>
      <c r="PA1" s="6" t="s">
        <v>721</v>
      </c>
      <c r="PB1" s="5"/>
      <c r="PC1" s="5"/>
      <c r="PD1" s="4"/>
      <c r="PE1" s="6" t="s">
        <v>721</v>
      </c>
      <c r="PF1" s="5"/>
      <c r="PG1" s="5"/>
      <c r="PH1" s="4"/>
      <c r="PI1" s="6" t="s">
        <v>721</v>
      </c>
      <c r="PJ1" s="5"/>
      <c r="PK1" s="5"/>
      <c r="PL1" s="4"/>
      <c r="PM1" s="6" t="s">
        <v>721</v>
      </c>
      <c r="PN1" s="5"/>
      <c r="PO1" s="5"/>
      <c r="PP1" s="4"/>
      <c r="PQ1" s="6" t="s">
        <v>721</v>
      </c>
      <c r="PR1" s="5"/>
      <c r="PS1" s="5"/>
      <c r="PT1" s="4"/>
      <c r="PU1" s="6" t="s">
        <v>721</v>
      </c>
      <c r="PV1" s="5"/>
      <c r="PW1" s="5"/>
      <c r="PX1" s="4"/>
      <c r="PY1" s="6" t="s">
        <v>721</v>
      </c>
      <c r="PZ1" s="5"/>
      <c r="QA1" s="5"/>
      <c r="QB1" s="4"/>
      <c r="QC1" s="6" t="s">
        <v>721</v>
      </c>
      <c r="QD1" s="5"/>
      <c r="QE1" s="5"/>
      <c r="QF1" s="4"/>
      <c r="QG1" s="6" t="s">
        <v>721</v>
      </c>
      <c r="QH1" s="5"/>
      <c r="QI1" s="5"/>
      <c r="QJ1" s="4"/>
      <c r="QK1" s="6" t="s">
        <v>721</v>
      </c>
      <c r="QL1" s="5"/>
      <c r="QM1" s="5"/>
      <c r="QN1" s="4"/>
      <c r="QO1" s="6" t="s">
        <v>721</v>
      </c>
      <c r="QP1" s="5"/>
      <c r="QQ1" s="5"/>
      <c r="QR1" s="4"/>
      <c r="QS1" s="6" t="s">
        <v>721</v>
      </c>
      <c r="QT1" s="5"/>
      <c r="QU1" s="5"/>
      <c r="QV1" s="4"/>
      <c r="QW1" s="6" t="s">
        <v>721</v>
      </c>
      <c r="QX1" s="5"/>
      <c r="QY1" s="5"/>
      <c r="QZ1" s="4"/>
      <c r="RA1" s="6" t="s">
        <v>721</v>
      </c>
      <c r="RB1" s="5"/>
      <c r="RC1" s="5"/>
      <c r="RD1" s="4"/>
      <c r="RE1" s="6" t="s">
        <v>721</v>
      </c>
      <c r="RF1" s="5"/>
      <c r="RG1" s="5"/>
      <c r="RH1" s="4"/>
      <c r="RI1" s="6" t="s">
        <v>721</v>
      </c>
      <c r="RJ1" s="5"/>
      <c r="RK1" s="5"/>
      <c r="RL1" s="4"/>
      <c r="RM1" s="6" t="s">
        <v>721</v>
      </c>
      <c r="RN1" s="5"/>
      <c r="RO1" s="5"/>
      <c r="RP1" s="4"/>
      <c r="RQ1" s="6" t="s">
        <v>721</v>
      </c>
      <c r="RR1" s="5"/>
      <c r="RS1" s="5"/>
      <c r="RT1" s="4"/>
      <c r="RU1" s="6" t="s">
        <v>721</v>
      </c>
      <c r="RV1" s="5"/>
      <c r="RW1" s="5"/>
      <c r="RX1" s="4"/>
      <c r="RY1" s="6" t="s">
        <v>721</v>
      </c>
      <c r="RZ1" s="5"/>
      <c r="SA1" s="5"/>
    </row>
    <row r="2" spans="1:542" s="5" customFormat="1" ht="20.399999999999999">
      <c r="A2" s="400"/>
      <c r="B2" s="639" t="s">
        <v>96</v>
      </c>
      <c r="C2" s="640"/>
      <c r="D2" s="640"/>
      <c r="E2" s="394"/>
      <c r="F2" s="394"/>
      <c r="G2" s="401">
        <v>1</v>
      </c>
      <c r="H2" s="7"/>
      <c r="I2" s="402">
        <v>1</v>
      </c>
      <c r="J2" s="403"/>
      <c r="K2" s="399"/>
      <c r="L2" s="4" t="str">
        <f>"19"&amp;MID(L3,3,2)&amp;MID(L3,2,1)&amp;MID(L3,1,1)</f>
        <v>1980Q1</v>
      </c>
      <c r="M2" s="8" t="str">
        <f t="shared" ref="M2:BX2" si="0">"19"&amp;MID(M3,3,2)&amp;MID(M3,2,1)&amp;MID(M3,1,1)</f>
        <v>1980Q2</v>
      </c>
      <c r="N2" s="8" t="str">
        <f t="shared" si="0"/>
        <v>1980Q3</v>
      </c>
      <c r="O2" s="8" t="str">
        <f t="shared" si="0"/>
        <v>1980Q4</v>
      </c>
      <c r="P2" s="8" t="str">
        <f t="shared" si="0"/>
        <v>1981Q1</v>
      </c>
      <c r="Q2" s="8" t="str">
        <f t="shared" si="0"/>
        <v>1981Q2</v>
      </c>
      <c r="R2" s="8" t="str">
        <f t="shared" si="0"/>
        <v>1981Q3</v>
      </c>
      <c r="S2" s="8" t="str">
        <f t="shared" si="0"/>
        <v>1981Q4</v>
      </c>
      <c r="T2" s="8" t="str">
        <f t="shared" si="0"/>
        <v>1982Q1</v>
      </c>
      <c r="U2" s="8" t="str">
        <f t="shared" si="0"/>
        <v>1982Q2</v>
      </c>
      <c r="V2" s="8" t="str">
        <f t="shared" si="0"/>
        <v>1982Q3</v>
      </c>
      <c r="W2" s="8" t="str">
        <f t="shared" si="0"/>
        <v>1982Q4</v>
      </c>
      <c r="X2" s="8" t="str">
        <f t="shared" si="0"/>
        <v>1983Q1</v>
      </c>
      <c r="Y2" s="8" t="str">
        <f t="shared" si="0"/>
        <v>1983Q2</v>
      </c>
      <c r="Z2" s="8" t="str">
        <f t="shared" si="0"/>
        <v>1983Q3</v>
      </c>
      <c r="AA2" s="8" t="str">
        <f t="shared" si="0"/>
        <v>1983Q4</v>
      </c>
      <c r="AB2" s="8" t="str">
        <f t="shared" si="0"/>
        <v>1984Q1</v>
      </c>
      <c r="AC2" s="8" t="str">
        <f t="shared" si="0"/>
        <v>1984Q2</v>
      </c>
      <c r="AD2" s="8" t="str">
        <f t="shared" si="0"/>
        <v>1984Q3</v>
      </c>
      <c r="AE2" s="8" t="str">
        <f t="shared" si="0"/>
        <v>1984Q4</v>
      </c>
      <c r="AF2" s="8" t="str">
        <f t="shared" si="0"/>
        <v>1985Q1</v>
      </c>
      <c r="AG2" s="8" t="str">
        <f t="shared" si="0"/>
        <v>1985Q2</v>
      </c>
      <c r="AH2" s="8" t="str">
        <f t="shared" si="0"/>
        <v>1985Q3</v>
      </c>
      <c r="AI2" s="8" t="str">
        <f t="shared" si="0"/>
        <v>1985Q4</v>
      </c>
      <c r="AJ2" s="8" t="str">
        <f t="shared" si="0"/>
        <v>1986Q1</v>
      </c>
      <c r="AK2" s="8" t="str">
        <f t="shared" si="0"/>
        <v>1986Q2</v>
      </c>
      <c r="AL2" s="8" t="str">
        <f t="shared" si="0"/>
        <v>1986Q3</v>
      </c>
      <c r="AM2" s="8" t="str">
        <f t="shared" si="0"/>
        <v>1986Q4</v>
      </c>
      <c r="AN2" s="8" t="str">
        <f t="shared" si="0"/>
        <v>1987Q1</v>
      </c>
      <c r="AO2" s="8" t="str">
        <f t="shared" si="0"/>
        <v>1987Q2</v>
      </c>
      <c r="AP2" s="8" t="str">
        <f t="shared" si="0"/>
        <v>1987Q3</v>
      </c>
      <c r="AQ2" s="8" t="str">
        <f t="shared" si="0"/>
        <v>1987Q4</v>
      </c>
      <c r="AR2" s="8" t="str">
        <f t="shared" si="0"/>
        <v>1988Q1</v>
      </c>
      <c r="AS2" s="8" t="str">
        <f t="shared" si="0"/>
        <v>1988Q2</v>
      </c>
      <c r="AT2" s="8" t="str">
        <f t="shared" si="0"/>
        <v>1988Q3</v>
      </c>
      <c r="AU2" s="8" t="str">
        <f t="shared" si="0"/>
        <v>1988Q4</v>
      </c>
      <c r="AV2" s="8" t="str">
        <f t="shared" si="0"/>
        <v>1989Q1</v>
      </c>
      <c r="AW2" s="8" t="str">
        <f t="shared" si="0"/>
        <v>1989Q2</v>
      </c>
      <c r="AX2" s="8" t="str">
        <f t="shared" si="0"/>
        <v>1989Q3</v>
      </c>
      <c r="AY2" s="8" t="str">
        <f t="shared" si="0"/>
        <v>1989Q4</v>
      </c>
      <c r="AZ2" s="8" t="str">
        <f t="shared" si="0"/>
        <v>1990Q1</v>
      </c>
      <c r="BA2" s="8" t="str">
        <f t="shared" si="0"/>
        <v>1990Q2</v>
      </c>
      <c r="BB2" s="8" t="str">
        <f t="shared" si="0"/>
        <v>1990Q3</v>
      </c>
      <c r="BC2" s="8" t="str">
        <f t="shared" si="0"/>
        <v>1990Q4</v>
      </c>
      <c r="BD2" s="8" t="str">
        <f t="shared" si="0"/>
        <v>1991Q1</v>
      </c>
      <c r="BE2" s="8" t="str">
        <f t="shared" si="0"/>
        <v>1991Q2</v>
      </c>
      <c r="BF2" s="8" t="str">
        <f t="shared" si="0"/>
        <v>1991Q3</v>
      </c>
      <c r="BG2" s="8" t="str">
        <f t="shared" si="0"/>
        <v>1991Q4</v>
      </c>
      <c r="BH2" s="8" t="str">
        <f t="shared" si="0"/>
        <v>1992Q1</v>
      </c>
      <c r="BI2" s="8" t="str">
        <f t="shared" si="0"/>
        <v>1992Q2</v>
      </c>
      <c r="BJ2" s="8" t="str">
        <f t="shared" si="0"/>
        <v>1992Q3</v>
      </c>
      <c r="BK2" s="8" t="str">
        <f t="shared" si="0"/>
        <v>1992Q4</v>
      </c>
      <c r="BL2" s="8" t="str">
        <f t="shared" si="0"/>
        <v>1993Q1</v>
      </c>
      <c r="BM2" s="8" t="str">
        <f t="shared" si="0"/>
        <v>1993Q2</v>
      </c>
      <c r="BN2" s="8" t="str">
        <f t="shared" si="0"/>
        <v>1993Q3</v>
      </c>
      <c r="BO2" s="8" t="str">
        <f t="shared" si="0"/>
        <v>1993Q4</v>
      </c>
      <c r="BP2" s="8" t="str">
        <f t="shared" si="0"/>
        <v>1994Q1</v>
      </c>
      <c r="BQ2" s="8" t="str">
        <f t="shared" si="0"/>
        <v>1994Q2</v>
      </c>
      <c r="BR2" s="8" t="str">
        <f t="shared" si="0"/>
        <v>1994Q3</v>
      </c>
      <c r="BS2" s="8" t="str">
        <f t="shared" si="0"/>
        <v>1994Q4</v>
      </c>
      <c r="BT2" s="8" t="str">
        <f t="shared" si="0"/>
        <v>1995Q1</v>
      </c>
      <c r="BU2" s="8" t="str">
        <f t="shared" si="0"/>
        <v>1995Q2</v>
      </c>
      <c r="BV2" s="8" t="str">
        <f t="shared" si="0"/>
        <v>1995Q3</v>
      </c>
      <c r="BW2" s="8" t="str">
        <f t="shared" si="0"/>
        <v>1995Q4</v>
      </c>
      <c r="BX2" s="8" t="str">
        <f t="shared" si="0"/>
        <v>1996Q1</v>
      </c>
      <c r="BY2" s="8" t="str">
        <f t="shared" ref="BY2:CM2" si="1">"19"&amp;MID(BY3,3,2)&amp;MID(BY3,2,1)&amp;MID(BY3,1,1)</f>
        <v>1996Q2</v>
      </c>
      <c r="BZ2" s="8" t="str">
        <f t="shared" si="1"/>
        <v>1996Q3</v>
      </c>
      <c r="CA2" s="8" t="str">
        <f t="shared" si="1"/>
        <v>1996Q4</v>
      </c>
      <c r="CB2" s="8" t="str">
        <f t="shared" si="1"/>
        <v>1997Q1</v>
      </c>
      <c r="CC2" s="8" t="str">
        <f t="shared" si="1"/>
        <v>1997Q2</v>
      </c>
      <c r="CD2" s="8" t="str">
        <f t="shared" si="1"/>
        <v>1997Q3</v>
      </c>
      <c r="CE2" s="8" t="str">
        <f t="shared" si="1"/>
        <v>1997Q4</v>
      </c>
      <c r="CF2" s="8" t="str">
        <f t="shared" si="1"/>
        <v>1998Q1</v>
      </c>
      <c r="CG2" s="8" t="str">
        <f t="shared" si="1"/>
        <v>1998Q2</v>
      </c>
      <c r="CH2" s="8" t="str">
        <f t="shared" si="1"/>
        <v>1998Q3</v>
      </c>
      <c r="CI2" s="8" t="str">
        <f t="shared" si="1"/>
        <v>1998Q4</v>
      </c>
      <c r="CJ2" s="8" t="str">
        <f t="shared" si="1"/>
        <v>1999Q1</v>
      </c>
      <c r="CK2" s="8" t="str">
        <f t="shared" si="1"/>
        <v>1999Q2</v>
      </c>
      <c r="CL2" s="8" t="str">
        <f t="shared" si="1"/>
        <v>1999Q3</v>
      </c>
      <c r="CM2" s="8" t="str">
        <f t="shared" si="1"/>
        <v>1999Q4</v>
      </c>
      <c r="CN2" s="8" t="str">
        <f t="shared" ref="CN2:EY2" si="2">"20"&amp;MID(CN3,3,2)&amp;MID(CN3,2,1)&amp;MID(CN3,1,1)</f>
        <v>2000Q1</v>
      </c>
      <c r="CO2" s="8" t="str">
        <f t="shared" si="2"/>
        <v>2000Q2</v>
      </c>
      <c r="CP2" s="8" t="str">
        <f t="shared" si="2"/>
        <v>2000Q3</v>
      </c>
      <c r="CQ2" s="8" t="str">
        <f t="shared" si="2"/>
        <v>2000Q4</v>
      </c>
      <c r="CR2" s="8" t="str">
        <f t="shared" si="2"/>
        <v>2001Q1</v>
      </c>
      <c r="CS2" s="8" t="str">
        <f t="shared" si="2"/>
        <v>2001Q2</v>
      </c>
      <c r="CT2" s="8" t="str">
        <f t="shared" si="2"/>
        <v>2001Q3</v>
      </c>
      <c r="CU2" s="8" t="str">
        <f t="shared" si="2"/>
        <v>2001Q4</v>
      </c>
      <c r="CV2" s="8" t="str">
        <f t="shared" si="2"/>
        <v>2002Q1</v>
      </c>
      <c r="CW2" s="8" t="str">
        <f t="shared" si="2"/>
        <v>2002Q2</v>
      </c>
      <c r="CX2" s="8" t="str">
        <f t="shared" si="2"/>
        <v>2002Q3</v>
      </c>
      <c r="CY2" s="8" t="str">
        <f t="shared" si="2"/>
        <v>2002Q4</v>
      </c>
      <c r="CZ2" s="8" t="str">
        <f t="shared" si="2"/>
        <v>2003Q1</v>
      </c>
      <c r="DA2" s="8" t="str">
        <f t="shared" si="2"/>
        <v>2003Q2</v>
      </c>
      <c r="DB2" s="8" t="str">
        <f t="shared" si="2"/>
        <v>2003Q3</v>
      </c>
      <c r="DC2" s="8" t="str">
        <f t="shared" si="2"/>
        <v>2003Q4</v>
      </c>
      <c r="DD2" s="8" t="str">
        <f t="shared" si="2"/>
        <v>2004Q1</v>
      </c>
      <c r="DE2" s="8" t="str">
        <f t="shared" si="2"/>
        <v>2004Q2</v>
      </c>
      <c r="DF2" s="8" t="str">
        <f t="shared" si="2"/>
        <v>2004Q3</v>
      </c>
      <c r="DG2" s="8" t="str">
        <f t="shared" si="2"/>
        <v>2004Q4</v>
      </c>
      <c r="DH2" s="8" t="str">
        <f t="shared" si="2"/>
        <v>2005Q1</v>
      </c>
      <c r="DI2" s="8" t="str">
        <f t="shared" si="2"/>
        <v>2005Q2</v>
      </c>
      <c r="DJ2" s="8" t="str">
        <f t="shared" si="2"/>
        <v>2005Q3</v>
      </c>
      <c r="DK2" s="8" t="str">
        <f t="shared" si="2"/>
        <v>2005Q4</v>
      </c>
      <c r="DL2" s="8" t="str">
        <f t="shared" si="2"/>
        <v>2006Q1</v>
      </c>
      <c r="DM2" s="8" t="str">
        <f t="shared" si="2"/>
        <v>2006Q2</v>
      </c>
      <c r="DN2" s="8" t="str">
        <f t="shared" si="2"/>
        <v>2006Q3</v>
      </c>
      <c r="DO2" s="8" t="str">
        <f t="shared" si="2"/>
        <v>2006Q4</v>
      </c>
      <c r="DP2" s="8" t="str">
        <f t="shared" si="2"/>
        <v>2007Q1</v>
      </c>
      <c r="DQ2" s="8" t="str">
        <f t="shared" si="2"/>
        <v>2007Q2</v>
      </c>
      <c r="DR2" s="8" t="str">
        <f t="shared" si="2"/>
        <v>2007Q3</v>
      </c>
      <c r="DS2" s="8" t="str">
        <f t="shared" si="2"/>
        <v>2007Q4</v>
      </c>
      <c r="DT2" s="8" t="str">
        <f t="shared" si="2"/>
        <v>2008Q1</v>
      </c>
      <c r="DU2" s="8" t="str">
        <f t="shared" si="2"/>
        <v>2008Q2</v>
      </c>
      <c r="DV2" s="8" t="str">
        <f t="shared" si="2"/>
        <v>2008Q3</v>
      </c>
      <c r="DW2" s="8" t="str">
        <f t="shared" si="2"/>
        <v>2008Q4</v>
      </c>
      <c r="DX2" s="8" t="str">
        <f t="shared" si="2"/>
        <v>2009Q1</v>
      </c>
      <c r="DY2" s="8" t="str">
        <f t="shared" si="2"/>
        <v>2009Q2</v>
      </c>
      <c r="DZ2" s="8" t="str">
        <f t="shared" si="2"/>
        <v>2009Q3</v>
      </c>
      <c r="EA2" s="8" t="str">
        <f t="shared" si="2"/>
        <v>2009Q4</v>
      </c>
      <c r="EB2" s="8" t="str">
        <f t="shared" si="2"/>
        <v>2010Q1</v>
      </c>
      <c r="EC2" s="8" t="str">
        <f t="shared" si="2"/>
        <v>2010Q2</v>
      </c>
      <c r="ED2" s="8" t="str">
        <f t="shared" si="2"/>
        <v>2010Q3</v>
      </c>
      <c r="EE2" s="8" t="str">
        <f t="shared" si="2"/>
        <v>2010Q4</v>
      </c>
      <c r="EF2" s="8" t="str">
        <f t="shared" si="2"/>
        <v>2011Q1</v>
      </c>
      <c r="EG2" s="8" t="str">
        <f t="shared" si="2"/>
        <v>2011Q2</v>
      </c>
      <c r="EH2" s="8" t="str">
        <f t="shared" si="2"/>
        <v>2011Q3</v>
      </c>
      <c r="EI2" s="8" t="str">
        <f t="shared" si="2"/>
        <v>2011Q4</v>
      </c>
      <c r="EJ2" s="8" t="str">
        <f t="shared" si="2"/>
        <v>2012Q1</v>
      </c>
      <c r="EK2" s="8" t="str">
        <f t="shared" si="2"/>
        <v>2012Q2</v>
      </c>
      <c r="EL2" s="8" t="str">
        <f t="shared" si="2"/>
        <v>2012Q3</v>
      </c>
      <c r="EM2" s="8" t="str">
        <f t="shared" si="2"/>
        <v>2012Q4</v>
      </c>
      <c r="EN2" s="8" t="str">
        <f t="shared" si="2"/>
        <v>2013Q1</v>
      </c>
      <c r="EO2" s="8" t="str">
        <f t="shared" si="2"/>
        <v>2013Q2</v>
      </c>
      <c r="EP2" s="8" t="str">
        <f t="shared" si="2"/>
        <v>2013Q3</v>
      </c>
      <c r="EQ2" s="8" t="str">
        <f t="shared" si="2"/>
        <v>2013Q4</v>
      </c>
      <c r="ER2" s="8" t="str">
        <f t="shared" si="2"/>
        <v>2014Q1</v>
      </c>
      <c r="ES2" s="8" t="str">
        <f t="shared" si="2"/>
        <v>2014Q2</v>
      </c>
      <c r="ET2" s="8" t="str">
        <f t="shared" si="2"/>
        <v>2014Q3</v>
      </c>
      <c r="EU2" s="8" t="str">
        <f t="shared" si="2"/>
        <v>2014Q4</v>
      </c>
      <c r="EV2" s="8" t="str">
        <f t="shared" si="2"/>
        <v>2015Q1</v>
      </c>
      <c r="EW2" s="8" t="str">
        <f t="shared" si="2"/>
        <v>2015Q2</v>
      </c>
      <c r="EX2" s="8" t="str">
        <f t="shared" si="2"/>
        <v>2015Q3</v>
      </c>
      <c r="EY2" s="8" t="str">
        <f t="shared" si="2"/>
        <v>2015Q4</v>
      </c>
      <c r="EZ2" s="8" t="str">
        <f t="shared" ref="EZ2:HK2" si="3">"20"&amp;MID(EZ3,3,2)&amp;MID(EZ3,2,1)&amp;MID(EZ3,1,1)</f>
        <v>2016Q1</v>
      </c>
      <c r="FA2" s="8" t="str">
        <f t="shared" si="3"/>
        <v>2016Q2</v>
      </c>
      <c r="FB2" s="8" t="str">
        <f t="shared" si="3"/>
        <v>2016Q3</v>
      </c>
      <c r="FC2" s="8" t="str">
        <f t="shared" si="3"/>
        <v>2016Q4</v>
      </c>
      <c r="FD2" s="8" t="str">
        <f t="shared" si="3"/>
        <v>2017Q1</v>
      </c>
      <c r="FE2" s="8" t="str">
        <f t="shared" si="3"/>
        <v>2017Q2</v>
      </c>
      <c r="FF2" s="8" t="str">
        <f t="shared" si="3"/>
        <v>2017Q3</v>
      </c>
      <c r="FG2" s="8" t="str">
        <f t="shared" si="3"/>
        <v>2017Q4</v>
      </c>
      <c r="FH2" s="8" t="str">
        <f t="shared" si="3"/>
        <v>2018Q1</v>
      </c>
      <c r="FI2" s="8" t="str">
        <f t="shared" si="3"/>
        <v>2018Q2</v>
      </c>
      <c r="FJ2" s="8" t="str">
        <f t="shared" si="3"/>
        <v>2018Q3</v>
      </c>
      <c r="FK2" s="8" t="str">
        <f t="shared" si="3"/>
        <v>2018Q4</v>
      </c>
      <c r="FL2" s="8" t="str">
        <f t="shared" si="3"/>
        <v>2019Q1</v>
      </c>
      <c r="FM2" s="8" t="str">
        <f t="shared" si="3"/>
        <v>2019Q2</v>
      </c>
      <c r="FN2" s="8" t="str">
        <f t="shared" si="3"/>
        <v>2019Q3</v>
      </c>
      <c r="FO2" s="8" t="str">
        <f t="shared" si="3"/>
        <v>2019Q4</v>
      </c>
      <c r="FP2" s="8" t="str">
        <f t="shared" si="3"/>
        <v>2020Q1</v>
      </c>
      <c r="FQ2" s="8" t="str">
        <f t="shared" si="3"/>
        <v>2020Q2</v>
      </c>
      <c r="FR2" s="8" t="str">
        <f t="shared" si="3"/>
        <v>2020Q3</v>
      </c>
      <c r="FS2" s="8" t="str">
        <f t="shared" si="3"/>
        <v>2020Q4</v>
      </c>
      <c r="FT2" s="8" t="str">
        <f t="shared" si="3"/>
        <v>2021Q1</v>
      </c>
      <c r="FU2" s="8" t="str">
        <f t="shared" si="3"/>
        <v>2021Q2</v>
      </c>
      <c r="FV2" s="8" t="str">
        <f t="shared" si="3"/>
        <v>2021Q3</v>
      </c>
      <c r="FW2" s="8" t="str">
        <f t="shared" si="3"/>
        <v>2021Q4</v>
      </c>
      <c r="FX2" s="8" t="str">
        <f t="shared" si="3"/>
        <v>2022Q1</v>
      </c>
      <c r="FY2" s="8" t="str">
        <f t="shared" si="3"/>
        <v>2022Q2</v>
      </c>
      <c r="FZ2" s="8" t="str">
        <f t="shared" si="3"/>
        <v>2022Q3</v>
      </c>
      <c r="GA2" s="8" t="str">
        <f t="shared" si="3"/>
        <v>2022Q4</v>
      </c>
      <c r="GB2" s="8" t="str">
        <f t="shared" si="3"/>
        <v>2023Q1</v>
      </c>
      <c r="GC2" s="8" t="str">
        <f t="shared" si="3"/>
        <v>2023Q2</v>
      </c>
      <c r="GD2" s="8" t="str">
        <f t="shared" si="3"/>
        <v>2023Q3</v>
      </c>
      <c r="GE2" s="8" t="str">
        <f t="shared" si="3"/>
        <v>2023Q4</v>
      </c>
      <c r="GF2" s="8" t="str">
        <f t="shared" si="3"/>
        <v>2024Q1</v>
      </c>
      <c r="GG2" s="8" t="str">
        <f t="shared" si="3"/>
        <v>2024Q2</v>
      </c>
      <c r="GH2" s="8" t="str">
        <f t="shared" si="3"/>
        <v>2024Q3</v>
      </c>
      <c r="GI2" s="8" t="str">
        <f t="shared" si="3"/>
        <v>2024Q4</v>
      </c>
      <c r="GJ2" s="8" t="str">
        <f t="shared" si="3"/>
        <v>2025Q1</v>
      </c>
      <c r="GK2" s="8" t="str">
        <f t="shared" si="3"/>
        <v>2025Q2</v>
      </c>
      <c r="GL2" s="8" t="str">
        <f t="shared" si="3"/>
        <v>2025Q3</v>
      </c>
      <c r="GM2" s="8" t="str">
        <f t="shared" si="3"/>
        <v>2025Q4</v>
      </c>
      <c r="GN2" s="8" t="str">
        <f t="shared" si="3"/>
        <v>2026Q1</v>
      </c>
      <c r="GO2" s="8" t="str">
        <f t="shared" si="3"/>
        <v>2026Q2</v>
      </c>
      <c r="GP2" s="8" t="str">
        <f t="shared" si="3"/>
        <v>2026Q3</v>
      </c>
      <c r="GQ2" s="8" t="str">
        <f t="shared" si="3"/>
        <v>2026Q4</v>
      </c>
      <c r="GR2" s="8" t="str">
        <f t="shared" si="3"/>
        <v>2027Q1</v>
      </c>
      <c r="GS2" s="8" t="str">
        <f t="shared" si="3"/>
        <v>2027Q2</v>
      </c>
      <c r="GT2" s="8" t="str">
        <f t="shared" si="3"/>
        <v>2027Q3</v>
      </c>
      <c r="GU2" s="8" t="str">
        <f t="shared" si="3"/>
        <v>2027Q4</v>
      </c>
      <c r="GV2" s="8" t="str">
        <f t="shared" si="3"/>
        <v>2028Q1</v>
      </c>
      <c r="GW2" s="8" t="str">
        <f t="shared" si="3"/>
        <v>2028Q2</v>
      </c>
      <c r="GX2" s="8" t="str">
        <f t="shared" si="3"/>
        <v>2028Q3</v>
      </c>
      <c r="GY2" s="8" t="str">
        <f t="shared" si="3"/>
        <v>2028Q4</v>
      </c>
      <c r="GZ2" s="8" t="str">
        <f t="shared" si="3"/>
        <v>2029Q1</v>
      </c>
      <c r="HA2" s="8" t="str">
        <f t="shared" si="3"/>
        <v>2029Q2</v>
      </c>
      <c r="HB2" s="8" t="str">
        <f t="shared" si="3"/>
        <v>2029Q3</v>
      </c>
      <c r="HC2" s="8" t="str">
        <f t="shared" si="3"/>
        <v>2029Q4</v>
      </c>
      <c r="HD2" s="8" t="str">
        <f t="shared" si="3"/>
        <v>2030Q1</v>
      </c>
      <c r="HE2" s="8" t="str">
        <f t="shared" si="3"/>
        <v>2030Q2</v>
      </c>
      <c r="HF2" s="8" t="str">
        <f t="shared" si="3"/>
        <v>2030Q3</v>
      </c>
      <c r="HG2" s="8" t="str">
        <f t="shared" si="3"/>
        <v>2030Q4</v>
      </c>
      <c r="HH2" s="8" t="str">
        <f t="shared" si="3"/>
        <v>2031Q1</v>
      </c>
      <c r="HI2" s="8" t="str">
        <f t="shared" si="3"/>
        <v>2031Q2</v>
      </c>
      <c r="HJ2" s="8" t="str">
        <f t="shared" si="3"/>
        <v>2031Q3</v>
      </c>
      <c r="HK2" s="8" t="str">
        <f t="shared" si="3"/>
        <v>2031Q4</v>
      </c>
      <c r="HL2" s="8" t="str">
        <f t="shared" ref="HL2:JW2" si="4">"20"&amp;MID(HL3,3,2)&amp;MID(HL3,2,1)&amp;MID(HL3,1,1)</f>
        <v>2032Q1</v>
      </c>
      <c r="HM2" s="8" t="str">
        <f t="shared" si="4"/>
        <v>2032Q2</v>
      </c>
      <c r="HN2" s="8" t="str">
        <f t="shared" si="4"/>
        <v>2032Q3</v>
      </c>
      <c r="HO2" s="8" t="str">
        <f t="shared" si="4"/>
        <v>2032Q4</v>
      </c>
      <c r="HP2" s="8" t="str">
        <f t="shared" si="4"/>
        <v>2033Q1</v>
      </c>
      <c r="HQ2" s="8" t="str">
        <f t="shared" si="4"/>
        <v>2033Q2</v>
      </c>
      <c r="HR2" s="8" t="str">
        <f t="shared" si="4"/>
        <v>2033Q3</v>
      </c>
      <c r="HS2" s="8" t="str">
        <f t="shared" si="4"/>
        <v>2033Q4</v>
      </c>
      <c r="HT2" s="8" t="str">
        <f t="shared" si="4"/>
        <v>2034Q1</v>
      </c>
      <c r="HU2" s="8" t="str">
        <f t="shared" si="4"/>
        <v>2034Q2</v>
      </c>
      <c r="HV2" s="8" t="str">
        <f t="shared" si="4"/>
        <v>2034Q3</v>
      </c>
      <c r="HW2" s="8" t="str">
        <f t="shared" si="4"/>
        <v>2034Q4</v>
      </c>
      <c r="HX2" s="8" t="str">
        <f t="shared" si="4"/>
        <v>2035Q1</v>
      </c>
      <c r="HY2" s="8" t="str">
        <f t="shared" si="4"/>
        <v>2035Q2</v>
      </c>
      <c r="HZ2" s="8" t="str">
        <f t="shared" si="4"/>
        <v>2035Q3</v>
      </c>
      <c r="IA2" s="8" t="str">
        <f t="shared" si="4"/>
        <v>2035Q4</v>
      </c>
      <c r="IB2" s="8" t="str">
        <f t="shared" si="4"/>
        <v>2036Q1</v>
      </c>
      <c r="IC2" s="8" t="str">
        <f t="shared" si="4"/>
        <v>2036Q2</v>
      </c>
      <c r="ID2" s="8" t="str">
        <f t="shared" si="4"/>
        <v>2036Q3</v>
      </c>
      <c r="IE2" s="8" t="str">
        <f t="shared" si="4"/>
        <v>2036Q4</v>
      </c>
      <c r="IF2" s="8" t="str">
        <f t="shared" si="4"/>
        <v>2037Q1</v>
      </c>
      <c r="IG2" s="8" t="str">
        <f t="shared" si="4"/>
        <v>2037Q2</v>
      </c>
      <c r="IH2" s="8" t="str">
        <f t="shared" si="4"/>
        <v>2037Q3</v>
      </c>
      <c r="II2" s="8" t="str">
        <f t="shared" si="4"/>
        <v>2037Q4</v>
      </c>
      <c r="IJ2" s="8" t="str">
        <f t="shared" si="4"/>
        <v>2038Q1</v>
      </c>
      <c r="IK2" s="8" t="str">
        <f t="shared" si="4"/>
        <v>2038Q2</v>
      </c>
      <c r="IL2" s="8" t="str">
        <f t="shared" si="4"/>
        <v>2038Q3</v>
      </c>
      <c r="IM2" s="8" t="str">
        <f t="shared" si="4"/>
        <v>2038Q4</v>
      </c>
      <c r="IN2" s="8" t="str">
        <f t="shared" si="4"/>
        <v>2039Q1</v>
      </c>
      <c r="IO2" s="8" t="str">
        <f t="shared" si="4"/>
        <v>2039Q2</v>
      </c>
      <c r="IP2" s="8" t="str">
        <f t="shared" si="4"/>
        <v>2039Q3</v>
      </c>
      <c r="IQ2" s="8" t="str">
        <f t="shared" si="4"/>
        <v>2039Q4</v>
      </c>
      <c r="IR2" s="8" t="str">
        <f t="shared" si="4"/>
        <v>2040Q1</v>
      </c>
      <c r="IS2" s="8" t="str">
        <f t="shared" si="4"/>
        <v>2040Q2</v>
      </c>
      <c r="IT2" s="8" t="str">
        <f t="shared" si="4"/>
        <v>2040Q3</v>
      </c>
      <c r="IU2" s="8" t="str">
        <f t="shared" si="4"/>
        <v>2040Q4</v>
      </c>
      <c r="IV2" s="8" t="str">
        <f t="shared" si="4"/>
        <v>2041Q1</v>
      </c>
      <c r="IW2" s="8" t="str">
        <f t="shared" si="4"/>
        <v>2041Q2</v>
      </c>
      <c r="IX2" s="8" t="str">
        <f t="shared" si="4"/>
        <v>2041Q3</v>
      </c>
      <c r="IY2" s="8" t="str">
        <f t="shared" si="4"/>
        <v>2041Q4</v>
      </c>
      <c r="IZ2" s="8" t="str">
        <f t="shared" si="4"/>
        <v>2042Q1</v>
      </c>
      <c r="JA2" s="8" t="str">
        <f t="shared" si="4"/>
        <v>2042Q2</v>
      </c>
      <c r="JB2" s="8" t="str">
        <f t="shared" si="4"/>
        <v>2042Q3</v>
      </c>
      <c r="JC2" s="8" t="str">
        <f t="shared" si="4"/>
        <v>2042Q4</v>
      </c>
      <c r="JD2" s="8" t="str">
        <f t="shared" si="4"/>
        <v>2043Q1</v>
      </c>
      <c r="JE2" s="8" t="str">
        <f t="shared" si="4"/>
        <v>2043Q2</v>
      </c>
      <c r="JF2" s="8" t="str">
        <f t="shared" si="4"/>
        <v>2043Q3</v>
      </c>
      <c r="JG2" s="8" t="str">
        <f t="shared" si="4"/>
        <v>2043Q4</v>
      </c>
      <c r="JH2" s="8" t="str">
        <f t="shared" si="4"/>
        <v>2044Q1</v>
      </c>
      <c r="JI2" s="8" t="str">
        <f t="shared" si="4"/>
        <v>2044Q2</v>
      </c>
      <c r="JJ2" s="8" t="str">
        <f t="shared" si="4"/>
        <v>2044Q3</v>
      </c>
      <c r="JK2" s="8" t="str">
        <f t="shared" si="4"/>
        <v>2044Q4</v>
      </c>
      <c r="JL2" s="8" t="str">
        <f t="shared" si="4"/>
        <v>2045Q1</v>
      </c>
      <c r="JM2" s="8" t="str">
        <f t="shared" si="4"/>
        <v>2045Q2</v>
      </c>
      <c r="JN2" s="8" t="str">
        <f t="shared" si="4"/>
        <v>2045Q3</v>
      </c>
      <c r="JO2" s="8" t="str">
        <f t="shared" si="4"/>
        <v>2045Q4</v>
      </c>
      <c r="JP2" s="8" t="str">
        <f t="shared" si="4"/>
        <v>2046Q1</v>
      </c>
      <c r="JQ2" s="8" t="str">
        <f t="shared" si="4"/>
        <v>2046Q2</v>
      </c>
      <c r="JR2" s="8" t="str">
        <f t="shared" si="4"/>
        <v>2046Q3</v>
      </c>
      <c r="JS2" s="8" t="str">
        <f t="shared" si="4"/>
        <v>2046Q4</v>
      </c>
      <c r="JT2" s="8" t="str">
        <f t="shared" si="4"/>
        <v>2047Q1</v>
      </c>
      <c r="JU2" s="8" t="str">
        <f t="shared" si="4"/>
        <v>2047Q2</v>
      </c>
      <c r="JV2" s="8" t="str">
        <f t="shared" si="4"/>
        <v>2047Q3</v>
      </c>
      <c r="JW2" s="8" t="str">
        <f t="shared" si="4"/>
        <v>2047Q4</v>
      </c>
      <c r="JX2" s="8" t="str">
        <f t="shared" ref="JX2:MI2" si="5">"20"&amp;MID(JX3,3,2)&amp;MID(JX3,2,1)&amp;MID(JX3,1,1)</f>
        <v>2048Q1</v>
      </c>
      <c r="JY2" s="8" t="str">
        <f t="shared" si="5"/>
        <v>2048Q2</v>
      </c>
      <c r="JZ2" s="8" t="str">
        <f t="shared" si="5"/>
        <v>2048Q3</v>
      </c>
      <c r="KA2" s="8" t="str">
        <f t="shared" si="5"/>
        <v>2048Q4</v>
      </c>
      <c r="KB2" s="8" t="str">
        <f t="shared" si="5"/>
        <v>2049Q1</v>
      </c>
      <c r="KC2" s="8" t="str">
        <f t="shared" si="5"/>
        <v>2049Q2</v>
      </c>
      <c r="KD2" s="8" t="str">
        <f t="shared" si="5"/>
        <v>2049Q3</v>
      </c>
      <c r="KE2" s="8" t="str">
        <f t="shared" si="5"/>
        <v>2049Q4</v>
      </c>
      <c r="KF2" s="8" t="str">
        <f t="shared" si="5"/>
        <v>2050Q1</v>
      </c>
      <c r="KG2" s="8" t="str">
        <f t="shared" si="5"/>
        <v>2050Q2</v>
      </c>
      <c r="KH2" s="8" t="str">
        <f t="shared" si="5"/>
        <v>2050Q3</v>
      </c>
      <c r="KI2" s="8" t="str">
        <f t="shared" si="5"/>
        <v>2050Q4</v>
      </c>
      <c r="KJ2" s="8" t="str">
        <f t="shared" si="5"/>
        <v>2051Q1</v>
      </c>
      <c r="KK2" s="8" t="str">
        <f t="shared" si="5"/>
        <v>2051Q2</v>
      </c>
      <c r="KL2" s="8" t="str">
        <f t="shared" si="5"/>
        <v>2051Q3</v>
      </c>
      <c r="KM2" s="8" t="str">
        <f t="shared" si="5"/>
        <v>2051Q4</v>
      </c>
      <c r="KN2" s="8" t="str">
        <f t="shared" si="5"/>
        <v>2052Q1</v>
      </c>
      <c r="KO2" s="8" t="str">
        <f t="shared" si="5"/>
        <v>2052Q2</v>
      </c>
      <c r="KP2" s="8" t="str">
        <f t="shared" si="5"/>
        <v>2052Q3</v>
      </c>
      <c r="KQ2" s="8" t="str">
        <f t="shared" si="5"/>
        <v>2052Q4</v>
      </c>
      <c r="KR2" s="8" t="str">
        <f t="shared" si="5"/>
        <v>2053Q1</v>
      </c>
      <c r="KS2" s="8" t="str">
        <f t="shared" si="5"/>
        <v>2053Q2</v>
      </c>
      <c r="KT2" s="8" t="str">
        <f t="shared" si="5"/>
        <v>2053Q3</v>
      </c>
      <c r="KU2" s="8" t="str">
        <f t="shared" si="5"/>
        <v>2053Q4</v>
      </c>
      <c r="KV2" s="8" t="str">
        <f t="shared" si="5"/>
        <v>2054Q1</v>
      </c>
      <c r="KW2" s="8" t="str">
        <f t="shared" si="5"/>
        <v>2054Q2</v>
      </c>
      <c r="KX2" s="8" t="str">
        <f t="shared" si="5"/>
        <v>2054Q3</v>
      </c>
      <c r="KY2" s="8" t="str">
        <f t="shared" si="5"/>
        <v>2054Q4</v>
      </c>
      <c r="KZ2" s="8" t="str">
        <f t="shared" si="5"/>
        <v>2055Q1</v>
      </c>
      <c r="LA2" s="8" t="str">
        <f t="shared" si="5"/>
        <v>2055Q2</v>
      </c>
      <c r="LB2" s="8" t="str">
        <f t="shared" si="5"/>
        <v>2055Q3</v>
      </c>
      <c r="LC2" s="8" t="str">
        <f t="shared" si="5"/>
        <v>2055Q4</v>
      </c>
      <c r="LD2" s="8" t="str">
        <f t="shared" si="5"/>
        <v>2056Q1</v>
      </c>
      <c r="LE2" s="8" t="str">
        <f t="shared" si="5"/>
        <v>2056Q2</v>
      </c>
      <c r="LF2" s="8" t="str">
        <f t="shared" si="5"/>
        <v>2056Q3</v>
      </c>
      <c r="LG2" s="8" t="str">
        <f t="shared" si="5"/>
        <v>2056Q4</v>
      </c>
      <c r="LH2" s="8" t="str">
        <f t="shared" si="5"/>
        <v>2057Q1</v>
      </c>
      <c r="LI2" s="8" t="str">
        <f t="shared" si="5"/>
        <v>2057Q2</v>
      </c>
      <c r="LJ2" s="8" t="str">
        <f t="shared" si="5"/>
        <v>2057Q3</v>
      </c>
      <c r="LK2" s="8" t="str">
        <f t="shared" si="5"/>
        <v>2057Q4</v>
      </c>
      <c r="LL2" s="8" t="str">
        <f t="shared" si="5"/>
        <v>2058Q1</v>
      </c>
      <c r="LM2" s="8" t="str">
        <f t="shared" si="5"/>
        <v>2058Q2</v>
      </c>
      <c r="LN2" s="8" t="str">
        <f t="shared" si="5"/>
        <v>2058Q3</v>
      </c>
      <c r="LO2" s="8" t="str">
        <f t="shared" si="5"/>
        <v>2058Q4</v>
      </c>
      <c r="LP2" s="8" t="str">
        <f t="shared" si="5"/>
        <v>2059Q1</v>
      </c>
      <c r="LQ2" s="8" t="str">
        <f t="shared" si="5"/>
        <v>2059Q2</v>
      </c>
      <c r="LR2" s="8" t="str">
        <f t="shared" si="5"/>
        <v>2059Q3</v>
      </c>
      <c r="LS2" s="8" t="str">
        <f t="shared" si="5"/>
        <v>2059Q4</v>
      </c>
      <c r="LT2" s="8" t="str">
        <f t="shared" si="5"/>
        <v>2060Q1</v>
      </c>
      <c r="LU2" s="8" t="str">
        <f t="shared" si="5"/>
        <v>2060Q2</v>
      </c>
      <c r="LV2" s="8" t="str">
        <f t="shared" si="5"/>
        <v>2060Q3</v>
      </c>
      <c r="LW2" s="8" t="str">
        <f t="shared" si="5"/>
        <v>2060Q4</v>
      </c>
      <c r="LX2" s="8" t="str">
        <f t="shared" si="5"/>
        <v>2061Q1</v>
      </c>
      <c r="LY2" s="8" t="str">
        <f t="shared" si="5"/>
        <v>2061Q2</v>
      </c>
      <c r="LZ2" s="8" t="str">
        <f t="shared" si="5"/>
        <v>2061Q3</v>
      </c>
      <c r="MA2" s="8" t="str">
        <f t="shared" si="5"/>
        <v>2061Q4</v>
      </c>
      <c r="MB2" s="8" t="str">
        <f t="shared" si="5"/>
        <v>2062Q1</v>
      </c>
      <c r="MC2" s="8" t="str">
        <f t="shared" si="5"/>
        <v>2062Q2</v>
      </c>
      <c r="MD2" s="8" t="str">
        <f t="shared" si="5"/>
        <v>2062Q3</v>
      </c>
      <c r="ME2" s="8" t="str">
        <f t="shared" si="5"/>
        <v>2062Q4</v>
      </c>
      <c r="MF2" s="8" t="str">
        <f t="shared" si="5"/>
        <v>2063Q1</v>
      </c>
      <c r="MG2" s="8" t="str">
        <f t="shared" si="5"/>
        <v>2063Q2</v>
      </c>
      <c r="MH2" s="8" t="str">
        <f t="shared" si="5"/>
        <v>2063Q3</v>
      </c>
      <c r="MI2" s="8" t="str">
        <f t="shared" si="5"/>
        <v>2063Q4</v>
      </c>
      <c r="MJ2" s="8" t="str">
        <f t="shared" ref="MJ2:OU2" si="6">"20"&amp;MID(MJ3,3,2)&amp;MID(MJ3,2,1)&amp;MID(MJ3,1,1)</f>
        <v>2064Q1</v>
      </c>
      <c r="MK2" s="8" t="str">
        <f t="shared" si="6"/>
        <v>2064Q2</v>
      </c>
      <c r="ML2" s="8" t="str">
        <f t="shared" si="6"/>
        <v>2064Q3</v>
      </c>
      <c r="MM2" s="8" t="str">
        <f t="shared" si="6"/>
        <v>2064Q4</v>
      </c>
      <c r="MN2" s="8" t="str">
        <f t="shared" si="6"/>
        <v>2065Q1</v>
      </c>
      <c r="MO2" s="8" t="str">
        <f t="shared" si="6"/>
        <v>2065Q2</v>
      </c>
      <c r="MP2" s="8" t="str">
        <f t="shared" si="6"/>
        <v>2065Q3</v>
      </c>
      <c r="MQ2" s="8" t="str">
        <f t="shared" si="6"/>
        <v>2065Q4</v>
      </c>
      <c r="MR2" s="8" t="str">
        <f t="shared" si="6"/>
        <v>2066Q1</v>
      </c>
      <c r="MS2" s="8" t="str">
        <f t="shared" si="6"/>
        <v>2066Q2</v>
      </c>
      <c r="MT2" s="8" t="str">
        <f t="shared" si="6"/>
        <v>2066Q3</v>
      </c>
      <c r="MU2" s="8" t="str">
        <f t="shared" si="6"/>
        <v>2066Q4</v>
      </c>
      <c r="MV2" s="8" t="str">
        <f t="shared" si="6"/>
        <v>2067Q1</v>
      </c>
      <c r="MW2" s="8" t="str">
        <f t="shared" si="6"/>
        <v>2067Q2</v>
      </c>
      <c r="MX2" s="8" t="str">
        <f t="shared" si="6"/>
        <v>2067Q3</v>
      </c>
      <c r="MY2" s="8" t="str">
        <f t="shared" si="6"/>
        <v>2067Q4</v>
      </c>
      <c r="MZ2" s="8" t="str">
        <f t="shared" si="6"/>
        <v>2068Q1</v>
      </c>
      <c r="NA2" s="8" t="str">
        <f t="shared" si="6"/>
        <v>2068Q2</v>
      </c>
      <c r="NB2" s="8" t="str">
        <f t="shared" si="6"/>
        <v>2068Q3</v>
      </c>
      <c r="NC2" s="8" t="str">
        <f t="shared" si="6"/>
        <v>2068Q4</v>
      </c>
      <c r="ND2" s="8" t="str">
        <f t="shared" si="6"/>
        <v>2069Q1</v>
      </c>
      <c r="NE2" s="8" t="str">
        <f t="shared" si="6"/>
        <v>2069Q2</v>
      </c>
      <c r="NF2" s="8" t="str">
        <f t="shared" si="6"/>
        <v>2069Q3</v>
      </c>
      <c r="NG2" s="8" t="str">
        <f t="shared" si="6"/>
        <v>2069Q4</v>
      </c>
      <c r="NH2" s="8" t="str">
        <f t="shared" si="6"/>
        <v>2070Q1</v>
      </c>
      <c r="NI2" s="8" t="str">
        <f t="shared" si="6"/>
        <v>2070Q2</v>
      </c>
      <c r="NJ2" s="8" t="str">
        <f t="shared" si="6"/>
        <v>2070Q3</v>
      </c>
      <c r="NK2" s="8" t="str">
        <f t="shared" si="6"/>
        <v>2070Q4</v>
      </c>
      <c r="NL2" s="8" t="str">
        <f t="shared" si="6"/>
        <v>2071Q1</v>
      </c>
      <c r="NM2" s="8" t="str">
        <f t="shared" si="6"/>
        <v>2071Q2</v>
      </c>
      <c r="NN2" s="8" t="str">
        <f t="shared" si="6"/>
        <v>2071Q3</v>
      </c>
      <c r="NO2" s="8" t="str">
        <f t="shared" si="6"/>
        <v>2071Q4</v>
      </c>
      <c r="NP2" s="8" t="str">
        <f t="shared" si="6"/>
        <v>2072Q1</v>
      </c>
      <c r="NQ2" s="8" t="str">
        <f t="shared" si="6"/>
        <v>2072Q2</v>
      </c>
      <c r="NR2" s="8" t="str">
        <f t="shared" si="6"/>
        <v>2072Q3</v>
      </c>
      <c r="NS2" s="8" t="str">
        <f t="shared" si="6"/>
        <v>2072Q4</v>
      </c>
      <c r="NT2" s="8" t="str">
        <f t="shared" si="6"/>
        <v>2073Q1</v>
      </c>
      <c r="NU2" s="8" t="str">
        <f t="shared" si="6"/>
        <v>2073Q2</v>
      </c>
      <c r="NV2" s="8" t="str">
        <f t="shared" si="6"/>
        <v>2073Q3</v>
      </c>
      <c r="NW2" s="8" t="str">
        <f t="shared" si="6"/>
        <v>2073Q4</v>
      </c>
      <c r="NX2" s="8" t="str">
        <f t="shared" si="6"/>
        <v>2074Q1</v>
      </c>
      <c r="NY2" s="8" t="str">
        <f t="shared" si="6"/>
        <v>2074Q2</v>
      </c>
      <c r="NZ2" s="8" t="str">
        <f t="shared" si="6"/>
        <v>2074Q3</v>
      </c>
      <c r="OA2" s="8" t="str">
        <f t="shared" si="6"/>
        <v>2074Q4</v>
      </c>
      <c r="OB2" s="8" t="str">
        <f t="shared" si="6"/>
        <v>2075Q1</v>
      </c>
      <c r="OC2" s="8" t="str">
        <f t="shared" si="6"/>
        <v>2075Q2</v>
      </c>
      <c r="OD2" s="8" t="str">
        <f t="shared" si="6"/>
        <v>2075Q3</v>
      </c>
      <c r="OE2" s="8" t="str">
        <f t="shared" si="6"/>
        <v>2075Q4</v>
      </c>
      <c r="OF2" s="8" t="str">
        <f t="shared" si="6"/>
        <v>2076Q1</v>
      </c>
      <c r="OG2" s="8" t="str">
        <f t="shared" si="6"/>
        <v>2076Q2</v>
      </c>
      <c r="OH2" s="8" t="str">
        <f t="shared" si="6"/>
        <v>2076Q3</v>
      </c>
      <c r="OI2" s="8" t="str">
        <f t="shared" si="6"/>
        <v>2076Q4</v>
      </c>
      <c r="OJ2" s="8" t="str">
        <f t="shared" si="6"/>
        <v>2077Q1</v>
      </c>
      <c r="OK2" s="8" t="str">
        <f t="shared" si="6"/>
        <v>2077Q2</v>
      </c>
      <c r="OL2" s="8" t="str">
        <f t="shared" si="6"/>
        <v>2077Q3</v>
      </c>
      <c r="OM2" s="8" t="str">
        <f t="shared" si="6"/>
        <v>2077Q4</v>
      </c>
      <c r="ON2" s="8" t="str">
        <f t="shared" si="6"/>
        <v>2078Q1</v>
      </c>
      <c r="OO2" s="8" t="str">
        <f t="shared" si="6"/>
        <v>2078Q2</v>
      </c>
      <c r="OP2" s="8" t="str">
        <f t="shared" si="6"/>
        <v>2078Q3</v>
      </c>
      <c r="OQ2" s="8" t="str">
        <f t="shared" si="6"/>
        <v>2078Q4</v>
      </c>
      <c r="OR2" s="8" t="str">
        <f t="shared" si="6"/>
        <v>2079Q1</v>
      </c>
      <c r="OS2" s="8" t="str">
        <f t="shared" si="6"/>
        <v>2079Q2</v>
      </c>
      <c r="OT2" s="8" t="str">
        <f t="shared" si="6"/>
        <v>2079Q3</v>
      </c>
      <c r="OU2" s="8" t="str">
        <f t="shared" si="6"/>
        <v>2079Q4</v>
      </c>
      <c r="OV2" s="8" t="str">
        <f t="shared" ref="OV2:RG2" si="7">"20"&amp;MID(OV3,3,2)&amp;MID(OV3,2,1)&amp;MID(OV3,1,1)</f>
        <v>2080Q1</v>
      </c>
      <c r="OW2" s="8" t="str">
        <f t="shared" si="7"/>
        <v>2080Q2</v>
      </c>
      <c r="OX2" s="8" t="str">
        <f t="shared" si="7"/>
        <v>2080Q3</v>
      </c>
      <c r="OY2" s="8" t="str">
        <f t="shared" si="7"/>
        <v>2080Q4</v>
      </c>
      <c r="OZ2" s="8" t="str">
        <f t="shared" si="7"/>
        <v>2081Q1</v>
      </c>
      <c r="PA2" s="8" t="str">
        <f t="shared" si="7"/>
        <v>2081Q2</v>
      </c>
      <c r="PB2" s="8" t="str">
        <f t="shared" si="7"/>
        <v>2081Q3</v>
      </c>
      <c r="PC2" s="8" t="str">
        <f t="shared" si="7"/>
        <v>2081Q4</v>
      </c>
      <c r="PD2" s="8" t="str">
        <f t="shared" si="7"/>
        <v>2082Q1</v>
      </c>
      <c r="PE2" s="8" t="str">
        <f t="shared" si="7"/>
        <v>2082Q2</v>
      </c>
      <c r="PF2" s="8" t="str">
        <f t="shared" si="7"/>
        <v>2082Q3</v>
      </c>
      <c r="PG2" s="8" t="str">
        <f t="shared" si="7"/>
        <v>2082Q4</v>
      </c>
      <c r="PH2" s="8" t="str">
        <f t="shared" si="7"/>
        <v>2083Q1</v>
      </c>
      <c r="PI2" s="8" t="str">
        <f t="shared" si="7"/>
        <v>2083Q2</v>
      </c>
      <c r="PJ2" s="8" t="str">
        <f t="shared" si="7"/>
        <v>2083Q3</v>
      </c>
      <c r="PK2" s="8" t="str">
        <f t="shared" si="7"/>
        <v>2083Q4</v>
      </c>
      <c r="PL2" s="8" t="str">
        <f t="shared" si="7"/>
        <v>2084Q1</v>
      </c>
      <c r="PM2" s="8" t="str">
        <f t="shared" si="7"/>
        <v>2084Q2</v>
      </c>
      <c r="PN2" s="8" t="str">
        <f t="shared" si="7"/>
        <v>2084Q3</v>
      </c>
      <c r="PO2" s="8" t="str">
        <f t="shared" si="7"/>
        <v>2084Q4</v>
      </c>
      <c r="PP2" s="8" t="str">
        <f t="shared" si="7"/>
        <v>2085Q1</v>
      </c>
      <c r="PQ2" s="8" t="str">
        <f t="shared" si="7"/>
        <v>2085Q2</v>
      </c>
      <c r="PR2" s="8" t="str">
        <f t="shared" si="7"/>
        <v>2085Q3</v>
      </c>
      <c r="PS2" s="8" t="str">
        <f t="shared" si="7"/>
        <v>2085Q4</v>
      </c>
      <c r="PT2" s="8" t="str">
        <f t="shared" si="7"/>
        <v>2086Q1</v>
      </c>
      <c r="PU2" s="8" t="str">
        <f t="shared" si="7"/>
        <v>2086Q2</v>
      </c>
      <c r="PV2" s="8" t="str">
        <f t="shared" si="7"/>
        <v>2086Q3</v>
      </c>
      <c r="PW2" s="8" t="str">
        <f t="shared" si="7"/>
        <v>2086Q4</v>
      </c>
      <c r="PX2" s="8" t="str">
        <f t="shared" si="7"/>
        <v>2087Q1</v>
      </c>
      <c r="PY2" s="8" t="str">
        <f t="shared" si="7"/>
        <v>2087Q2</v>
      </c>
      <c r="PZ2" s="8" t="str">
        <f t="shared" si="7"/>
        <v>2087Q3</v>
      </c>
      <c r="QA2" s="8" t="str">
        <f t="shared" si="7"/>
        <v>2087Q4</v>
      </c>
      <c r="QB2" s="8" t="str">
        <f t="shared" si="7"/>
        <v>2088Q1</v>
      </c>
      <c r="QC2" s="8" t="str">
        <f t="shared" si="7"/>
        <v>2088Q2</v>
      </c>
      <c r="QD2" s="8" t="str">
        <f t="shared" si="7"/>
        <v>2088Q3</v>
      </c>
      <c r="QE2" s="8" t="str">
        <f t="shared" si="7"/>
        <v>2088Q4</v>
      </c>
      <c r="QF2" s="8" t="str">
        <f t="shared" si="7"/>
        <v>2089Q1</v>
      </c>
      <c r="QG2" s="8" t="str">
        <f t="shared" si="7"/>
        <v>2089Q2</v>
      </c>
      <c r="QH2" s="8" t="str">
        <f t="shared" si="7"/>
        <v>2089Q3</v>
      </c>
      <c r="QI2" s="8" t="str">
        <f t="shared" si="7"/>
        <v>2089Q4</v>
      </c>
      <c r="QJ2" s="8" t="str">
        <f t="shared" si="7"/>
        <v>2090Q1</v>
      </c>
      <c r="QK2" s="8" t="str">
        <f t="shared" si="7"/>
        <v>2090Q2</v>
      </c>
      <c r="QL2" s="8" t="str">
        <f t="shared" si="7"/>
        <v>2090Q3</v>
      </c>
      <c r="QM2" s="8" t="str">
        <f t="shared" si="7"/>
        <v>2090Q4</v>
      </c>
      <c r="QN2" s="8" t="str">
        <f t="shared" si="7"/>
        <v>2091Q1</v>
      </c>
      <c r="QO2" s="8" t="str">
        <f t="shared" si="7"/>
        <v>2091Q2</v>
      </c>
      <c r="QP2" s="8" t="str">
        <f t="shared" si="7"/>
        <v>2091Q3</v>
      </c>
      <c r="QQ2" s="8" t="str">
        <f t="shared" si="7"/>
        <v>2091Q4</v>
      </c>
      <c r="QR2" s="8" t="str">
        <f t="shared" si="7"/>
        <v>2092Q1</v>
      </c>
      <c r="QS2" s="8" t="str">
        <f t="shared" si="7"/>
        <v>2092Q2</v>
      </c>
      <c r="QT2" s="8" t="str">
        <f t="shared" si="7"/>
        <v>2092Q3</v>
      </c>
      <c r="QU2" s="8" t="str">
        <f t="shared" si="7"/>
        <v>2092Q4</v>
      </c>
      <c r="QV2" s="8" t="str">
        <f t="shared" si="7"/>
        <v>2093Q1</v>
      </c>
      <c r="QW2" s="8" t="str">
        <f t="shared" si="7"/>
        <v>2093Q2</v>
      </c>
      <c r="QX2" s="8" t="str">
        <f t="shared" si="7"/>
        <v>2093Q3</v>
      </c>
      <c r="QY2" s="8" t="str">
        <f t="shared" si="7"/>
        <v>2093Q4</v>
      </c>
      <c r="QZ2" s="8" t="str">
        <f t="shared" si="7"/>
        <v>2094Q1</v>
      </c>
      <c r="RA2" s="8" t="str">
        <f t="shared" si="7"/>
        <v>2094Q2</v>
      </c>
      <c r="RB2" s="8" t="str">
        <f t="shared" si="7"/>
        <v>2094Q3</v>
      </c>
      <c r="RC2" s="8" t="str">
        <f t="shared" si="7"/>
        <v>2094Q4</v>
      </c>
      <c r="RD2" s="8" t="str">
        <f t="shared" si="7"/>
        <v>2095Q1</v>
      </c>
      <c r="RE2" s="8" t="str">
        <f t="shared" si="7"/>
        <v>2095Q2</v>
      </c>
      <c r="RF2" s="8" t="str">
        <f t="shared" si="7"/>
        <v>2095Q3</v>
      </c>
      <c r="RG2" s="8" t="str">
        <f t="shared" si="7"/>
        <v>2095Q4</v>
      </c>
      <c r="RH2" s="8" t="str">
        <f t="shared" ref="RH2:RW2" si="8">"20"&amp;MID(RH3,3,2)&amp;MID(RH3,2,1)&amp;MID(RH3,1,1)</f>
        <v>2096Q1</v>
      </c>
      <c r="RI2" s="8" t="str">
        <f t="shared" si="8"/>
        <v>2096Q2</v>
      </c>
      <c r="RJ2" s="8" t="str">
        <f t="shared" si="8"/>
        <v>2096Q3</v>
      </c>
      <c r="RK2" s="8" t="str">
        <f t="shared" si="8"/>
        <v>2096Q4</v>
      </c>
      <c r="RL2" s="8" t="str">
        <f t="shared" si="8"/>
        <v>2097Q1</v>
      </c>
      <c r="RM2" s="8" t="str">
        <f t="shared" si="8"/>
        <v>2097Q2</v>
      </c>
      <c r="RN2" s="8" t="str">
        <f t="shared" si="8"/>
        <v>2097Q3</v>
      </c>
      <c r="RO2" s="8" t="str">
        <f t="shared" si="8"/>
        <v>2097Q4</v>
      </c>
      <c r="RP2" s="8" t="str">
        <f t="shared" si="8"/>
        <v>2098Q1</v>
      </c>
      <c r="RQ2" s="8" t="str">
        <f t="shared" si="8"/>
        <v>2098Q2</v>
      </c>
      <c r="RR2" s="8" t="str">
        <f t="shared" si="8"/>
        <v>2098Q3</v>
      </c>
      <c r="RS2" s="8" t="str">
        <f t="shared" si="8"/>
        <v>2098Q4</v>
      </c>
      <c r="RT2" s="8" t="str">
        <f t="shared" si="8"/>
        <v>2099Q1</v>
      </c>
      <c r="RU2" s="8" t="str">
        <f t="shared" si="8"/>
        <v>2099Q2</v>
      </c>
      <c r="RV2" s="8" t="str">
        <f t="shared" si="8"/>
        <v>2099Q3</v>
      </c>
      <c r="RW2" s="8" t="str">
        <f t="shared" si="8"/>
        <v>2099Q4</v>
      </c>
      <c r="RX2" s="8" t="str">
        <f>"21"&amp;MID(RX3,3,2)&amp;MID(RX3,2,1)&amp;MID(RX3,1,1)</f>
        <v>2100Q1</v>
      </c>
      <c r="RY2" s="8" t="str">
        <f>"21"&amp;MID(RY3,3,2)&amp;MID(RY3,2,1)&amp;MID(RY3,1,1)</f>
        <v>2100Q2</v>
      </c>
      <c r="RZ2" s="8" t="str">
        <f>"21"&amp;MID(RZ3,3,2)&amp;MID(RZ3,2,1)&amp;MID(RZ3,1,1)</f>
        <v>2100Q3</v>
      </c>
      <c r="SA2" s="8" t="str">
        <f>"21"&amp;MID(SA3,3,2)&amp;MID(SA3,2,1)&amp;MID(SA3,1,1)</f>
        <v>2100Q4</v>
      </c>
      <c r="SB2" s="584"/>
      <c r="SC2" s="584"/>
      <c r="SD2" s="584"/>
      <c r="SE2" s="584"/>
      <c r="SF2" s="584"/>
      <c r="SG2" s="584"/>
      <c r="SH2" s="584"/>
      <c r="SI2" s="584"/>
      <c r="SJ2" s="584"/>
      <c r="SK2" s="584"/>
      <c r="SL2" s="584"/>
      <c r="SM2" s="584"/>
      <c r="SN2" s="584"/>
      <c r="SO2" s="584"/>
      <c r="SP2" s="584"/>
      <c r="SQ2" s="584"/>
      <c r="SR2" s="584"/>
      <c r="SS2" s="584"/>
      <c r="ST2" s="584"/>
      <c r="SU2" s="584"/>
      <c r="SV2" s="584"/>
      <c r="SW2" s="584"/>
      <c r="SX2" s="584"/>
      <c r="SY2" s="584"/>
      <c r="SZ2" s="584"/>
      <c r="TA2" s="584"/>
      <c r="TB2" s="584"/>
      <c r="TC2" s="584"/>
      <c r="TD2" s="584"/>
      <c r="TE2" s="584"/>
      <c r="TF2" s="584"/>
      <c r="TG2" s="584"/>
      <c r="TH2" s="584"/>
      <c r="TI2" s="584"/>
      <c r="TJ2" s="584"/>
      <c r="TK2" s="584"/>
      <c r="TL2" s="584"/>
      <c r="TM2" s="584"/>
      <c r="TN2" s="584"/>
      <c r="TO2" s="584"/>
      <c r="TP2" s="584"/>
      <c r="TQ2" s="584"/>
      <c r="TR2" s="584"/>
      <c r="TS2" s="584"/>
      <c r="TT2" s="584"/>
      <c r="TU2" s="584"/>
      <c r="TV2" s="584"/>
    </row>
    <row r="3" spans="1:542" ht="15.6" thickBot="1">
      <c r="A3" s="9" t="s">
        <v>97</v>
      </c>
      <c r="B3" s="392"/>
      <c r="C3" s="393"/>
      <c r="D3" s="393"/>
      <c r="G3" s="401">
        <v>2</v>
      </c>
      <c r="H3" s="7"/>
      <c r="I3" s="402">
        <v>2</v>
      </c>
      <c r="J3" s="403"/>
      <c r="K3" s="399"/>
      <c r="L3" s="4" t="s">
        <v>98</v>
      </c>
      <c r="M3" s="5" t="s">
        <v>99</v>
      </c>
      <c r="N3" s="5" t="s">
        <v>100</v>
      </c>
      <c r="O3" s="5" t="s">
        <v>101</v>
      </c>
      <c r="P3" s="5" t="s">
        <v>102</v>
      </c>
      <c r="Q3" s="5" t="s">
        <v>103</v>
      </c>
      <c r="R3" s="5" t="s">
        <v>104</v>
      </c>
      <c r="S3" s="5" t="s">
        <v>105</v>
      </c>
      <c r="T3" s="5" t="s">
        <v>106</v>
      </c>
      <c r="U3" s="5" t="s">
        <v>107</v>
      </c>
      <c r="V3" s="5" t="s">
        <v>108</v>
      </c>
      <c r="W3" s="5" t="s">
        <v>109</v>
      </c>
      <c r="X3" s="5" t="s">
        <v>110</v>
      </c>
      <c r="Y3" s="5" t="s">
        <v>111</v>
      </c>
      <c r="Z3" s="5" t="s">
        <v>112</v>
      </c>
      <c r="AA3" s="5" t="s">
        <v>113</v>
      </c>
      <c r="AB3" s="5" t="s">
        <v>114</v>
      </c>
      <c r="AC3" s="5" t="s">
        <v>115</v>
      </c>
      <c r="AD3" s="5" t="s">
        <v>116</v>
      </c>
      <c r="AE3" s="5" t="s">
        <v>117</v>
      </c>
      <c r="AF3" s="5" t="s">
        <v>118</v>
      </c>
      <c r="AG3" s="5" t="s">
        <v>119</v>
      </c>
      <c r="AH3" s="5" t="s">
        <v>120</v>
      </c>
      <c r="AI3" s="5" t="s">
        <v>121</v>
      </c>
      <c r="AJ3" s="5" t="s">
        <v>122</v>
      </c>
      <c r="AK3" s="5" t="s">
        <v>123</v>
      </c>
      <c r="AL3" s="5" t="s">
        <v>124</v>
      </c>
      <c r="AM3" s="5" t="s">
        <v>125</v>
      </c>
      <c r="AN3" s="5" t="s">
        <v>126</v>
      </c>
      <c r="AO3" s="5" t="s">
        <v>127</v>
      </c>
      <c r="AP3" s="5" t="s">
        <v>128</v>
      </c>
      <c r="AQ3" s="5" t="s">
        <v>129</v>
      </c>
      <c r="AR3" s="5" t="s">
        <v>130</v>
      </c>
      <c r="AS3" s="5" t="s">
        <v>131</v>
      </c>
      <c r="AT3" s="5" t="s">
        <v>132</v>
      </c>
      <c r="AU3" s="5" t="s">
        <v>133</v>
      </c>
      <c r="AV3" s="5" t="s">
        <v>134</v>
      </c>
      <c r="AW3" s="5" t="s">
        <v>135</v>
      </c>
      <c r="AX3" s="5" t="s">
        <v>136</v>
      </c>
      <c r="AY3" s="5" t="s">
        <v>137</v>
      </c>
      <c r="AZ3" s="5" t="s">
        <v>138</v>
      </c>
      <c r="BA3" s="5" t="s">
        <v>139</v>
      </c>
      <c r="BB3" s="5" t="s">
        <v>140</v>
      </c>
      <c r="BC3" s="5" t="s">
        <v>141</v>
      </c>
      <c r="BD3" s="5" t="s">
        <v>142</v>
      </c>
      <c r="BE3" s="5" t="s">
        <v>143</v>
      </c>
      <c r="BF3" s="5" t="s">
        <v>144</v>
      </c>
      <c r="BG3" s="5" t="s">
        <v>145</v>
      </c>
      <c r="BH3" s="5" t="s">
        <v>146</v>
      </c>
      <c r="BI3" s="5" t="s">
        <v>147</v>
      </c>
      <c r="BJ3" s="5" t="s">
        <v>148</v>
      </c>
      <c r="BK3" s="5" t="s">
        <v>149</v>
      </c>
      <c r="BL3" s="5" t="s">
        <v>150</v>
      </c>
      <c r="BM3" s="5" t="s">
        <v>151</v>
      </c>
      <c r="BN3" s="5" t="s">
        <v>152</v>
      </c>
      <c r="BO3" s="5" t="s">
        <v>153</v>
      </c>
      <c r="BP3" s="5" t="s">
        <v>154</v>
      </c>
      <c r="BQ3" s="5" t="s">
        <v>155</v>
      </c>
      <c r="BR3" s="5" t="s">
        <v>156</v>
      </c>
      <c r="BS3" s="5" t="s">
        <v>157</v>
      </c>
      <c r="BT3" s="5" t="s">
        <v>158</v>
      </c>
      <c r="BU3" s="5" t="s">
        <v>159</v>
      </c>
      <c r="BV3" s="5" t="s">
        <v>160</v>
      </c>
      <c r="BW3" s="5" t="s">
        <v>161</v>
      </c>
      <c r="BX3" s="5" t="s">
        <v>162</v>
      </c>
      <c r="BY3" s="5" t="s">
        <v>163</v>
      </c>
      <c r="BZ3" s="5" t="s">
        <v>164</v>
      </c>
      <c r="CA3" s="5" t="s">
        <v>165</v>
      </c>
      <c r="CB3" s="5" t="s">
        <v>166</v>
      </c>
      <c r="CC3" s="5" t="s">
        <v>167</v>
      </c>
      <c r="CD3" s="5" t="s">
        <v>168</v>
      </c>
      <c r="CE3" s="5" t="s">
        <v>169</v>
      </c>
      <c r="CF3" s="5" t="s">
        <v>170</v>
      </c>
      <c r="CG3" s="5" t="s">
        <v>171</v>
      </c>
      <c r="CH3" s="5" t="s">
        <v>172</v>
      </c>
      <c r="CI3" s="5" t="s">
        <v>173</v>
      </c>
      <c r="CJ3" s="5" t="s">
        <v>174</v>
      </c>
      <c r="CK3" s="5" t="s">
        <v>175</v>
      </c>
      <c r="CL3" s="5" t="s">
        <v>176</v>
      </c>
      <c r="CM3" s="5" t="s">
        <v>177</v>
      </c>
      <c r="CN3" s="5" t="s">
        <v>178</v>
      </c>
      <c r="CO3" s="5" t="s">
        <v>179</v>
      </c>
      <c r="CP3" s="5" t="s">
        <v>180</v>
      </c>
      <c r="CQ3" s="5" t="s">
        <v>181</v>
      </c>
      <c r="CR3" s="10" t="s">
        <v>182</v>
      </c>
      <c r="CS3" s="5" t="s">
        <v>183</v>
      </c>
      <c r="CT3" s="5" t="s">
        <v>184</v>
      </c>
      <c r="CU3" s="5" t="s">
        <v>185</v>
      </c>
      <c r="CV3" s="5" t="s">
        <v>186</v>
      </c>
      <c r="CW3" s="5" t="s">
        <v>187</v>
      </c>
      <c r="CX3" s="5" t="s">
        <v>188</v>
      </c>
      <c r="CY3" s="5" t="s">
        <v>189</v>
      </c>
      <c r="CZ3" s="5" t="s">
        <v>190</v>
      </c>
      <c r="DA3" s="5" t="s">
        <v>191</v>
      </c>
      <c r="DB3" s="5" t="s">
        <v>192</v>
      </c>
      <c r="DC3" s="5" t="s">
        <v>193</v>
      </c>
      <c r="DD3" s="5" t="s">
        <v>194</v>
      </c>
      <c r="DE3" s="5" t="s">
        <v>195</v>
      </c>
      <c r="DF3" s="5" t="s">
        <v>196</v>
      </c>
      <c r="DG3" s="5" t="s">
        <v>197</v>
      </c>
      <c r="DH3" s="5" t="s">
        <v>198</v>
      </c>
      <c r="DI3" s="5" t="s">
        <v>199</v>
      </c>
      <c r="DJ3" s="5" t="s">
        <v>200</v>
      </c>
      <c r="DK3" s="5" t="s">
        <v>201</v>
      </c>
      <c r="DL3" s="5" t="s">
        <v>202</v>
      </c>
      <c r="DM3" s="5" t="s">
        <v>203</v>
      </c>
      <c r="DN3" s="5" t="s">
        <v>204</v>
      </c>
      <c r="DO3" s="5" t="s">
        <v>205</v>
      </c>
      <c r="DP3" s="5" t="s">
        <v>206</v>
      </c>
      <c r="DQ3" s="5" t="s">
        <v>207</v>
      </c>
      <c r="DR3" s="5" t="s">
        <v>208</v>
      </c>
      <c r="DS3" s="5" t="s">
        <v>209</v>
      </c>
      <c r="DT3" s="5" t="s">
        <v>210</v>
      </c>
      <c r="DU3" s="5" t="s">
        <v>211</v>
      </c>
      <c r="DV3" s="5" t="s">
        <v>212</v>
      </c>
      <c r="DW3" s="5" t="s">
        <v>213</v>
      </c>
      <c r="DX3" s="5" t="s">
        <v>214</v>
      </c>
      <c r="DY3" s="5" t="s">
        <v>215</v>
      </c>
      <c r="DZ3" s="5" t="s">
        <v>216</v>
      </c>
      <c r="EA3" s="5" t="s">
        <v>217</v>
      </c>
      <c r="EB3" s="5" t="s">
        <v>218</v>
      </c>
      <c r="EC3" s="5" t="s">
        <v>219</v>
      </c>
      <c r="ED3" s="5" t="s">
        <v>220</v>
      </c>
      <c r="EE3" s="5" t="s">
        <v>221</v>
      </c>
      <c r="EF3" s="5" t="s">
        <v>222</v>
      </c>
      <c r="EG3" s="5" t="s">
        <v>223</v>
      </c>
      <c r="EH3" s="5" t="s">
        <v>224</v>
      </c>
      <c r="EI3" s="5" t="s">
        <v>225</v>
      </c>
      <c r="EJ3" s="5" t="s">
        <v>226</v>
      </c>
      <c r="EK3" s="5" t="s">
        <v>227</v>
      </c>
      <c r="EL3" s="5" t="s">
        <v>228</v>
      </c>
      <c r="EM3" s="5" t="s">
        <v>229</v>
      </c>
      <c r="EN3" s="5" t="s">
        <v>230</v>
      </c>
      <c r="EO3" s="5" t="s">
        <v>231</v>
      </c>
      <c r="EP3" s="5" t="s">
        <v>232</v>
      </c>
      <c r="EQ3" s="5" t="s">
        <v>233</v>
      </c>
      <c r="ER3" s="5" t="s">
        <v>234</v>
      </c>
      <c r="ES3" s="5" t="s">
        <v>235</v>
      </c>
      <c r="ET3" s="5" t="s">
        <v>236</v>
      </c>
      <c r="EU3" s="5" t="s">
        <v>237</v>
      </c>
      <c r="EV3" s="5" t="s">
        <v>238</v>
      </c>
      <c r="EW3" s="5" t="s">
        <v>239</v>
      </c>
      <c r="EX3" s="5" t="s">
        <v>240</v>
      </c>
      <c r="EY3" s="5" t="s">
        <v>241</v>
      </c>
      <c r="EZ3" s="5" t="s">
        <v>242</v>
      </c>
      <c r="FA3" s="5" t="s">
        <v>243</v>
      </c>
      <c r="FB3" s="5" t="s">
        <v>244</v>
      </c>
      <c r="FC3" s="5" t="s">
        <v>245</v>
      </c>
      <c r="FD3" s="5" t="s">
        <v>246</v>
      </c>
      <c r="FE3" s="5" t="s">
        <v>247</v>
      </c>
      <c r="FF3" s="5" t="s">
        <v>248</v>
      </c>
      <c r="FG3" s="5" t="s">
        <v>249</v>
      </c>
      <c r="FH3" s="5" t="s">
        <v>250</v>
      </c>
      <c r="FI3" s="5" t="s">
        <v>251</v>
      </c>
      <c r="FJ3" s="5" t="s">
        <v>252</v>
      </c>
      <c r="FK3" s="5" t="s">
        <v>253</v>
      </c>
      <c r="FL3" s="5" t="s">
        <v>254</v>
      </c>
      <c r="FM3" s="5" t="s">
        <v>255</v>
      </c>
      <c r="FN3" s="5" t="s">
        <v>256</v>
      </c>
      <c r="FO3" s="5" t="s">
        <v>257</v>
      </c>
      <c r="FP3" s="5" t="s">
        <v>258</v>
      </c>
      <c r="FQ3" s="5" t="s">
        <v>259</v>
      </c>
      <c r="FR3" s="5" t="s">
        <v>260</v>
      </c>
      <c r="FS3" s="5" t="s">
        <v>261</v>
      </c>
      <c r="FT3" s="5" t="s">
        <v>262</v>
      </c>
      <c r="FU3" s="5" t="s">
        <v>263</v>
      </c>
      <c r="FV3" s="5" t="s">
        <v>264</v>
      </c>
      <c r="FW3" s="5" t="s">
        <v>265</v>
      </c>
      <c r="FX3" s="5" t="s">
        <v>266</v>
      </c>
      <c r="FY3" s="5" t="s">
        <v>267</v>
      </c>
      <c r="FZ3" s="5" t="s">
        <v>268</v>
      </c>
      <c r="GA3" s="5" t="s">
        <v>269</v>
      </c>
      <c r="GB3" s="5" t="s">
        <v>270</v>
      </c>
      <c r="GC3" s="5" t="s">
        <v>271</v>
      </c>
      <c r="GD3" s="5" t="s">
        <v>272</v>
      </c>
      <c r="GE3" s="5" t="s">
        <v>273</v>
      </c>
      <c r="GF3" s="5" t="s">
        <v>274</v>
      </c>
      <c r="GG3" s="5" t="s">
        <v>275</v>
      </c>
      <c r="GH3" s="5" t="s">
        <v>276</v>
      </c>
      <c r="GI3" s="5" t="s">
        <v>277</v>
      </c>
      <c r="GJ3" s="5" t="s">
        <v>278</v>
      </c>
      <c r="GK3" s="5" t="s">
        <v>279</v>
      </c>
      <c r="GL3" s="5" t="s">
        <v>280</v>
      </c>
      <c r="GM3" s="5" t="s">
        <v>281</v>
      </c>
      <c r="GN3" s="5" t="s">
        <v>282</v>
      </c>
      <c r="GO3" s="5" t="s">
        <v>283</v>
      </c>
      <c r="GP3" s="5" t="s">
        <v>284</v>
      </c>
      <c r="GQ3" s="5" t="s">
        <v>285</v>
      </c>
      <c r="GR3" s="5" t="s">
        <v>286</v>
      </c>
      <c r="GS3" s="5" t="s">
        <v>287</v>
      </c>
      <c r="GT3" s="5" t="s">
        <v>288</v>
      </c>
      <c r="GU3" s="5" t="s">
        <v>289</v>
      </c>
      <c r="GV3" s="5" t="s">
        <v>290</v>
      </c>
      <c r="GW3" s="5" t="s">
        <v>469</v>
      </c>
      <c r="GX3" s="5" t="s">
        <v>471</v>
      </c>
      <c r="GY3" s="5" t="s">
        <v>470</v>
      </c>
      <c r="GZ3" s="5" t="s">
        <v>433</v>
      </c>
      <c r="HA3" s="5" t="s">
        <v>434</v>
      </c>
      <c r="HB3" s="5" t="s">
        <v>435</v>
      </c>
      <c r="HC3" s="5" t="s">
        <v>436</v>
      </c>
      <c r="HD3" s="5" t="s">
        <v>437</v>
      </c>
      <c r="HE3" s="11" t="s">
        <v>438</v>
      </c>
      <c r="HF3" s="11" t="s">
        <v>439</v>
      </c>
      <c r="HG3" s="11" t="s">
        <v>440</v>
      </c>
      <c r="HH3" s="11" t="s">
        <v>441</v>
      </c>
      <c r="HI3" s="11" t="s">
        <v>442</v>
      </c>
      <c r="HJ3" s="11" t="s">
        <v>443</v>
      </c>
      <c r="HK3" s="11" t="s">
        <v>444</v>
      </c>
      <c r="HL3" s="11" t="s">
        <v>445</v>
      </c>
      <c r="HM3" s="11" t="s">
        <v>446</v>
      </c>
      <c r="HN3" s="11" t="s">
        <v>447</v>
      </c>
      <c r="HO3" s="11" t="s">
        <v>448</v>
      </c>
      <c r="HP3" s="11" t="s">
        <v>449</v>
      </c>
      <c r="HQ3" s="11" t="s">
        <v>450</v>
      </c>
      <c r="HR3" s="11" t="s">
        <v>451</v>
      </c>
      <c r="HS3" s="11" t="s">
        <v>452</v>
      </c>
      <c r="HT3" s="11" t="s">
        <v>453</v>
      </c>
      <c r="HU3" s="11" t="s">
        <v>454</v>
      </c>
      <c r="HV3" s="11" t="s">
        <v>455</v>
      </c>
      <c r="HW3" s="11" t="s">
        <v>456</v>
      </c>
      <c r="HX3" s="11" t="s">
        <v>457</v>
      </c>
      <c r="HY3" s="11" t="s">
        <v>458</v>
      </c>
      <c r="HZ3" s="11" t="s">
        <v>459</v>
      </c>
      <c r="IA3" s="11" t="s">
        <v>460</v>
      </c>
      <c r="IB3" s="11" t="s">
        <v>461</v>
      </c>
      <c r="IC3" s="11" t="s">
        <v>462</v>
      </c>
      <c r="ID3" s="11" t="s">
        <v>463</v>
      </c>
      <c r="IE3" s="11" t="s">
        <v>464</v>
      </c>
      <c r="IF3" s="11" t="s">
        <v>465</v>
      </c>
      <c r="IG3" s="11" t="s">
        <v>466</v>
      </c>
      <c r="IH3" s="11" t="s">
        <v>467</v>
      </c>
      <c r="II3" s="11" t="s">
        <v>468</v>
      </c>
      <c r="IJ3" s="11" t="s">
        <v>644</v>
      </c>
      <c r="IK3" s="11" t="s">
        <v>645</v>
      </c>
      <c r="IL3" s="11" t="s">
        <v>646</v>
      </c>
      <c r="IM3" s="11" t="s">
        <v>647</v>
      </c>
      <c r="IN3" s="11" t="s">
        <v>648</v>
      </c>
      <c r="IO3" s="11" t="s">
        <v>649</v>
      </c>
      <c r="IP3" s="11" t="s">
        <v>650</v>
      </c>
      <c r="IQ3" s="11" t="s">
        <v>651</v>
      </c>
      <c r="IR3" s="11" t="s">
        <v>652</v>
      </c>
      <c r="IS3" s="11" t="s">
        <v>653</v>
      </c>
      <c r="IT3" s="11" t="s">
        <v>654</v>
      </c>
      <c r="IU3" s="11" t="s">
        <v>655</v>
      </c>
      <c r="IV3" s="11" t="s">
        <v>676</v>
      </c>
      <c r="IW3" s="11" t="s">
        <v>677</v>
      </c>
      <c r="IX3" s="11" t="s">
        <v>678</v>
      </c>
      <c r="IY3" s="11" t="s">
        <v>679</v>
      </c>
      <c r="IZ3" s="11" t="s">
        <v>680</v>
      </c>
      <c r="JA3" s="11" t="s">
        <v>681</v>
      </c>
      <c r="JB3" s="11" t="s">
        <v>682</v>
      </c>
      <c r="JC3" s="11" t="s">
        <v>683</v>
      </c>
      <c r="JD3" s="11" t="s">
        <v>684</v>
      </c>
      <c r="JE3" s="11" t="s">
        <v>685</v>
      </c>
      <c r="JF3" s="11" t="s">
        <v>686</v>
      </c>
      <c r="JG3" s="11" t="s">
        <v>687</v>
      </c>
      <c r="JH3" s="11" t="s">
        <v>688</v>
      </c>
      <c r="JI3" s="11" t="s">
        <v>689</v>
      </c>
      <c r="JJ3" s="11" t="s">
        <v>690</v>
      </c>
      <c r="JK3" s="11" t="s">
        <v>691</v>
      </c>
      <c r="JL3" s="11" t="s">
        <v>692</v>
      </c>
      <c r="JM3" s="11" t="s">
        <v>693</v>
      </c>
      <c r="JN3" s="11" t="s">
        <v>694</v>
      </c>
      <c r="JO3" s="11" t="s">
        <v>695</v>
      </c>
      <c r="JP3" s="11" t="s">
        <v>696</v>
      </c>
      <c r="JQ3" s="11" t="s">
        <v>697</v>
      </c>
      <c r="JR3" s="11" t="s">
        <v>698</v>
      </c>
      <c r="JS3" s="11" t="s">
        <v>699</v>
      </c>
      <c r="JT3" s="11" t="s">
        <v>700</v>
      </c>
      <c r="JU3" s="11" t="s">
        <v>701</v>
      </c>
      <c r="JV3" s="11" t="s">
        <v>702</v>
      </c>
      <c r="JW3" s="11" t="s">
        <v>703</v>
      </c>
      <c r="JX3" s="11" t="s">
        <v>704</v>
      </c>
      <c r="JY3" s="11" t="s">
        <v>705</v>
      </c>
      <c r="JZ3" s="11" t="s">
        <v>706</v>
      </c>
      <c r="KA3" s="11" t="s">
        <v>707</v>
      </c>
      <c r="KB3" s="11" t="s">
        <v>708</v>
      </c>
      <c r="KC3" s="11" t="s">
        <v>709</v>
      </c>
      <c r="KD3" s="11" t="s">
        <v>710</v>
      </c>
      <c r="KE3" s="11" t="s">
        <v>711</v>
      </c>
      <c r="KF3" s="11" t="s">
        <v>712</v>
      </c>
      <c r="KG3" s="11" t="s">
        <v>713</v>
      </c>
      <c r="KH3" s="11" t="s">
        <v>714</v>
      </c>
      <c r="KI3" s="11" t="s">
        <v>715</v>
      </c>
      <c r="KJ3" s="11" t="s">
        <v>716</v>
      </c>
      <c r="KK3" s="11" t="s">
        <v>717</v>
      </c>
      <c r="KL3" s="11" t="s">
        <v>718</v>
      </c>
      <c r="KM3" s="11" t="s">
        <v>719</v>
      </c>
      <c r="KN3" s="11" t="s">
        <v>723</v>
      </c>
      <c r="KO3" s="11" t="s">
        <v>724</v>
      </c>
      <c r="KP3" s="11" t="s">
        <v>725</v>
      </c>
      <c r="KQ3" s="11" t="s">
        <v>726</v>
      </c>
      <c r="KR3" s="11" t="s">
        <v>727</v>
      </c>
      <c r="KS3" s="11" t="s">
        <v>728</v>
      </c>
      <c r="KT3" s="11" t="s">
        <v>729</v>
      </c>
      <c r="KU3" s="11" t="s">
        <v>730</v>
      </c>
      <c r="KV3" s="11" t="s">
        <v>731</v>
      </c>
      <c r="KW3" s="11" t="s">
        <v>732</v>
      </c>
      <c r="KX3" s="11" t="s">
        <v>733</v>
      </c>
      <c r="KY3" s="11" t="s">
        <v>734</v>
      </c>
      <c r="KZ3" s="11" t="s">
        <v>735</v>
      </c>
      <c r="LA3" s="11" t="s">
        <v>736</v>
      </c>
      <c r="LB3" s="11" t="s">
        <v>737</v>
      </c>
      <c r="LC3" s="11" t="s">
        <v>738</v>
      </c>
      <c r="LD3" s="11" t="s">
        <v>739</v>
      </c>
      <c r="LE3" s="11" t="s">
        <v>740</v>
      </c>
      <c r="LF3" s="11" t="s">
        <v>741</v>
      </c>
      <c r="LG3" s="11" t="s">
        <v>742</v>
      </c>
      <c r="LH3" s="11" t="s">
        <v>743</v>
      </c>
      <c r="LI3" s="11" t="s">
        <v>744</v>
      </c>
      <c r="LJ3" s="11" t="s">
        <v>745</v>
      </c>
      <c r="LK3" s="11" t="s">
        <v>746</v>
      </c>
      <c r="LL3" s="11" t="s">
        <v>747</v>
      </c>
      <c r="LM3" s="11" t="s">
        <v>748</v>
      </c>
      <c r="LN3" s="11" t="s">
        <v>749</v>
      </c>
      <c r="LO3" s="11" t="s">
        <v>750</v>
      </c>
      <c r="LP3" s="11" t="s">
        <v>751</v>
      </c>
      <c r="LQ3" s="11" t="s">
        <v>752</v>
      </c>
      <c r="LR3" s="11" t="s">
        <v>753</v>
      </c>
      <c r="LS3" s="11" t="s">
        <v>754</v>
      </c>
      <c r="LT3" s="11" t="s">
        <v>755</v>
      </c>
      <c r="LU3" s="11" t="s">
        <v>756</v>
      </c>
      <c r="LV3" s="11" t="s">
        <v>757</v>
      </c>
      <c r="LW3" s="11" t="s">
        <v>758</v>
      </c>
      <c r="LX3" s="11" t="s">
        <v>759</v>
      </c>
      <c r="LY3" s="11" t="s">
        <v>760</v>
      </c>
      <c r="LZ3" s="11" t="s">
        <v>761</v>
      </c>
      <c r="MA3" s="11" t="s">
        <v>762</v>
      </c>
      <c r="MB3" s="11" t="s">
        <v>763</v>
      </c>
      <c r="MC3" s="11" t="s">
        <v>764</v>
      </c>
      <c r="MD3" s="11" t="s">
        <v>765</v>
      </c>
      <c r="ME3" s="11" t="s">
        <v>766</v>
      </c>
      <c r="MF3" s="11" t="s">
        <v>767</v>
      </c>
      <c r="MG3" s="11" t="s">
        <v>768</v>
      </c>
      <c r="MH3" s="11" t="s">
        <v>769</v>
      </c>
      <c r="MI3" s="11" t="s">
        <v>770</v>
      </c>
      <c r="MJ3" s="11" t="s">
        <v>771</v>
      </c>
      <c r="MK3" s="11" t="s">
        <v>772</v>
      </c>
      <c r="ML3" s="11" t="s">
        <v>773</v>
      </c>
      <c r="MM3" s="11" t="s">
        <v>774</v>
      </c>
      <c r="MN3" s="11" t="s">
        <v>775</v>
      </c>
      <c r="MO3" s="11" t="s">
        <v>776</v>
      </c>
      <c r="MP3" s="11" t="s">
        <v>777</v>
      </c>
      <c r="MQ3" s="11" t="s">
        <v>778</v>
      </c>
      <c r="MR3" s="11" t="s">
        <v>779</v>
      </c>
      <c r="MS3" s="11" t="s">
        <v>780</v>
      </c>
      <c r="MT3" s="11" t="s">
        <v>781</v>
      </c>
      <c r="MU3" s="11" t="s">
        <v>782</v>
      </c>
      <c r="MV3" s="11" t="s">
        <v>783</v>
      </c>
      <c r="MW3" s="11" t="s">
        <v>784</v>
      </c>
      <c r="MX3" s="11" t="s">
        <v>785</v>
      </c>
      <c r="MY3" s="11" t="s">
        <v>786</v>
      </c>
      <c r="MZ3" s="11" t="s">
        <v>787</v>
      </c>
      <c r="NA3" s="11" t="s">
        <v>788</v>
      </c>
      <c r="NB3" s="11" t="s">
        <v>789</v>
      </c>
      <c r="NC3" s="11" t="s">
        <v>790</v>
      </c>
      <c r="ND3" s="11" t="s">
        <v>791</v>
      </c>
      <c r="NE3" s="11" t="s">
        <v>792</v>
      </c>
      <c r="NF3" s="11" t="s">
        <v>793</v>
      </c>
      <c r="NG3" s="11" t="s">
        <v>794</v>
      </c>
      <c r="NH3" s="11" t="s">
        <v>795</v>
      </c>
      <c r="NI3" s="11" t="s">
        <v>796</v>
      </c>
      <c r="NJ3" s="11" t="s">
        <v>797</v>
      </c>
      <c r="NK3" s="11" t="s">
        <v>798</v>
      </c>
      <c r="NL3" s="11" t="s">
        <v>799</v>
      </c>
      <c r="NM3" s="11" t="s">
        <v>800</v>
      </c>
      <c r="NN3" s="11" t="s">
        <v>801</v>
      </c>
      <c r="NO3" s="11" t="s">
        <v>802</v>
      </c>
      <c r="NP3" s="11" t="s">
        <v>803</v>
      </c>
      <c r="NQ3" s="11" t="s">
        <v>804</v>
      </c>
      <c r="NR3" s="11" t="s">
        <v>805</v>
      </c>
      <c r="NS3" s="11" t="s">
        <v>806</v>
      </c>
      <c r="NT3" s="11" t="s">
        <v>807</v>
      </c>
      <c r="NU3" s="11" t="s">
        <v>808</v>
      </c>
      <c r="NV3" s="11" t="s">
        <v>809</v>
      </c>
      <c r="NW3" s="11" t="s">
        <v>810</v>
      </c>
      <c r="NX3" s="11" t="s">
        <v>811</v>
      </c>
      <c r="NY3" s="11" t="s">
        <v>812</v>
      </c>
      <c r="NZ3" s="11" t="s">
        <v>813</v>
      </c>
      <c r="OA3" s="11" t="s">
        <v>814</v>
      </c>
      <c r="OB3" s="11" t="s">
        <v>815</v>
      </c>
      <c r="OC3" s="11" t="s">
        <v>816</v>
      </c>
      <c r="OD3" s="11" t="s">
        <v>817</v>
      </c>
      <c r="OE3" s="11" t="s">
        <v>818</v>
      </c>
      <c r="OF3" s="11" t="s">
        <v>819</v>
      </c>
      <c r="OG3" s="11" t="s">
        <v>820</v>
      </c>
      <c r="OH3" s="11" t="s">
        <v>821</v>
      </c>
      <c r="OI3" s="11" t="s">
        <v>822</v>
      </c>
      <c r="OJ3" s="11" t="s">
        <v>823</v>
      </c>
      <c r="OK3" s="11" t="s">
        <v>824</v>
      </c>
      <c r="OL3" s="11" t="s">
        <v>825</v>
      </c>
      <c r="OM3" s="11" t="s">
        <v>826</v>
      </c>
      <c r="ON3" s="11" t="s">
        <v>827</v>
      </c>
      <c r="OO3" s="11" t="s">
        <v>828</v>
      </c>
      <c r="OP3" s="11" t="s">
        <v>829</v>
      </c>
      <c r="OQ3" s="11" t="s">
        <v>830</v>
      </c>
      <c r="OR3" s="11" t="s">
        <v>831</v>
      </c>
      <c r="OS3" s="11" t="s">
        <v>832</v>
      </c>
      <c r="OT3" s="11" t="s">
        <v>833</v>
      </c>
      <c r="OU3" s="11" t="s">
        <v>834</v>
      </c>
      <c r="OV3" s="11" t="s">
        <v>98</v>
      </c>
      <c r="OW3" s="11" t="s">
        <v>99</v>
      </c>
      <c r="OX3" s="11" t="s">
        <v>100</v>
      </c>
      <c r="OY3" s="11" t="s">
        <v>101</v>
      </c>
      <c r="OZ3" s="11" t="s">
        <v>102</v>
      </c>
      <c r="PA3" s="11" t="s">
        <v>103</v>
      </c>
      <c r="PB3" s="11" t="s">
        <v>104</v>
      </c>
      <c r="PC3" s="11" t="s">
        <v>105</v>
      </c>
      <c r="PD3" s="11" t="s">
        <v>106</v>
      </c>
      <c r="PE3" s="11" t="s">
        <v>107</v>
      </c>
      <c r="PF3" s="11" t="s">
        <v>108</v>
      </c>
      <c r="PG3" s="11" t="s">
        <v>109</v>
      </c>
      <c r="PH3" s="11" t="s">
        <v>110</v>
      </c>
      <c r="PI3" s="11" t="s">
        <v>111</v>
      </c>
      <c r="PJ3" s="11" t="s">
        <v>112</v>
      </c>
      <c r="PK3" s="11" t="s">
        <v>113</v>
      </c>
      <c r="PL3" s="11" t="s">
        <v>114</v>
      </c>
      <c r="PM3" s="11" t="s">
        <v>115</v>
      </c>
      <c r="PN3" s="11" t="s">
        <v>116</v>
      </c>
      <c r="PO3" s="11" t="s">
        <v>117</v>
      </c>
      <c r="PP3" s="11" t="s">
        <v>118</v>
      </c>
      <c r="PQ3" s="11" t="s">
        <v>119</v>
      </c>
      <c r="PR3" s="11" t="s">
        <v>120</v>
      </c>
      <c r="PS3" s="11" t="s">
        <v>121</v>
      </c>
      <c r="PT3" s="11" t="s">
        <v>122</v>
      </c>
      <c r="PU3" s="11" t="s">
        <v>123</v>
      </c>
      <c r="PV3" s="11" t="s">
        <v>124</v>
      </c>
      <c r="PW3" s="11" t="s">
        <v>125</v>
      </c>
      <c r="PX3" s="11" t="s">
        <v>126</v>
      </c>
      <c r="PY3" s="11" t="s">
        <v>127</v>
      </c>
      <c r="PZ3" s="11" t="s">
        <v>128</v>
      </c>
      <c r="QA3" s="11" t="s">
        <v>129</v>
      </c>
      <c r="QB3" s="11" t="s">
        <v>130</v>
      </c>
      <c r="QC3" s="11" t="s">
        <v>131</v>
      </c>
      <c r="QD3" s="11" t="s">
        <v>132</v>
      </c>
      <c r="QE3" s="11" t="s">
        <v>133</v>
      </c>
      <c r="QF3" s="11" t="s">
        <v>134</v>
      </c>
      <c r="QG3" s="11" t="s">
        <v>135</v>
      </c>
      <c r="QH3" s="11" t="s">
        <v>136</v>
      </c>
      <c r="QI3" s="11" t="s">
        <v>137</v>
      </c>
      <c r="QJ3" s="11" t="s">
        <v>138</v>
      </c>
      <c r="QK3" s="11" t="s">
        <v>139</v>
      </c>
      <c r="QL3" s="11" t="s">
        <v>140</v>
      </c>
      <c r="QM3" s="11" t="s">
        <v>141</v>
      </c>
      <c r="QN3" s="11" t="s">
        <v>142</v>
      </c>
      <c r="QO3" s="11" t="s">
        <v>143</v>
      </c>
      <c r="QP3" s="11" t="s">
        <v>144</v>
      </c>
      <c r="QQ3" s="11" t="s">
        <v>145</v>
      </c>
      <c r="QR3" s="11" t="s">
        <v>146</v>
      </c>
      <c r="QS3" s="11" t="s">
        <v>147</v>
      </c>
      <c r="QT3" s="11" t="s">
        <v>148</v>
      </c>
      <c r="QU3" s="11" t="s">
        <v>149</v>
      </c>
      <c r="QV3" s="11" t="s">
        <v>150</v>
      </c>
      <c r="QW3" s="11" t="s">
        <v>151</v>
      </c>
      <c r="QX3" s="11" t="s">
        <v>152</v>
      </c>
      <c r="QY3" s="11" t="s">
        <v>153</v>
      </c>
      <c r="QZ3" s="11" t="s">
        <v>154</v>
      </c>
      <c r="RA3" s="11" t="s">
        <v>155</v>
      </c>
      <c r="RB3" s="11" t="s">
        <v>156</v>
      </c>
      <c r="RC3" s="11" t="s">
        <v>157</v>
      </c>
      <c r="RD3" s="11" t="s">
        <v>158</v>
      </c>
      <c r="RE3" s="11" t="s">
        <v>159</v>
      </c>
      <c r="RF3" s="11" t="s">
        <v>160</v>
      </c>
      <c r="RG3" s="11" t="s">
        <v>161</v>
      </c>
      <c r="RH3" s="11" t="s">
        <v>162</v>
      </c>
      <c r="RI3" s="11" t="s">
        <v>163</v>
      </c>
      <c r="RJ3" s="11" t="s">
        <v>164</v>
      </c>
      <c r="RK3" s="11" t="s">
        <v>165</v>
      </c>
      <c r="RL3" s="11" t="s">
        <v>166</v>
      </c>
      <c r="RM3" s="11" t="s">
        <v>167</v>
      </c>
      <c r="RN3" s="11" t="s">
        <v>168</v>
      </c>
      <c r="RO3" s="11" t="s">
        <v>169</v>
      </c>
      <c r="RP3" s="11" t="s">
        <v>170</v>
      </c>
      <c r="RQ3" s="11" t="s">
        <v>171</v>
      </c>
      <c r="RR3" s="11" t="s">
        <v>172</v>
      </c>
      <c r="RS3" s="11" t="s">
        <v>173</v>
      </c>
      <c r="RT3" s="11" t="s">
        <v>174</v>
      </c>
      <c r="RU3" s="11" t="s">
        <v>175</v>
      </c>
      <c r="RV3" s="11" t="s">
        <v>176</v>
      </c>
      <c r="RW3" s="11" t="s">
        <v>177</v>
      </c>
      <c r="RX3" s="11" t="s">
        <v>178</v>
      </c>
      <c r="RY3" s="11" t="s">
        <v>179</v>
      </c>
      <c r="RZ3" s="11" t="s">
        <v>180</v>
      </c>
      <c r="SA3" s="11" t="s">
        <v>181</v>
      </c>
      <c r="SB3" s="583"/>
    </row>
    <row r="4" spans="1:542" ht="15.6" thickBot="1">
      <c r="A4" s="404" t="s">
        <v>65</v>
      </c>
      <c r="B4" s="405" t="str">
        <f>VLOOKUP(A4,H7:J28,3)</f>
        <v>LEVEES &amp; FLOODWALLS</v>
      </c>
      <c r="D4" s="406">
        <f>VLOOKUP(A4,H7:I28,2)</f>
        <v>15</v>
      </c>
      <c r="E4" s="407" t="s">
        <v>291</v>
      </c>
      <c r="G4" s="401">
        <v>3</v>
      </c>
      <c r="H4" s="408" t="s">
        <v>41</v>
      </c>
      <c r="I4" s="409">
        <v>3</v>
      </c>
      <c r="J4" s="410"/>
      <c r="K4" s="411" t="s">
        <v>41</v>
      </c>
      <c r="L4" s="412" t="s">
        <v>98</v>
      </c>
      <c r="M4" s="412" t="s">
        <v>99</v>
      </c>
      <c r="N4" s="412" t="s">
        <v>100</v>
      </c>
      <c r="O4" s="413" t="s">
        <v>101</v>
      </c>
      <c r="P4" s="412" t="s">
        <v>102</v>
      </c>
      <c r="Q4" s="412" t="s">
        <v>103</v>
      </c>
      <c r="R4" s="412" t="s">
        <v>104</v>
      </c>
      <c r="S4" s="413" t="s">
        <v>105</v>
      </c>
      <c r="T4" s="414" t="s">
        <v>106</v>
      </c>
      <c r="U4" s="412" t="s">
        <v>107</v>
      </c>
      <c r="V4" s="412" t="s">
        <v>108</v>
      </c>
      <c r="W4" s="413" t="s">
        <v>109</v>
      </c>
      <c r="X4" s="414" t="s">
        <v>110</v>
      </c>
      <c r="Y4" s="412" t="s">
        <v>111</v>
      </c>
      <c r="Z4" s="412" t="s">
        <v>112</v>
      </c>
      <c r="AA4" s="413" t="s">
        <v>113</v>
      </c>
      <c r="AB4" s="414" t="s">
        <v>114</v>
      </c>
      <c r="AC4" s="412" t="s">
        <v>115</v>
      </c>
      <c r="AD4" s="412" t="s">
        <v>116</v>
      </c>
      <c r="AE4" s="413" t="s">
        <v>117</v>
      </c>
      <c r="AF4" s="414" t="s">
        <v>118</v>
      </c>
      <c r="AG4" s="412" t="s">
        <v>119</v>
      </c>
      <c r="AH4" s="412" t="s">
        <v>120</v>
      </c>
      <c r="AI4" s="413" t="s">
        <v>121</v>
      </c>
      <c r="AJ4" s="414" t="s">
        <v>122</v>
      </c>
      <c r="AK4" s="412" t="s">
        <v>123</v>
      </c>
      <c r="AL4" s="412" t="s">
        <v>124</v>
      </c>
      <c r="AM4" s="413" t="s">
        <v>125</v>
      </c>
      <c r="AN4" s="414" t="s">
        <v>126</v>
      </c>
      <c r="AO4" s="412" t="s">
        <v>127</v>
      </c>
      <c r="AP4" s="412" t="s">
        <v>128</v>
      </c>
      <c r="AQ4" s="413" t="s">
        <v>129</v>
      </c>
      <c r="AR4" s="414" t="s">
        <v>130</v>
      </c>
      <c r="AS4" s="412" t="s">
        <v>131</v>
      </c>
      <c r="AT4" s="412" t="s">
        <v>132</v>
      </c>
      <c r="AU4" s="413" t="s">
        <v>133</v>
      </c>
      <c r="AV4" s="414" t="s">
        <v>134</v>
      </c>
      <c r="AW4" s="412" t="s">
        <v>135</v>
      </c>
      <c r="AX4" s="412" t="s">
        <v>136</v>
      </c>
      <c r="AY4" s="413" t="s">
        <v>137</v>
      </c>
      <c r="AZ4" s="414" t="s">
        <v>138</v>
      </c>
      <c r="BA4" s="412" t="s">
        <v>139</v>
      </c>
      <c r="BB4" s="412" t="s">
        <v>140</v>
      </c>
      <c r="BC4" s="413" t="s">
        <v>141</v>
      </c>
      <c r="BD4" s="414" t="s">
        <v>142</v>
      </c>
      <c r="BE4" s="412" t="s">
        <v>143</v>
      </c>
      <c r="BF4" s="412" t="s">
        <v>144</v>
      </c>
      <c r="BG4" s="413" t="s">
        <v>145</v>
      </c>
      <c r="BH4" s="414" t="s">
        <v>146</v>
      </c>
      <c r="BI4" s="412" t="s">
        <v>147</v>
      </c>
      <c r="BJ4" s="412" t="s">
        <v>148</v>
      </c>
      <c r="BK4" s="413" t="s">
        <v>149</v>
      </c>
      <c r="BL4" s="414" t="s">
        <v>150</v>
      </c>
      <c r="BM4" s="412" t="s">
        <v>151</v>
      </c>
      <c r="BN4" s="412" t="s">
        <v>152</v>
      </c>
      <c r="BO4" s="413" t="s">
        <v>153</v>
      </c>
      <c r="BP4" s="414" t="s">
        <v>154</v>
      </c>
      <c r="BQ4" s="412" t="s">
        <v>155</v>
      </c>
      <c r="BR4" s="412" t="s">
        <v>156</v>
      </c>
      <c r="BS4" s="413" t="s">
        <v>157</v>
      </c>
      <c r="BT4" s="414" t="s">
        <v>158</v>
      </c>
      <c r="BU4" s="412" t="s">
        <v>159</v>
      </c>
      <c r="BV4" s="412" t="s">
        <v>160</v>
      </c>
      <c r="BW4" s="413" t="s">
        <v>161</v>
      </c>
      <c r="BX4" s="414" t="s">
        <v>162</v>
      </c>
      <c r="BY4" s="412" t="s">
        <v>163</v>
      </c>
      <c r="BZ4" s="412" t="s">
        <v>164</v>
      </c>
      <c r="CA4" s="413" t="s">
        <v>165</v>
      </c>
      <c r="CB4" s="414" t="s">
        <v>166</v>
      </c>
      <c r="CC4" s="412" t="s">
        <v>167</v>
      </c>
      <c r="CD4" s="412" t="s">
        <v>292</v>
      </c>
      <c r="CE4" s="413" t="s">
        <v>293</v>
      </c>
      <c r="CF4" s="414" t="s">
        <v>294</v>
      </c>
      <c r="CG4" s="412" t="s">
        <v>295</v>
      </c>
      <c r="CH4" s="412" t="s">
        <v>296</v>
      </c>
      <c r="CI4" s="413" t="s">
        <v>297</v>
      </c>
      <c r="CJ4" s="414" t="s">
        <v>298</v>
      </c>
      <c r="CK4" s="412" t="s">
        <v>299</v>
      </c>
      <c r="CL4" s="412" t="s">
        <v>300</v>
      </c>
      <c r="CM4" s="413" t="s">
        <v>301</v>
      </c>
      <c r="CN4" s="414" t="s">
        <v>302</v>
      </c>
      <c r="CO4" s="412" t="s">
        <v>303</v>
      </c>
      <c r="CP4" s="412" t="s">
        <v>304</v>
      </c>
      <c r="CQ4" s="413" t="s">
        <v>305</v>
      </c>
      <c r="CR4" s="414" t="s">
        <v>182</v>
      </c>
      <c r="CS4" s="412" t="s">
        <v>306</v>
      </c>
      <c r="CT4" s="412" t="s">
        <v>307</v>
      </c>
      <c r="CU4" s="413" t="s">
        <v>308</v>
      </c>
      <c r="CV4" s="412" t="s">
        <v>186</v>
      </c>
      <c r="CW4" s="412" t="s">
        <v>309</v>
      </c>
      <c r="CX4" s="412" t="s">
        <v>310</v>
      </c>
      <c r="CY4" s="413" t="s">
        <v>406</v>
      </c>
      <c r="CZ4" s="414" t="s">
        <v>190</v>
      </c>
      <c r="DA4" s="412" t="s">
        <v>407</v>
      </c>
      <c r="DB4" s="412" t="s">
        <v>408</v>
      </c>
      <c r="DC4" s="413" t="s">
        <v>409</v>
      </c>
      <c r="DD4" s="414" t="s">
        <v>410</v>
      </c>
      <c r="DE4" s="412" t="s">
        <v>411</v>
      </c>
      <c r="DF4" s="412" t="s">
        <v>412</v>
      </c>
      <c r="DG4" s="413" t="s">
        <v>413</v>
      </c>
      <c r="DH4" s="414" t="s">
        <v>414</v>
      </c>
      <c r="DI4" s="412" t="s">
        <v>199</v>
      </c>
      <c r="DJ4" s="412" t="s">
        <v>200</v>
      </c>
      <c r="DK4" s="413" t="s">
        <v>415</v>
      </c>
      <c r="DL4" s="414" t="s">
        <v>416</v>
      </c>
      <c r="DM4" s="412" t="s">
        <v>417</v>
      </c>
      <c r="DN4" s="412" t="s">
        <v>418</v>
      </c>
      <c r="DO4" s="413" t="s">
        <v>419</v>
      </c>
      <c r="DP4" s="414" t="s">
        <v>420</v>
      </c>
      <c r="DQ4" s="412" t="s">
        <v>421</v>
      </c>
      <c r="DR4" s="412" t="s">
        <v>422</v>
      </c>
      <c r="DS4" s="413" t="s">
        <v>423</v>
      </c>
      <c r="DT4" s="412" t="s">
        <v>424</v>
      </c>
      <c r="DU4" s="412" t="s">
        <v>521</v>
      </c>
      <c r="DV4" s="412" t="s">
        <v>522</v>
      </c>
      <c r="DW4" s="413" t="s">
        <v>523</v>
      </c>
      <c r="DX4" s="414" t="s">
        <v>508</v>
      </c>
      <c r="DY4" s="412" t="s">
        <v>509</v>
      </c>
      <c r="DZ4" s="412" t="s">
        <v>510</v>
      </c>
      <c r="EA4" s="413" t="s">
        <v>520</v>
      </c>
      <c r="EB4" s="414" t="s">
        <v>524</v>
      </c>
      <c r="EC4" s="412" t="s">
        <v>525</v>
      </c>
      <c r="ED4" s="412" t="s">
        <v>574</v>
      </c>
      <c r="EE4" s="413" t="s">
        <v>575</v>
      </c>
      <c r="EF4" s="414" t="s">
        <v>579</v>
      </c>
      <c r="EG4" s="412" t="s">
        <v>580</v>
      </c>
      <c r="EH4" s="412" t="s">
        <v>581</v>
      </c>
      <c r="EI4" s="413" t="s">
        <v>673</v>
      </c>
      <c r="EJ4" s="414" t="s">
        <v>674</v>
      </c>
      <c r="EK4" s="412" t="s">
        <v>675</v>
      </c>
      <c r="EL4" s="412" t="s">
        <v>1070</v>
      </c>
      <c r="EM4" s="413" t="s">
        <v>1071</v>
      </c>
      <c r="EN4" s="414" t="s">
        <v>1260</v>
      </c>
      <c r="EO4" s="412" t="s">
        <v>1261</v>
      </c>
      <c r="EP4" s="412" t="s">
        <v>1262</v>
      </c>
      <c r="EQ4" s="413" t="s">
        <v>1263</v>
      </c>
      <c r="ER4" s="414" t="s">
        <v>311</v>
      </c>
      <c r="ES4" s="412" t="s">
        <v>312</v>
      </c>
      <c r="ET4" s="412" t="s">
        <v>313</v>
      </c>
      <c r="EU4" s="413" t="s">
        <v>314</v>
      </c>
      <c r="EV4" s="414" t="s">
        <v>315</v>
      </c>
      <c r="EW4" s="412" t="s">
        <v>316</v>
      </c>
      <c r="EX4" s="412" t="s">
        <v>317</v>
      </c>
      <c r="EY4" s="413" t="s">
        <v>318</v>
      </c>
      <c r="EZ4" s="414" t="s">
        <v>319</v>
      </c>
      <c r="FA4" s="412" t="s">
        <v>320</v>
      </c>
      <c r="FB4" s="412" t="s">
        <v>321</v>
      </c>
      <c r="FC4" s="413" t="s">
        <v>322</v>
      </c>
      <c r="FD4" s="414" t="s">
        <v>323</v>
      </c>
      <c r="FE4" s="412" t="s">
        <v>324</v>
      </c>
      <c r="FF4" s="412" t="s">
        <v>325</v>
      </c>
      <c r="FG4" s="413" t="s">
        <v>326</v>
      </c>
      <c r="FH4" s="414" t="s">
        <v>327</v>
      </c>
      <c r="FI4" s="412" t="s">
        <v>328</v>
      </c>
      <c r="FJ4" s="412" t="s">
        <v>329</v>
      </c>
      <c r="FK4" s="413" t="s">
        <v>330</v>
      </c>
      <c r="FL4" s="414" t="s">
        <v>331</v>
      </c>
      <c r="FM4" s="412" t="s">
        <v>332</v>
      </c>
      <c r="FN4" s="412" t="s">
        <v>333</v>
      </c>
      <c r="FO4" s="413" t="s">
        <v>334</v>
      </c>
      <c r="FP4" s="414" t="s">
        <v>335</v>
      </c>
      <c r="FQ4" s="412" t="s">
        <v>336</v>
      </c>
      <c r="FR4" s="412" t="s">
        <v>337</v>
      </c>
      <c r="FS4" s="413" t="s">
        <v>338</v>
      </c>
      <c r="FT4" s="414" t="s">
        <v>339</v>
      </c>
      <c r="FU4" s="412" t="s">
        <v>340</v>
      </c>
      <c r="FV4" s="412" t="s">
        <v>341</v>
      </c>
      <c r="FW4" s="413" t="s">
        <v>342</v>
      </c>
      <c r="FX4" s="414" t="s">
        <v>343</v>
      </c>
      <c r="FY4" s="412" t="s">
        <v>344</v>
      </c>
      <c r="FZ4" s="412" t="s">
        <v>345</v>
      </c>
      <c r="GA4" s="413" t="s">
        <v>346</v>
      </c>
      <c r="GB4" s="414" t="s">
        <v>347</v>
      </c>
      <c r="GC4" s="412" t="s">
        <v>348</v>
      </c>
      <c r="GD4" s="412" t="s">
        <v>349</v>
      </c>
      <c r="GE4" s="413" t="s">
        <v>350</v>
      </c>
      <c r="GF4" s="414" t="s">
        <v>351</v>
      </c>
      <c r="GG4" s="412" t="s">
        <v>352</v>
      </c>
      <c r="GH4" s="412" t="s">
        <v>353</v>
      </c>
      <c r="GI4" s="413" t="s">
        <v>354</v>
      </c>
      <c r="GJ4" s="414" t="s">
        <v>355</v>
      </c>
      <c r="GK4" s="412" t="s">
        <v>356</v>
      </c>
      <c r="GL4" s="412" t="s">
        <v>357</v>
      </c>
      <c r="GM4" s="413" t="s">
        <v>358</v>
      </c>
      <c r="GN4" s="414" t="s">
        <v>511</v>
      </c>
      <c r="GO4" s="412" t="s">
        <v>512</v>
      </c>
      <c r="GP4" s="412" t="s">
        <v>513</v>
      </c>
      <c r="GQ4" s="413" t="s">
        <v>514</v>
      </c>
      <c r="GR4" s="414" t="s">
        <v>515</v>
      </c>
      <c r="GS4" s="412" t="s">
        <v>516</v>
      </c>
      <c r="GT4" s="412" t="s">
        <v>517</v>
      </c>
      <c r="GU4" s="413" t="s">
        <v>518</v>
      </c>
      <c r="GV4" s="414" t="s">
        <v>519</v>
      </c>
      <c r="GW4" s="412" t="s">
        <v>526</v>
      </c>
      <c r="GX4" s="412" t="s">
        <v>527</v>
      </c>
      <c r="GY4" s="413" t="s">
        <v>528</v>
      </c>
      <c r="GZ4" s="394" t="s">
        <v>529</v>
      </c>
      <c r="HA4" s="394" t="s">
        <v>530</v>
      </c>
      <c r="HB4" s="394" t="s">
        <v>531</v>
      </c>
      <c r="HC4" s="394" t="s">
        <v>532</v>
      </c>
      <c r="HD4" s="394" t="s">
        <v>533</v>
      </c>
      <c r="HE4" s="394" t="s">
        <v>534</v>
      </c>
      <c r="HF4" s="394" t="s">
        <v>535</v>
      </c>
      <c r="HG4" s="394" t="s">
        <v>536</v>
      </c>
      <c r="HH4" s="394" t="s">
        <v>537</v>
      </c>
      <c r="HI4" s="394" t="s">
        <v>538</v>
      </c>
      <c r="HJ4" s="394" t="s">
        <v>539</v>
      </c>
      <c r="HK4" s="394" t="s">
        <v>540</v>
      </c>
      <c r="HL4" s="394" t="s">
        <v>541</v>
      </c>
      <c r="HM4" s="394" t="s">
        <v>542</v>
      </c>
      <c r="HN4" s="394" t="s">
        <v>543</v>
      </c>
      <c r="HO4" s="394" t="s">
        <v>544</v>
      </c>
      <c r="HP4" s="394" t="s">
        <v>545</v>
      </c>
      <c r="HQ4" s="394" t="s">
        <v>546</v>
      </c>
      <c r="HR4" s="394" t="s">
        <v>547</v>
      </c>
      <c r="HS4" s="394" t="s">
        <v>548</v>
      </c>
      <c r="HT4" s="394" t="s">
        <v>549</v>
      </c>
      <c r="HU4" s="394" t="s">
        <v>550</v>
      </c>
      <c r="HV4" s="394" t="s">
        <v>551</v>
      </c>
      <c r="HW4" s="394" t="s">
        <v>552</v>
      </c>
      <c r="HX4" s="394" t="s">
        <v>553</v>
      </c>
      <c r="HY4" s="394" t="s">
        <v>554</v>
      </c>
      <c r="HZ4" s="394" t="s">
        <v>555</v>
      </c>
      <c r="IA4" s="394" t="s">
        <v>556</v>
      </c>
      <c r="IB4" s="394" t="s">
        <v>557</v>
      </c>
      <c r="IC4" s="394" t="s">
        <v>558</v>
      </c>
      <c r="ID4" s="394" t="s">
        <v>559</v>
      </c>
      <c r="IE4" s="394" t="s">
        <v>560</v>
      </c>
      <c r="IF4" s="394" t="s">
        <v>561</v>
      </c>
      <c r="IG4" s="394" t="s">
        <v>562</v>
      </c>
      <c r="IH4" s="394" t="s">
        <v>563</v>
      </c>
      <c r="II4" s="394" t="s">
        <v>564</v>
      </c>
      <c r="IJ4" s="394" t="s">
        <v>656</v>
      </c>
      <c r="IK4" s="394" t="s">
        <v>657</v>
      </c>
      <c r="IL4" s="394" t="s">
        <v>658</v>
      </c>
      <c r="IM4" s="394" t="s">
        <v>659</v>
      </c>
      <c r="IN4" s="394" t="s">
        <v>660</v>
      </c>
      <c r="IO4" s="394" t="s">
        <v>661</v>
      </c>
      <c r="IP4" s="394" t="s">
        <v>662</v>
      </c>
      <c r="IQ4" s="394" t="s">
        <v>663</v>
      </c>
      <c r="IR4" s="394" t="s">
        <v>664</v>
      </c>
      <c r="IS4" s="394" t="s">
        <v>665</v>
      </c>
      <c r="IT4" s="394" t="s">
        <v>666</v>
      </c>
      <c r="IU4" s="394" t="s">
        <v>667</v>
      </c>
      <c r="IV4" s="415" t="s">
        <v>835</v>
      </c>
      <c r="IW4" s="415" t="s">
        <v>836</v>
      </c>
      <c r="IX4" s="415" t="s">
        <v>837</v>
      </c>
      <c r="IY4" s="415" t="s">
        <v>838</v>
      </c>
      <c r="IZ4" s="415" t="s">
        <v>839</v>
      </c>
      <c r="JA4" s="415" t="s">
        <v>840</v>
      </c>
      <c r="JB4" s="415" t="s">
        <v>841</v>
      </c>
      <c r="JC4" s="415" t="s">
        <v>842</v>
      </c>
      <c r="JD4" s="415" t="s">
        <v>843</v>
      </c>
      <c r="JE4" s="415" t="s">
        <v>844</v>
      </c>
      <c r="JF4" s="415" t="s">
        <v>845</v>
      </c>
      <c r="JG4" s="415" t="s">
        <v>846</v>
      </c>
      <c r="JH4" s="415" t="s">
        <v>847</v>
      </c>
      <c r="JI4" s="415" t="s">
        <v>848</v>
      </c>
      <c r="JJ4" s="415" t="s">
        <v>849</v>
      </c>
      <c r="JK4" s="415" t="s">
        <v>850</v>
      </c>
      <c r="JL4" s="415" t="s">
        <v>851</v>
      </c>
      <c r="JM4" s="415" t="s">
        <v>852</v>
      </c>
      <c r="JN4" s="415" t="s">
        <v>853</v>
      </c>
      <c r="JO4" s="415" t="s">
        <v>854</v>
      </c>
      <c r="JP4" s="415" t="s">
        <v>855</v>
      </c>
      <c r="JQ4" s="415" t="s">
        <v>856</v>
      </c>
      <c r="JR4" s="415" t="s">
        <v>857</v>
      </c>
      <c r="JS4" s="415" t="s">
        <v>858</v>
      </c>
      <c r="JT4" s="415" t="s">
        <v>859</v>
      </c>
      <c r="JU4" s="415" t="s">
        <v>860</v>
      </c>
      <c r="JV4" s="415" t="s">
        <v>861</v>
      </c>
      <c r="JW4" s="415" t="s">
        <v>862</v>
      </c>
      <c r="JX4" s="415" t="s">
        <v>863</v>
      </c>
      <c r="JY4" s="415" t="s">
        <v>864</v>
      </c>
      <c r="JZ4" s="415" t="s">
        <v>865</v>
      </c>
      <c r="KA4" s="415" t="s">
        <v>866</v>
      </c>
      <c r="KB4" s="415" t="s">
        <v>867</v>
      </c>
      <c r="KC4" s="415" t="s">
        <v>868</v>
      </c>
      <c r="KD4" s="415" t="s">
        <v>869</v>
      </c>
      <c r="KE4" s="415" t="s">
        <v>870</v>
      </c>
      <c r="KF4" s="415" t="s">
        <v>871</v>
      </c>
      <c r="KG4" s="415" t="s">
        <v>872</v>
      </c>
      <c r="KH4" s="415" t="s">
        <v>873</v>
      </c>
      <c r="KI4" s="415" t="s">
        <v>874</v>
      </c>
      <c r="KJ4" s="415" t="s">
        <v>875</v>
      </c>
      <c r="KK4" s="415" t="s">
        <v>876</v>
      </c>
      <c r="KL4" s="415" t="s">
        <v>877</v>
      </c>
      <c r="KM4" s="415" t="s">
        <v>878</v>
      </c>
      <c r="KN4" s="415" t="s">
        <v>879</v>
      </c>
      <c r="KO4" s="415" t="s">
        <v>880</v>
      </c>
      <c r="KP4" s="415" t="s">
        <v>881</v>
      </c>
      <c r="KQ4" s="415" t="s">
        <v>882</v>
      </c>
      <c r="KR4" s="415" t="s">
        <v>883</v>
      </c>
      <c r="KS4" s="415" t="s">
        <v>884</v>
      </c>
      <c r="KT4" s="415" t="s">
        <v>885</v>
      </c>
      <c r="KU4" s="415" t="s">
        <v>886</v>
      </c>
      <c r="KV4" s="415" t="s">
        <v>887</v>
      </c>
      <c r="KW4" s="415" t="s">
        <v>888</v>
      </c>
      <c r="KX4" s="415" t="s">
        <v>889</v>
      </c>
      <c r="KY4" s="415" t="s">
        <v>890</v>
      </c>
      <c r="KZ4" s="415" t="s">
        <v>891</v>
      </c>
      <c r="LA4" s="415" t="s">
        <v>892</v>
      </c>
      <c r="LB4" s="415" t="s">
        <v>893</v>
      </c>
      <c r="LC4" s="415" t="s">
        <v>894</v>
      </c>
      <c r="LD4" s="415" t="s">
        <v>895</v>
      </c>
      <c r="LE4" s="415" t="s">
        <v>896</v>
      </c>
      <c r="LF4" s="415" t="s">
        <v>897</v>
      </c>
      <c r="LG4" s="415" t="s">
        <v>898</v>
      </c>
      <c r="LH4" s="415" t="s">
        <v>899</v>
      </c>
      <c r="LI4" s="415" t="s">
        <v>900</v>
      </c>
      <c r="LJ4" s="415" t="s">
        <v>901</v>
      </c>
      <c r="LK4" s="415" t="s">
        <v>902</v>
      </c>
      <c r="LL4" s="415" t="s">
        <v>903</v>
      </c>
      <c r="LM4" s="415" t="s">
        <v>904</v>
      </c>
      <c r="LN4" s="415" t="s">
        <v>905</v>
      </c>
      <c r="LO4" s="415" t="s">
        <v>906</v>
      </c>
      <c r="LP4" s="415" t="s">
        <v>907</v>
      </c>
      <c r="LQ4" s="415" t="s">
        <v>908</v>
      </c>
      <c r="LR4" s="415" t="s">
        <v>909</v>
      </c>
      <c r="LS4" s="415" t="s">
        <v>910</v>
      </c>
      <c r="LT4" s="415" t="s">
        <v>911</v>
      </c>
      <c r="LU4" s="415" t="s">
        <v>912</v>
      </c>
      <c r="LV4" s="415" t="s">
        <v>913</v>
      </c>
      <c r="LW4" s="415" t="s">
        <v>914</v>
      </c>
      <c r="LX4" s="415" t="s">
        <v>915</v>
      </c>
      <c r="LY4" s="415" t="s">
        <v>916</v>
      </c>
      <c r="LZ4" s="415" t="s">
        <v>917</v>
      </c>
      <c r="MA4" s="415" t="s">
        <v>918</v>
      </c>
      <c r="MB4" s="415" t="s">
        <v>919</v>
      </c>
      <c r="MC4" s="415" t="s">
        <v>920</v>
      </c>
      <c r="MD4" s="415" t="s">
        <v>921</v>
      </c>
      <c r="ME4" s="415" t="s">
        <v>922</v>
      </c>
      <c r="MF4" s="415" t="s">
        <v>923</v>
      </c>
      <c r="MG4" s="415" t="s">
        <v>924</v>
      </c>
      <c r="MH4" s="415" t="s">
        <v>925</v>
      </c>
      <c r="MI4" s="415" t="s">
        <v>926</v>
      </c>
      <c r="MJ4" s="415" t="s">
        <v>927</v>
      </c>
      <c r="MK4" s="415" t="s">
        <v>928</v>
      </c>
      <c r="ML4" s="415" t="s">
        <v>929</v>
      </c>
      <c r="MM4" s="415" t="s">
        <v>930</v>
      </c>
      <c r="MN4" s="415" t="s">
        <v>931</v>
      </c>
      <c r="MO4" s="415" t="s">
        <v>932</v>
      </c>
      <c r="MP4" s="415" t="s">
        <v>933</v>
      </c>
      <c r="MQ4" s="415" t="s">
        <v>934</v>
      </c>
      <c r="MR4" s="415" t="s">
        <v>935</v>
      </c>
      <c r="MS4" s="415" t="s">
        <v>936</v>
      </c>
      <c r="MT4" s="415" t="s">
        <v>937</v>
      </c>
      <c r="MU4" s="415" t="s">
        <v>938</v>
      </c>
      <c r="MV4" s="415" t="s">
        <v>939</v>
      </c>
      <c r="MW4" s="415" t="s">
        <v>940</v>
      </c>
      <c r="MX4" s="415" t="s">
        <v>941</v>
      </c>
      <c r="MY4" s="415" t="s">
        <v>942</v>
      </c>
      <c r="MZ4" s="415" t="s">
        <v>943</v>
      </c>
      <c r="NA4" s="415" t="s">
        <v>944</v>
      </c>
      <c r="NB4" s="415" t="s">
        <v>945</v>
      </c>
      <c r="NC4" s="415" t="s">
        <v>946</v>
      </c>
      <c r="ND4" s="415" t="s">
        <v>947</v>
      </c>
      <c r="NE4" s="415" t="s">
        <v>948</v>
      </c>
      <c r="NF4" s="415" t="s">
        <v>949</v>
      </c>
      <c r="NG4" s="415" t="s">
        <v>950</v>
      </c>
      <c r="NH4" s="415" t="s">
        <v>951</v>
      </c>
      <c r="NI4" s="415" t="s">
        <v>952</v>
      </c>
      <c r="NJ4" s="415" t="s">
        <v>953</v>
      </c>
      <c r="NK4" s="415" t="s">
        <v>954</v>
      </c>
      <c r="NL4" s="415" t="s">
        <v>955</v>
      </c>
      <c r="NM4" s="415" t="s">
        <v>956</v>
      </c>
      <c r="NN4" s="415" t="s">
        <v>957</v>
      </c>
      <c r="NO4" s="415" t="s">
        <v>958</v>
      </c>
      <c r="NP4" s="415" t="s">
        <v>959</v>
      </c>
      <c r="NQ4" s="415" t="s">
        <v>960</v>
      </c>
      <c r="NR4" s="415" t="s">
        <v>961</v>
      </c>
      <c r="NS4" s="415" t="s">
        <v>962</v>
      </c>
      <c r="NT4" s="415" t="s">
        <v>963</v>
      </c>
      <c r="NU4" s="415" t="s">
        <v>964</v>
      </c>
      <c r="NV4" s="415" t="s">
        <v>965</v>
      </c>
      <c r="NW4" s="415" t="s">
        <v>966</v>
      </c>
      <c r="NX4" s="415" t="s">
        <v>967</v>
      </c>
      <c r="NY4" s="415" t="s">
        <v>968</v>
      </c>
      <c r="NZ4" s="415" t="s">
        <v>969</v>
      </c>
      <c r="OA4" s="415" t="s">
        <v>970</v>
      </c>
      <c r="OB4" s="415" t="s">
        <v>971</v>
      </c>
      <c r="OC4" s="415" t="s">
        <v>972</v>
      </c>
      <c r="OD4" s="415" t="s">
        <v>973</v>
      </c>
      <c r="OE4" s="415" t="s">
        <v>974</v>
      </c>
      <c r="OF4" s="415" t="s">
        <v>975</v>
      </c>
      <c r="OG4" s="415" t="s">
        <v>976</v>
      </c>
      <c r="OH4" s="415" t="s">
        <v>977</v>
      </c>
      <c r="OI4" s="415" t="s">
        <v>978</v>
      </c>
      <c r="OJ4" s="415" t="s">
        <v>979</v>
      </c>
      <c r="OK4" s="415" t="s">
        <v>980</v>
      </c>
      <c r="OL4" s="415" t="s">
        <v>981</v>
      </c>
      <c r="OM4" s="415" t="s">
        <v>982</v>
      </c>
      <c r="ON4" s="415" t="s">
        <v>983</v>
      </c>
      <c r="OO4" s="415" t="s">
        <v>984</v>
      </c>
      <c r="OP4" s="415" t="s">
        <v>985</v>
      </c>
      <c r="OQ4" s="415" t="s">
        <v>986</v>
      </c>
      <c r="OR4" s="415" t="s">
        <v>987</v>
      </c>
      <c r="OS4" s="415" t="s">
        <v>988</v>
      </c>
      <c r="OT4" s="415" t="s">
        <v>989</v>
      </c>
      <c r="OU4" s="415" t="s">
        <v>990</v>
      </c>
      <c r="OV4" s="415" t="s">
        <v>991</v>
      </c>
      <c r="OW4" s="415" t="s">
        <v>992</v>
      </c>
      <c r="OX4" s="415" t="s">
        <v>993</v>
      </c>
      <c r="OY4" s="415" t="s">
        <v>994</v>
      </c>
      <c r="OZ4" s="415" t="s">
        <v>995</v>
      </c>
      <c r="PA4" s="415" t="s">
        <v>996</v>
      </c>
      <c r="PB4" s="415" t="s">
        <v>997</v>
      </c>
      <c r="PC4" s="415" t="s">
        <v>998</v>
      </c>
      <c r="PD4" s="415" t="s">
        <v>999</v>
      </c>
      <c r="PE4" s="415" t="s">
        <v>1000</v>
      </c>
      <c r="PF4" s="415" t="s">
        <v>1001</v>
      </c>
      <c r="PG4" s="415" t="s">
        <v>1002</v>
      </c>
      <c r="PH4" s="415" t="s">
        <v>1003</v>
      </c>
      <c r="PI4" s="415" t="s">
        <v>1004</v>
      </c>
      <c r="PJ4" s="415" t="s">
        <v>1005</v>
      </c>
      <c r="PK4" s="415" t="s">
        <v>1006</v>
      </c>
      <c r="PL4" s="415" t="s">
        <v>1007</v>
      </c>
      <c r="PM4" s="415" t="s">
        <v>1008</v>
      </c>
      <c r="PN4" s="415" t="s">
        <v>1009</v>
      </c>
      <c r="PO4" s="415" t="s">
        <v>1010</v>
      </c>
      <c r="PP4" s="415" t="s">
        <v>1011</v>
      </c>
      <c r="PQ4" s="415" t="s">
        <v>1012</v>
      </c>
      <c r="PR4" s="415" t="s">
        <v>1013</v>
      </c>
      <c r="PS4" s="415" t="s">
        <v>1014</v>
      </c>
      <c r="PT4" s="415" t="s">
        <v>1015</v>
      </c>
      <c r="PU4" s="415" t="s">
        <v>1016</v>
      </c>
      <c r="PV4" s="415" t="s">
        <v>1017</v>
      </c>
      <c r="PW4" s="415" t="s">
        <v>1018</v>
      </c>
      <c r="PX4" s="415" t="s">
        <v>1019</v>
      </c>
      <c r="PY4" s="415" t="s">
        <v>1020</v>
      </c>
      <c r="PZ4" s="415" t="s">
        <v>1021</v>
      </c>
      <c r="QA4" s="415" t="s">
        <v>1022</v>
      </c>
      <c r="QB4" s="415" t="s">
        <v>1023</v>
      </c>
      <c r="QC4" s="415" t="s">
        <v>1024</v>
      </c>
      <c r="QD4" s="415" t="s">
        <v>1025</v>
      </c>
      <c r="QE4" s="415" t="s">
        <v>1026</v>
      </c>
      <c r="QF4" s="415" t="s">
        <v>1027</v>
      </c>
      <c r="QG4" s="415" t="s">
        <v>1028</v>
      </c>
      <c r="QH4" s="415" t="s">
        <v>1029</v>
      </c>
      <c r="QI4" s="415" t="s">
        <v>1030</v>
      </c>
      <c r="QJ4" s="415" t="s">
        <v>1031</v>
      </c>
      <c r="QK4" s="415" t="s">
        <v>1032</v>
      </c>
      <c r="QL4" s="415" t="s">
        <v>1033</v>
      </c>
      <c r="QM4" s="415" t="s">
        <v>1034</v>
      </c>
      <c r="QN4" s="415" t="s">
        <v>1035</v>
      </c>
      <c r="QO4" s="415" t="s">
        <v>1036</v>
      </c>
      <c r="QP4" s="415" t="s">
        <v>1037</v>
      </c>
      <c r="QQ4" s="415" t="s">
        <v>1038</v>
      </c>
      <c r="QR4" s="415" t="s">
        <v>1039</v>
      </c>
      <c r="QS4" s="415" t="s">
        <v>1040</v>
      </c>
      <c r="QT4" s="415" t="s">
        <v>1041</v>
      </c>
      <c r="QU4" s="415" t="s">
        <v>1042</v>
      </c>
      <c r="QV4" s="415" t="s">
        <v>1043</v>
      </c>
      <c r="QW4" s="415" t="s">
        <v>1044</v>
      </c>
      <c r="QX4" s="415" t="s">
        <v>1045</v>
      </c>
      <c r="QY4" s="415" t="s">
        <v>1046</v>
      </c>
      <c r="QZ4" s="415" t="s">
        <v>1047</v>
      </c>
      <c r="RA4" s="415" t="s">
        <v>1048</v>
      </c>
      <c r="RB4" s="415" t="s">
        <v>1049</v>
      </c>
      <c r="RC4" s="415" t="s">
        <v>1050</v>
      </c>
      <c r="RD4" s="415" t="s">
        <v>1051</v>
      </c>
      <c r="RE4" s="415" t="s">
        <v>1052</v>
      </c>
      <c r="RF4" s="415" t="s">
        <v>1053</v>
      </c>
      <c r="RG4" s="415" t="s">
        <v>1054</v>
      </c>
      <c r="RH4" s="415" t="s">
        <v>1055</v>
      </c>
      <c r="RI4" s="415" t="s">
        <v>1056</v>
      </c>
      <c r="RJ4" s="415" t="s">
        <v>1057</v>
      </c>
      <c r="RK4" s="415" t="s">
        <v>1058</v>
      </c>
      <c r="RL4" s="415" t="s">
        <v>1059</v>
      </c>
      <c r="RM4" s="415" t="s">
        <v>1060</v>
      </c>
      <c r="RN4" s="415" t="s">
        <v>1061</v>
      </c>
      <c r="RO4" s="415" t="s">
        <v>1062</v>
      </c>
      <c r="RP4" s="415" t="s">
        <v>1063</v>
      </c>
      <c r="RQ4" s="415" t="s">
        <v>1064</v>
      </c>
      <c r="RR4" s="415" t="s">
        <v>1065</v>
      </c>
      <c r="RS4" s="415" t="s">
        <v>1066</v>
      </c>
      <c r="RT4" s="415" t="s">
        <v>1067</v>
      </c>
      <c r="RU4" s="415" t="s">
        <v>1068</v>
      </c>
      <c r="RV4" s="415" t="s">
        <v>1069</v>
      </c>
      <c r="RW4" s="415" t="str">
        <f>CONCATENATE(RW3,"*")</f>
        <v>4Q99*</v>
      </c>
      <c r="RX4" s="415" t="s">
        <v>1085</v>
      </c>
      <c r="RY4" s="415" t="s">
        <v>1086</v>
      </c>
      <c r="RZ4" s="415" t="s">
        <v>1087</v>
      </c>
      <c r="SA4" s="415" t="str">
        <f>CONCATENATE(SA3,"*")</f>
        <v>4Q00*</v>
      </c>
    </row>
    <row r="5" spans="1:542">
      <c r="A5" s="416"/>
      <c r="B5" s="417"/>
      <c r="C5" s="417"/>
      <c r="D5" s="417"/>
      <c r="E5" s="417"/>
      <c r="F5" s="417"/>
      <c r="G5" s="401">
        <v>4</v>
      </c>
      <c r="H5" s="418"/>
      <c r="I5" s="419">
        <v>4</v>
      </c>
      <c r="J5" s="420"/>
      <c r="K5" s="421"/>
      <c r="L5" s="422">
        <v>1979</v>
      </c>
      <c r="M5" s="423">
        <v>1980</v>
      </c>
      <c r="N5" s="423">
        <v>1980</v>
      </c>
      <c r="O5" s="424">
        <v>1980</v>
      </c>
      <c r="P5" s="423">
        <v>1980</v>
      </c>
      <c r="Q5" s="423">
        <v>1981</v>
      </c>
      <c r="R5" s="423">
        <v>1981</v>
      </c>
      <c r="S5" s="424">
        <v>1981</v>
      </c>
      <c r="T5" s="423">
        <v>1981</v>
      </c>
      <c r="U5" s="423">
        <v>1982</v>
      </c>
      <c r="V5" s="423">
        <v>1982</v>
      </c>
      <c r="W5" s="424">
        <v>1982</v>
      </c>
      <c r="X5" s="423">
        <v>1982</v>
      </c>
      <c r="Y5" s="423">
        <v>1983</v>
      </c>
      <c r="Z5" s="423">
        <v>1983</v>
      </c>
      <c r="AA5" s="424">
        <v>1983</v>
      </c>
      <c r="AB5" s="423">
        <v>1983</v>
      </c>
      <c r="AC5" s="423">
        <v>1984</v>
      </c>
      <c r="AD5" s="423">
        <v>1984</v>
      </c>
      <c r="AE5" s="424">
        <v>1984</v>
      </c>
      <c r="AF5" s="423">
        <v>1984</v>
      </c>
      <c r="AG5" s="423">
        <v>1985</v>
      </c>
      <c r="AH5" s="423">
        <v>1985</v>
      </c>
      <c r="AI5" s="424">
        <v>1985</v>
      </c>
      <c r="AJ5" s="423">
        <v>1985</v>
      </c>
      <c r="AK5" s="423">
        <v>1986</v>
      </c>
      <c r="AL5" s="423">
        <v>1986</v>
      </c>
      <c r="AM5" s="424">
        <v>1986</v>
      </c>
      <c r="AN5" s="423">
        <v>1986</v>
      </c>
      <c r="AO5" s="423">
        <v>1987</v>
      </c>
      <c r="AP5" s="423">
        <v>1987</v>
      </c>
      <c r="AQ5" s="424">
        <v>1987</v>
      </c>
      <c r="AR5" s="423">
        <v>1987</v>
      </c>
      <c r="AS5" s="423">
        <v>1988</v>
      </c>
      <c r="AT5" s="423">
        <v>1988</v>
      </c>
      <c r="AU5" s="424">
        <v>1988</v>
      </c>
      <c r="AV5" s="423">
        <v>1988</v>
      </c>
      <c r="AW5" s="423">
        <v>1989</v>
      </c>
      <c r="AX5" s="423">
        <v>1989</v>
      </c>
      <c r="AY5" s="424">
        <v>1989</v>
      </c>
      <c r="AZ5" s="423">
        <v>1989</v>
      </c>
      <c r="BA5" s="423">
        <v>1990</v>
      </c>
      <c r="BB5" s="423">
        <v>1990</v>
      </c>
      <c r="BC5" s="424">
        <v>1990</v>
      </c>
      <c r="BD5" s="423">
        <v>1990</v>
      </c>
      <c r="BE5" s="423">
        <v>1991</v>
      </c>
      <c r="BF5" s="423">
        <v>1991</v>
      </c>
      <c r="BG5" s="424">
        <v>1991</v>
      </c>
      <c r="BH5" s="423">
        <v>1991</v>
      </c>
      <c r="BI5" s="423">
        <v>1992</v>
      </c>
      <c r="BJ5" s="423">
        <v>1992</v>
      </c>
      <c r="BK5" s="424">
        <v>1992</v>
      </c>
      <c r="BL5" s="423">
        <v>1992</v>
      </c>
      <c r="BM5" s="423">
        <v>1993</v>
      </c>
      <c r="BN5" s="423">
        <v>1993</v>
      </c>
      <c r="BO5" s="424">
        <v>1993</v>
      </c>
      <c r="BP5" s="423">
        <v>1993</v>
      </c>
      <c r="BQ5" s="423">
        <v>1994</v>
      </c>
      <c r="BR5" s="423">
        <v>1994</v>
      </c>
      <c r="BS5" s="424">
        <v>1994</v>
      </c>
      <c r="BT5" s="423">
        <v>1994</v>
      </c>
      <c r="BU5" s="423">
        <v>1995</v>
      </c>
      <c r="BV5" s="423">
        <v>1995</v>
      </c>
      <c r="BW5" s="424">
        <v>1995</v>
      </c>
      <c r="BX5" s="423">
        <v>1995</v>
      </c>
      <c r="BY5" s="423">
        <v>1996</v>
      </c>
      <c r="BZ5" s="423">
        <v>1996</v>
      </c>
      <c r="CA5" s="424">
        <v>1996</v>
      </c>
      <c r="CB5" s="423">
        <v>1996</v>
      </c>
      <c r="CC5" s="423">
        <v>1997</v>
      </c>
      <c r="CD5" s="423">
        <v>1997</v>
      </c>
      <c r="CE5" s="424">
        <v>1997</v>
      </c>
      <c r="CF5" s="423">
        <v>1997</v>
      </c>
      <c r="CG5" s="423">
        <v>1998</v>
      </c>
      <c r="CH5" s="423">
        <v>1998</v>
      </c>
      <c r="CI5" s="424">
        <v>1998</v>
      </c>
      <c r="CJ5" s="423">
        <v>1998</v>
      </c>
      <c r="CK5" s="423">
        <v>1999</v>
      </c>
      <c r="CL5" s="423">
        <v>1999</v>
      </c>
      <c r="CM5" s="424">
        <v>1999</v>
      </c>
      <c r="CN5" s="423">
        <v>1999</v>
      </c>
      <c r="CO5" s="423">
        <v>2000</v>
      </c>
      <c r="CP5" s="423">
        <v>2000</v>
      </c>
      <c r="CQ5" s="424">
        <v>2000</v>
      </c>
      <c r="CR5" s="423">
        <v>2000</v>
      </c>
      <c r="CS5" s="423">
        <v>2001</v>
      </c>
      <c r="CT5" s="423">
        <v>2001</v>
      </c>
      <c r="CU5" s="424">
        <v>2001</v>
      </c>
      <c r="CV5" s="423">
        <v>2001</v>
      </c>
      <c r="CW5" s="423">
        <v>2002</v>
      </c>
      <c r="CX5" s="423">
        <v>2002</v>
      </c>
      <c r="CY5" s="424">
        <v>2002</v>
      </c>
      <c r="CZ5" s="423">
        <v>2002</v>
      </c>
      <c r="DA5" s="423">
        <v>2003</v>
      </c>
      <c r="DB5" s="423">
        <v>2003</v>
      </c>
      <c r="DC5" s="424">
        <v>2003</v>
      </c>
      <c r="DD5" s="423">
        <v>2003</v>
      </c>
      <c r="DE5" s="423">
        <v>2004</v>
      </c>
      <c r="DF5" s="423">
        <v>2004</v>
      </c>
      <c r="DG5" s="424">
        <v>2004</v>
      </c>
      <c r="DH5" s="423">
        <v>2004</v>
      </c>
      <c r="DI5" s="423">
        <v>2005</v>
      </c>
      <c r="DJ5" s="423">
        <v>2005</v>
      </c>
      <c r="DK5" s="424">
        <v>2005</v>
      </c>
      <c r="DL5" s="423">
        <v>2005</v>
      </c>
      <c r="DM5" s="423">
        <v>2006</v>
      </c>
      <c r="DN5" s="423">
        <v>2006</v>
      </c>
      <c r="DO5" s="424">
        <v>2006</v>
      </c>
      <c r="DP5" s="423">
        <v>2006</v>
      </c>
      <c r="DQ5" s="423">
        <v>2007</v>
      </c>
      <c r="DR5" s="423">
        <v>2007</v>
      </c>
      <c r="DS5" s="424">
        <v>2007</v>
      </c>
      <c r="DT5" s="423">
        <v>2007</v>
      </c>
      <c r="DU5" s="423">
        <v>2008</v>
      </c>
      <c r="DV5" s="423">
        <v>2008</v>
      </c>
      <c r="DW5" s="424">
        <v>2008</v>
      </c>
      <c r="DX5" s="423">
        <v>2008</v>
      </c>
      <c r="DY5" s="423">
        <v>2009</v>
      </c>
      <c r="DZ5" s="423">
        <v>2009</v>
      </c>
      <c r="EA5" s="424">
        <v>2009</v>
      </c>
      <c r="EB5" s="423">
        <v>2009</v>
      </c>
      <c r="EC5" s="423">
        <v>2010</v>
      </c>
      <c r="ED5" s="423">
        <v>2010</v>
      </c>
      <c r="EE5" s="424">
        <v>2010</v>
      </c>
      <c r="EF5" s="423">
        <v>2010</v>
      </c>
      <c r="EG5" s="423">
        <v>2011</v>
      </c>
      <c r="EH5" s="423">
        <v>2011</v>
      </c>
      <c r="EI5" s="424">
        <v>2011</v>
      </c>
      <c r="EJ5" s="423">
        <v>2011</v>
      </c>
      <c r="EK5" s="423">
        <v>2012</v>
      </c>
      <c r="EL5" s="423">
        <v>2012</v>
      </c>
      <c r="EM5" s="424">
        <v>2012</v>
      </c>
      <c r="EN5" s="423">
        <v>2012</v>
      </c>
      <c r="EO5" s="423">
        <v>2013</v>
      </c>
      <c r="EP5" s="423">
        <v>2013</v>
      </c>
      <c r="EQ5" s="424">
        <v>2013</v>
      </c>
      <c r="ER5" s="423">
        <v>2013</v>
      </c>
      <c r="ES5" s="423">
        <v>2014</v>
      </c>
      <c r="ET5" s="423">
        <v>2014</v>
      </c>
      <c r="EU5" s="424">
        <v>2014</v>
      </c>
      <c r="EV5" s="423">
        <v>2014</v>
      </c>
      <c r="EW5" s="423">
        <v>2015</v>
      </c>
      <c r="EX5" s="423">
        <v>2015</v>
      </c>
      <c r="EY5" s="424">
        <v>2015</v>
      </c>
      <c r="EZ5" s="423">
        <v>2015</v>
      </c>
      <c r="FA5" s="423">
        <v>2016</v>
      </c>
      <c r="FB5" s="423">
        <v>2016</v>
      </c>
      <c r="FC5" s="424">
        <v>2016</v>
      </c>
      <c r="FD5" s="423">
        <v>2016</v>
      </c>
      <c r="FE5" s="423">
        <v>2017</v>
      </c>
      <c r="FF5" s="423">
        <v>2017</v>
      </c>
      <c r="FG5" s="424">
        <v>2017</v>
      </c>
      <c r="FH5" s="423">
        <v>2017</v>
      </c>
      <c r="FI5" s="423">
        <v>2018</v>
      </c>
      <c r="FJ5" s="423">
        <v>2018</v>
      </c>
      <c r="FK5" s="424">
        <v>2018</v>
      </c>
      <c r="FL5" s="423">
        <v>2018</v>
      </c>
      <c r="FM5" s="423">
        <v>2019</v>
      </c>
      <c r="FN5" s="423">
        <v>2019</v>
      </c>
      <c r="FO5" s="424">
        <v>2019</v>
      </c>
      <c r="FP5" s="423">
        <v>2019</v>
      </c>
      <c r="FQ5" s="423">
        <v>2020</v>
      </c>
      <c r="FR5" s="423">
        <v>2020</v>
      </c>
      <c r="FS5" s="424">
        <v>2020</v>
      </c>
      <c r="FT5" s="423">
        <v>2020</v>
      </c>
      <c r="FU5" s="423">
        <v>2021</v>
      </c>
      <c r="FV5" s="423">
        <v>2021</v>
      </c>
      <c r="FW5" s="424">
        <v>2021</v>
      </c>
      <c r="FX5" s="423">
        <v>2021</v>
      </c>
      <c r="FY5" s="423">
        <v>2022</v>
      </c>
      <c r="FZ5" s="423">
        <v>2022</v>
      </c>
      <c r="GA5" s="424">
        <v>2022</v>
      </c>
      <c r="GB5" s="423">
        <v>2022</v>
      </c>
      <c r="GC5" s="423">
        <v>2023</v>
      </c>
      <c r="GD5" s="423">
        <v>2023</v>
      </c>
      <c r="GE5" s="424">
        <v>2023</v>
      </c>
      <c r="GF5" s="423">
        <v>2023</v>
      </c>
      <c r="GG5" s="423">
        <v>2024</v>
      </c>
      <c r="GH5" s="423">
        <v>2024</v>
      </c>
      <c r="GI5" s="424">
        <v>2024</v>
      </c>
      <c r="GJ5" s="423">
        <v>2024</v>
      </c>
      <c r="GK5" s="423">
        <v>2025</v>
      </c>
      <c r="GL5" s="423">
        <v>2025</v>
      </c>
      <c r="GM5" s="424">
        <v>2025</v>
      </c>
      <c r="GN5" s="423">
        <v>2025</v>
      </c>
      <c r="GO5" s="423">
        <v>2026</v>
      </c>
      <c r="GP5" s="423">
        <v>2026</v>
      </c>
      <c r="GQ5" s="424">
        <v>2026</v>
      </c>
      <c r="GR5" s="423">
        <v>2026</v>
      </c>
      <c r="GS5" s="423">
        <v>2027</v>
      </c>
      <c r="GT5" s="423">
        <v>2027</v>
      </c>
      <c r="GU5" s="424">
        <v>2027</v>
      </c>
      <c r="GV5" s="423">
        <v>2027</v>
      </c>
      <c r="GW5" s="423">
        <f>GV5+1</f>
        <v>2028</v>
      </c>
      <c r="GX5" s="423">
        <f>GW5</f>
        <v>2028</v>
      </c>
      <c r="GY5" s="424">
        <f>GX5</f>
        <v>2028</v>
      </c>
      <c r="GZ5" s="424">
        <f>GY5</f>
        <v>2028</v>
      </c>
      <c r="HA5" s="424">
        <f>GZ5+1</f>
        <v>2029</v>
      </c>
      <c r="HB5" s="424">
        <f>HA5</f>
        <v>2029</v>
      </c>
      <c r="HC5" s="424">
        <f>HB5</f>
        <v>2029</v>
      </c>
      <c r="HD5" s="424">
        <f>HC5</f>
        <v>2029</v>
      </c>
      <c r="HE5" s="424">
        <f>HD5+1</f>
        <v>2030</v>
      </c>
      <c r="HF5" s="424">
        <f>HE5</f>
        <v>2030</v>
      </c>
      <c r="HG5" s="424">
        <f>HF5</f>
        <v>2030</v>
      </c>
      <c r="HH5" s="424">
        <f>HG5</f>
        <v>2030</v>
      </c>
      <c r="HI5" s="424">
        <f>HH5+1</f>
        <v>2031</v>
      </c>
      <c r="HJ5" s="424">
        <f>HI5</f>
        <v>2031</v>
      </c>
      <c r="HK5" s="424">
        <f>HJ5</f>
        <v>2031</v>
      </c>
      <c r="HL5" s="424">
        <f>HK5</f>
        <v>2031</v>
      </c>
      <c r="HM5" s="424">
        <f>HL5+1</f>
        <v>2032</v>
      </c>
      <c r="HN5" s="424">
        <f>HM5</f>
        <v>2032</v>
      </c>
      <c r="HO5" s="424">
        <f>HN5</f>
        <v>2032</v>
      </c>
      <c r="HP5" s="424">
        <f>HO5</f>
        <v>2032</v>
      </c>
      <c r="HQ5" s="424">
        <f>HP5+1</f>
        <v>2033</v>
      </c>
      <c r="HR5" s="424">
        <f>HQ5</f>
        <v>2033</v>
      </c>
      <c r="HS5" s="424">
        <f>HR5</f>
        <v>2033</v>
      </c>
      <c r="HT5" s="424">
        <f>HS5</f>
        <v>2033</v>
      </c>
      <c r="HU5" s="424">
        <f>HT5+1</f>
        <v>2034</v>
      </c>
      <c r="HV5" s="424">
        <f>HU5</f>
        <v>2034</v>
      </c>
      <c r="HW5" s="424">
        <f>HV5</f>
        <v>2034</v>
      </c>
      <c r="HX5" s="424">
        <f>HW5</f>
        <v>2034</v>
      </c>
      <c r="HY5" s="424">
        <f>HX5+1</f>
        <v>2035</v>
      </c>
      <c r="HZ5" s="424">
        <f>HY5</f>
        <v>2035</v>
      </c>
      <c r="IA5" s="424">
        <f>HZ5</f>
        <v>2035</v>
      </c>
      <c r="IB5" s="424">
        <f>IA5</f>
        <v>2035</v>
      </c>
      <c r="IC5" s="424">
        <f>IB5+1</f>
        <v>2036</v>
      </c>
      <c r="ID5" s="424">
        <f>IC5</f>
        <v>2036</v>
      </c>
      <c r="IE5" s="424">
        <f>ID5</f>
        <v>2036</v>
      </c>
      <c r="IF5" s="424">
        <f>IE5</f>
        <v>2036</v>
      </c>
      <c r="IG5" s="424">
        <f>IF5+1</f>
        <v>2037</v>
      </c>
      <c r="IH5" s="424">
        <f>IG5</f>
        <v>2037</v>
      </c>
      <c r="II5" s="424">
        <f>IH5</f>
        <v>2037</v>
      </c>
      <c r="IJ5" s="424">
        <f>II5</f>
        <v>2037</v>
      </c>
      <c r="IK5" s="424">
        <f>IJ5+1</f>
        <v>2038</v>
      </c>
      <c r="IL5" s="424">
        <f>IK5</f>
        <v>2038</v>
      </c>
      <c r="IM5" s="424">
        <f>IL5</f>
        <v>2038</v>
      </c>
      <c r="IN5" s="424">
        <f>IM5</f>
        <v>2038</v>
      </c>
      <c r="IO5" s="424">
        <f>IN5+1</f>
        <v>2039</v>
      </c>
      <c r="IP5" s="424">
        <f>IO5</f>
        <v>2039</v>
      </c>
      <c r="IQ5" s="424">
        <f>IP5</f>
        <v>2039</v>
      </c>
      <c r="IR5" s="424">
        <f>IQ5</f>
        <v>2039</v>
      </c>
      <c r="IS5" s="424">
        <f>IR5+1</f>
        <v>2040</v>
      </c>
      <c r="IT5" s="424">
        <f>IS5</f>
        <v>2040</v>
      </c>
      <c r="IU5" s="424">
        <f>IT5</f>
        <v>2040</v>
      </c>
      <c r="IV5" s="424">
        <f t="shared" ref="IV5" si="9">IU5</f>
        <v>2040</v>
      </c>
      <c r="IW5" s="424">
        <f t="shared" ref="IW5" si="10">IV5+1</f>
        <v>2041</v>
      </c>
      <c r="IX5" s="424">
        <f t="shared" ref="IX5:IZ5" si="11">IW5</f>
        <v>2041</v>
      </c>
      <c r="IY5" s="424">
        <f t="shared" si="11"/>
        <v>2041</v>
      </c>
      <c r="IZ5" s="424">
        <f t="shared" si="11"/>
        <v>2041</v>
      </c>
      <c r="JA5" s="424">
        <f t="shared" ref="JA5" si="12">IZ5+1</f>
        <v>2042</v>
      </c>
      <c r="JB5" s="424">
        <f t="shared" ref="JB5:JD5" si="13">JA5</f>
        <v>2042</v>
      </c>
      <c r="JC5" s="424">
        <f t="shared" si="13"/>
        <v>2042</v>
      </c>
      <c r="JD5" s="424">
        <f t="shared" si="13"/>
        <v>2042</v>
      </c>
      <c r="JE5" s="424">
        <f t="shared" ref="JE5" si="14">JD5+1</f>
        <v>2043</v>
      </c>
      <c r="JF5" s="424">
        <f t="shared" ref="JF5:JH5" si="15">JE5</f>
        <v>2043</v>
      </c>
      <c r="JG5" s="424">
        <f t="shared" si="15"/>
        <v>2043</v>
      </c>
      <c r="JH5" s="424">
        <f t="shared" si="15"/>
        <v>2043</v>
      </c>
      <c r="JI5" s="424">
        <f t="shared" ref="JI5" si="16">JH5+1</f>
        <v>2044</v>
      </c>
      <c r="JJ5" s="424">
        <f t="shared" ref="JJ5:JL5" si="17">JI5</f>
        <v>2044</v>
      </c>
      <c r="JK5" s="424">
        <f t="shared" si="17"/>
        <v>2044</v>
      </c>
      <c r="JL5" s="424">
        <f t="shared" si="17"/>
        <v>2044</v>
      </c>
      <c r="JM5" s="424">
        <f t="shared" ref="JM5" si="18">JL5+1</f>
        <v>2045</v>
      </c>
      <c r="JN5" s="424">
        <f t="shared" ref="JN5:JP5" si="19">JM5</f>
        <v>2045</v>
      </c>
      <c r="JO5" s="424">
        <f t="shared" si="19"/>
        <v>2045</v>
      </c>
      <c r="JP5" s="424">
        <f t="shared" si="19"/>
        <v>2045</v>
      </c>
      <c r="JQ5" s="424">
        <f t="shared" ref="JQ5" si="20">JP5+1</f>
        <v>2046</v>
      </c>
      <c r="JR5" s="424">
        <f t="shared" ref="JR5:JT5" si="21">JQ5</f>
        <v>2046</v>
      </c>
      <c r="JS5" s="424">
        <f t="shared" si="21"/>
        <v>2046</v>
      </c>
      <c r="JT5" s="424">
        <f t="shared" si="21"/>
        <v>2046</v>
      </c>
      <c r="JU5" s="424">
        <f t="shared" ref="JU5" si="22">JT5+1</f>
        <v>2047</v>
      </c>
      <c r="JV5" s="424">
        <f t="shared" ref="JV5:JX5" si="23">JU5</f>
        <v>2047</v>
      </c>
      <c r="JW5" s="424">
        <f t="shared" si="23"/>
        <v>2047</v>
      </c>
      <c r="JX5" s="424">
        <f t="shared" si="23"/>
        <v>2047</v>
      </c>
      <c r="JY5" s="424">
        <f t="shared" ref="JY5" si="24">JX5+1</f>
        <v>2048</v>
      </c>
      <c r="JZ5" s="424">
        <f t="shared" ref="JZ5:KB5" si="25">JY5</f>
        <v>2048</v>
      </c>
      <c r="KA5" s="424">
        <f t="shared" si="25"/>
        <v>2048</v>
      </c>
      <c r="KB5" s="424">
        <f t="shared" si="25"/>
        <v>2048</v>
      </c>
      <c r="KC5" s="424">
        <f t="shared" ref="KC5" si="26">KB5+1</f>
        <v>2049</v>
      </c>
      <c r="KD5" s="424">
        <f t="shared" ref="KD5:KF5" si="27">KC5</f>
        <v>2049</v>
      </c>
      <c r="KE5" s="424">
        <f t="shared" si="27"/>
        <v>2049</v>
      </c>
      <c r="KF5" s="424">
        <f t="shared" si="27"/>
        <v>2049</v>
      </c>
      <c r="KG5" s="424">
        <f t="shared" ref="KG5" si="28">KF5+1</f>
        <v>2050</v>
      </c>
      <c r="KH5" s="424">
        <f t="shared" ref="KH5:KJ5" si="29">KG5</f>
        <v>2050</v>
      </c>
      <c r="KI5" s="424">
        <f t="shared" si="29"/>
        <v>2050</v>
      </c>
      <c r="KJ5" s="424">
        <f t="shared" si="29"/>
        <v>2050</v>
      </c>
      <c r="KK5" s="424">
        <f t="shared" ref="KK5" si="30">KJ5+1</f>
        <v>2051</v>
      </c>
      <c r="KL5" s="424">
        <f t="shared" ref="KL5:KN5" si="31">KK5</f>
        <v>2051</v>
      </c>
      <c r="KM5" s="424">
        <f t="shared" si="31"/>
        <v>2051</v>
      </c>
      <c r="KN5" s="424">
        <f t="shared" si="31"/>
        <v>2051</v>
      </c>
      <c r="KO5" s="424">
        <f t="shared" ref="KO5" si="32">KN5+1</f>
        <v>2052</v>
      </c>
      <c r="KP5" s="424">
        <f t="shared" ref="KP5:KR5" si="33">KO5</f>
        <v>2052</v>
      </c>
      <c r="KQ5" s="424">
        <f t="shared" si="33"/>
        <v>2052</v>
      </c>
      <c r="KR5" s="424">
        <f t="shared" si="33"/>
        <v>2052</v>
      </c>
      <c r="KS5" s="424">
        <f t="shared" ref="KS5" si="34">KR5+1</f>
        <v>2053</v>
      </c>
      <c r="KT5" s="424">
        <f t="shared" ref="KT5:KV5" si="35">KS5</f>
        <v>2053</v>
      </c>
      <c r="KU5" s="424">
        <f t="shared" si="35"/>
        <v>2053</v>
      </c>
      <c r="KV5" s="424">
        <f t="shared" si="35"/>
        <v>2053</v>
      </c>
      <c r="KW5" s="424">
        <f t="shared" ref="KW5" si="36">KV5+1</f>
        <v>2054</v>
      </c>
      <c r="KX5" s="424">
        <f t="shared" ref="KX5:KZ5" si="37">KW5</f>
        <v>2054</v>
      </c>
      <c r="KY5" s="424">
        <f t="shared" si="37"/>
        <v>2054</v>
      </c>
      <c r="KZ5" s="424">
        <f t="shared" si="37"/>
        <v>2054</v>
      </c>
      <c r="LA5" s="424">
        <f t="shared" ref="LA5" si="38">KZ5+1</f>
        <v>2055</v>
      </c>
      <c r="LB5" s="424">
        <f t="shared" ref="LB5:LD5" si="39">LA5</f>
        <v>2055</v>
      </c>
      <c r="LC5" s="424">
        <f t="shared" si="39"/>
        <v>2055</v>
      </c>
      <c r="LD5" s="424">
        <f t="shared" si="39"/>
        <v>2055</v>
      </c>
      <c r="LE5" s="424">
        <f t="shared" ref="LE5" si="40">LD5+1</f>
        <v>2056</v>
      </c>
      <c r="LF5" s="424">
        <f t="shared" ref="LF5:LH5" si="41">LE5</f>
        <v>2056</v>
      </c>
      <c r="LG5" s="424">
        <f t="shared" si="41"/>
        <v>2056</v>
      </c>
      <c r="LH5" s="424">
        <f t="shared" si="41"/>
        <v>2056</v>
      </c>
      <c r="LI5" s="424">
        <f t="shared" ref="LI5" si="42">LH5+1</f>
        <v>2057</v>
      </c>
      <c r="LJ5" s="424">
        <f t="shared" ref="LJ5:LL5" si="43">LI5</f>
        <v>2057</v>
      </c>
      <c r="LK5" s="424">
        <f t="shared" si="43"/>
        <v>2057</v>
      </c>
      <c r="LL5" s="424">
        <f t="shared" si="43"/>
        <v>2057</v>
      </c>
      <c r="LM5" s="424">
        <f t="shared" ref="LM5" si="44">LL5+1</f>
        <v>2058</v>
      </c>
      <c r="LN5" s="424">
        <f t="shared" ref="LN5:LP5" si="45">LM5</f>
        <v>2058</v>
      </c>
      <c r="LO5" s="424">
        <f t="shared" si="45"/>
        <v>2058</v>
      </c>
      <c r="LP5" s="424">
        <f t="shared" si="45"/>
        <v>2058</v>
      </c>
      <c r="LQ5" s="424">
        <f t="shared" ref="LQ5" si="46">LP5+1</f>
        <v>2059</v>
      </c>
      <c r="LR5" s="424">
        <f t="shared" ref="LR5:LT5" si="47">LQ5</f>
        <v>2059</v>
      </c>
      <c r="LS5" s="424">
        <f t="shared" si="47"/>
        <v>2059</v>
      </c>
      <c r="LT5" s="424">
        <f t="shared" si="47"/>
        <v>2059</v>
      </c>
      <c r="LU5" s="424">
        <f t="shared" ref="LU5" si="48">LT5+1</f>
        <v>2060</v>
      </c>
      <c r="LV5" s="424">
        <f t="shared" ref="LV5:LX5" si="49">LU5</f>
        <v>2060</v>
      </c>
      <c r="LW5" s="424">
        <f t="shared" si="49"/>
        <v>2060</v>
      </c>
      <c r="LX5" s="424">
        <f t="shared" si="49"/>
        <v>2060</v>
      </c>
      <c r="LY5" s="424">
        <f t="shared" ref="LY5" si="50">LX5+1</f>
        <v>2061</v>
      </c>
      <c r="LZ5" s="424">
        <f t="shared" ref="LZ5:MB5" si="51">LY5</f>
        <v>2061</v>
      </c>
      <c r="MA5" s="424">
        <f t="shared" si="51"/>
        <v>2061</v>
      </c>
      <c r="MB5" s="424">
        <f t="shared" si="51"/>
        <v>2061</v>
      </c>
      <c r="MC5" s="424">
        <f t="shared" ref="MC5" si="52">MB5+1</f>
        <v>2062</v>
      </c>
      <c r="MD5" s="424">
        <f t="shared" ref="MD5:MF5" si="53">MC5</f>
        <v>2062</v>
      </c>
      <c r="ME5" s="424">
        <f t="shared" si="53"/>
        <v>2062</v>
      </c>
      <c r="MF5" s="424">
        <f t="shared" si="53"/>
        <v>2062</v>
      </c>
      <c r="MG5" s="424">
        <f t="shared" ref="MG5" si="54">MF5+1</f>
        <v>2063</v>
      </c>
      <c r="MH5" s="424">
        <f t="shared" ref="MH5:MJ5" si="55">MG5</f>
        <v>2063</v>
      </c>
      <c r="MI5" s="424">
        <f t="shared" si="55"/>
        <v>2063</v>
      </c>
      <c r="MJ5" s="424">
        <f t="shared" si="55"/>
        <v>2063</v>
      </c>
      <c r="MK5" s="424">
        <f t="shared" ref="MK5" si="56">MJ5+1</f>
        <v>2064</v>
      </c>
      <c r="ML5" s="424">
        <f t="shared" ref="ML5:MN5" si="57">MK5</f>
        <v>2064</v>
      </c>
      <c r="MM5" s="424">
        <f t="shared" si="57"/>
        <v>2064</v>
      </c>
      <c r="MN5" s="424">
        <f t="shared" si="57"/>
        <v>2064</v>
      </c>
      <c r="MO5" s="424">
        <f t="shared" ref="MO5" si="58">MN5+1</f>
        <v>2065</v>
      </c>
      <c r="MP5" s="424">
        <f t="shared" ref="MP5:MR5" si="59">MO5</f>
        <v>2065</v>
      </c>
      <c r="MQ5" s="424">
        <f t="shared" si="59"/>
        <v>2065</v>
      </c>
      <c r="MR5" s="424">
        <f t="shared" si="59"/>
        <v>2065</v>
      </c>
      <c r="MS5" s="424">
        <f t="shared" ref="MS5" si="60">MR5+1</f>
        <v>2066</v>
      </c>
      <c r="MT5" s="424">
        <f t="shared" ref="MT5:MV5" si="61">MS5</f>
        <v>2066</v>
      </c>
      <c r="MU5" s="424">
        <f t="shared" si="61"/>
        <v>2066</v>
      </c>
      <c r="MV5" s="424">
        <f t="shared" si="61"/>
        <v>2066</v>
      </c>
      <c r="MW5" s="424">
        <f t="shared" ref="MW5" si="62">MV5+1</f>
        <v>2067</v>
      </c>
      <c r="MX5" s="424">
        <f t="shared" ref="MX5:MZ5" si="63">MW5</f>
        <v>2067</v>
      </c>
      <c r="MY5" s="424">
        <f t="shared" si="63"/>
        <v>2067</v>
      </c>
      <c r="MZ5" s="424">
        <f t="shared" si="63"/>
        <v>2067</v>
      </c>
      <c r="NA5" s="424">
        <f t="shared" ref="NA5" si="64">MZ5+1</f>
        <v>2068</v>
      </c>
      <c r="NB5" s="424">
        <f t="shared" ref="NB5:ND5" si="65">NA5</f>
        <v>2068</v>
      </c>
      <c r="NC5" s="424">
        <f t="shared" si="65"/>
        <v>2068</v>
      </c>
      <c r="ND5" s="424">
        <f t="shared" si="65"/>
        <v>2068</v>
      </c>
      <c r="NE5" s="424">
        <f t="shared" ref="NE5" si="66">ND5+1</f>
        <v>2069</v>
      </c>
      <c r="NF5" s="424">
        <f t="shared" ref="NF5:NH5" si="67">NE5</f>
        <v>2069</v>
      </c>
      <c r="NG5" s="424">
        <f t="shared" si="67"/>
        <v>2069</v>
      </c>
      <c r="NH5" s="424">
        <f t="shared" si="67"/>
        <v>2069</v>
      </c>
      <c r="NI5" s="424">
        <f t="shared" ref="NI5" si="68">NH5+1</f>
        <v>2070</v>
      </c>
      <c r="NJ5" s="424">
        <f t="shared" ref="NJ5:NL5" si="69">NI5</f>
        <v>2070</v>
      </c>
      <c r="NK5" s="424">
        <f t="shared" si="69"/>
        <v>2070</v>
      </c>
      <c r="NL5" s="424">
        <f t="shared" si="69"/>
        <v>2070</v>
      </c>
      <c r="NM5" s="424">
        <f t="shared" ref="NM5" si="70">NL5+1</f>
        <v>2071</v>
      </c>
      <c r="NN5" s="424">
        <f t="shared" ref="NN5:NP5" si="71">NM5</f>
        <v>2071</v>
      </c>
      <c r="NO5" s="424">
        <f t="shared" si="71"/>
        <v>2071</v>
      </c>
      <c r="NP5" s="424">
        <f t="shared" si="71"/>
        <v>2071</v>
      </c>
      <c r="NQ5" s="424">
        <f t="shared" ref="NQ5" si="72">NP5+1</f>
        <v>2072</v>
      </c>
      <c r="NR5" s="424">
        <f t="shared" ref="NR5:NT5" si="73">NQ5</f>
        <v>2072</v>
      </c>
      <c r="NS5" s="424">
        <f t="shared" si="73"/>
        <v>2072</v>
      </c>
      <c r="NT5" s="424">
        <f t="shared" si="73"/>
        <v>2072</v>
      </c>
      <c r="NU5" s="424">
        <f t="shared" ref="NU5" si="74">NT5+1</f>
        <v>2073</v>
      </c>
      <c r="NV5" s="424">
        <f t="shared" ref="NV5:NX5" si="75">NU5</f>
        <v>2073</v>
      </c>
      <c r="NW5" s="424">
        <f t="shared" si="75"/>
        <v>2073</v>
      </c>
      <c r="NX5" s="424">
        <f t="shared" si="75"/>
        <v>2073</v>
      </c>
      <c r="NY5" s="424">
        <f t="shared" ref="NY5" si="76">NX5+1</f>
        <v>2074</v>
      </c>
      <c r="NZ5" s="424">
        <f t="shared" ref="NZ5:OB5" si="77">NY5</f>
        <v>2074</v>
      </c>
      <c r="OA5" s="424">
        <f t="shared" si="77"/>
        <v>2074</v>
      </c>
      <c r="OB5" s="424">
        <f t="shared" si="77"/>
        <v>2074</v>
      </c>
      <c r="OC5" s="424">
        <f t="shared" ref="OC5" si="78">OB5+1</f>
        <v>2075</v>
      </c>
      <c r="OD5" s="424">
        <f t="shared" ref="OD5:OF5" si="79">OC5</f>
        <v>2075</v>
      </c>
      <c r="OE5" s="424">
        <f t="shared" si="79"/>
        <v>2075</v>
      </c>
      <c r="OF5" s="424">
        <f t="shared" si="79"/>
        <v>2075</v>
      </c>
      <c r="OG5" s="424">
        <f t="shared" ref="OG5" si="80">OF5+1</f>
        <v>2076</v>
      </c>
      <c r="OH5" s="424">
        <f t="shared" ref="OH5:OJ5" si="81">OG5</f>
        <v>2076</v>
      </c>
      <c r="OI5" s="424">
        <f t="shared" si="81"/>
        <v>2076</v>
      </c>
      <c r="OJ5" s="424">
        <f t="shared" si="81"/>
        <v>2076</v>
      </c>
      <c r="OK5" s="424">
        <f t="shared" ref="OK5" si="82">OJ5+1</f>
        <v>2077</v>
      </c>
      <c r="OL5" s="424">
        <f t="shared" ref="OL5:ON5" si="83">OK5</f>
        <v>2077</v>
      </c>
      <c r="OM5" s="424">
        <f t="shared" si="83"/>
        <v>2077</v>
      </c>
      <c r="ON5" s="424">
        <f t="shared" si="83"/>
        <v>2077</v>
      </c>
      <c r="OO5" s="424">
        <f t="shared" ref="OO5" si="84">ON5+1</f>
        <v>2078</v>
      </c>
      <c r="OP5" s="424">
        <f t="shared" ref="OP5:OR5" si="85">OO5</f>
        <v>2078</v>
      </c>
      <c r="OQ5" s="424">
        <f t="shared" si="85"/>
        <v>2078</v>
      </c>
      <c r="OR5" s="424">
        <f t="shared" si="85"/>
        <v>2078</v>
      </c>
      <c r="OS5" s="424">
        <f t="shared" ref="OS5" si="86">OR5+1</f>
        <v>2079</v>
      </c>
      <c r="OT5" s="424">
        <f t="shared" ref="OT5:OV5" si="87">OS5</f>
        <v>2079</v>
      </c>
      <c r="OU5" s="424">
        <f t="shared" si="87"/>
        <v>2079</v>
      </c>
      <c r="OV5" s="424">
        <f t="shared" si="87"/>
        <v>2079</v>
      </c>
      <c r="OW5" s="424">
        <f t="shared" ref="OW5" si="88">OV5+1</f>
        <v>2080</v>
      </c>
      <c r="OX5" s="424">
        <f t="shared" ref="OX5:OZ5" si="89">OW5</f>
        <v>2080</v>
      </c>
      <c r="OY5" s="424">
        <f t="shared" si="89"/>
        <v>2080</v>
      </c>
      <c r="OZ5" s="424">
        <f t="shared" si="89"/>
        <v>2080</v>
      </c>
      <c r="PA5" s="424">
        <f t="shared" ref="PA5" si="90">OZ5+1</f>
        <v>2081</v>
      </c>
      <c r="PB5" s="424">
        <f t="shared" ref="PB5:PD5" si="91">PA5</f>
        <v>2081</v>
      </c>
      <c r="PC5" s="424">
        <f t="shared" si="91"/>
        <v>2081</v>
      </c>
      <c r="PD5" s="424">
        <f t="shared" si="91"/>
        <v>2081</v>
      </c>
      <c r="PE5" s="424">
        <f t="shared" ref="PE5" si="92">PD5+1</f>
        <v>2082</v>
      </c>
      <c r="PF5" s="424">
        <f t="shared" ref="PF5:PH5" si="93">PE5</f>
        <v>2082</v>
      </c>
      <c r="PG5" s="424">
        <f t="shared" si="93"/>
        <v>2082</v>
      </c>
      <c r="PH5" s="424">
        <f t="shared" si="93"/>
        <v>2082</v>
      </c>
      <c r="PI5" s="424">
        <f t="shared" ref="PI5" si="94">PH5+1</f>
        <v>2083</v>
      </c>
      <c r="PJ5" s="424">
        <f t="shared" ref="PJ5:PL5" si="95">PI5</f>
        <v>2083</v>
      </c>
      <c r="PK5" s="424">
        <f t="shared" si="95"/>
        <v>2083</v>
      </c>
      <c r="PL5" s="424">
        <f t="shared" si="95"/>
        <v>2083</v>
      </c>
      <c r="PM5" s="424">
        <f t="shared" ref="PM5" si="96">PL5+1</f>
        <v>2084</v>
      </c>
      <c r="PN5" s="424">
        <f t="shared" ref="PN5:PP5" si="97">PM5</f>
        <v>2084</v>
      </c>
      <c r="PO5" s="424">
        <f t="shared" si="97"/>
        <v>2084</v>
      </c>
      <c r="PP5" s="424">
        <f t="shared" si="97"/>
        <v>2084</v>
      </c>
      <c r="PQ5" s="424">
        <f t="shared" ref="PQ5" si="98">PP5+1</f>
        <v>2085</v>
      </c>
      <c r="PR5" s="424">
        <f t="shared" ref="PR5:PT5" si="99">PQ5</f>
        <v>2085</v>
      </c>
      <c r="PS5" s="424">
        <f t="shared" si="99"/>
        <v>2085</v>
      </c>
      <c r="PT5" s="424">
        <f t="shared" si="99"/>
        <v>2085</v>
      </c>
      <c r="PU5" s="424">
        <f t="shared" ref="PU5" si="100">PT5+1</f>
        <v>2086</v>
      </c>
      <c r="PV5" s="424">
        <f t="shared" ref="PV5:PX5" si="101">PU5</f>
        <v>2086</v>
      </c>
      <c r="PW5" s="424">
        <f t="shared" si="101"/>
        <v>2086</v>
      </c>
      <c r="PX5" s="424">
        <f t="shared" si="101"/>
        <v>2086</v>
      </c>
      <c r="PY5" s="424">
        <f t="shared" ref="PY5" si="102">PX5+1</f>
        <v>2087</v>
      </c>
      <c r="PZ5" s="424">
        <f t="shared" ref="PZ5:QB5" si="103">PY5</f>
        <v>2087</v>
      </c>
      <c r="QA5" s="424">
        <f t="shared" si="103"/>
        <v>2087</v>
      </c>
      <c r="QB5" s="424">
        <f t="shared" si="103"/>
        <v>2087</v>
      </c>
      <c r="QC5" s="424">
        <f t="shared" ref="QC5" si="104">QB5+1</f>
        <v>2088</v>
      </c>
      <c r="QD5" s="424">
        <f t="shared" ref="QD5:QF5" si="105">QC5</f>
        <v>2088</v>
      </c>
      <c r="QE5" s="424">
        <f t="shared" si="105"/>
        <v>2088</v>
      </c>
      <c r="QF5" s="424">
        <f t="shared" si="105"/>
        <v>2088</v>
      </c>
      <c r="QG5" s="424">
        <f t="shared" ref="QG5" si="106">QF5+1</f>
        <v>2089</v>
      </c>
      <c r="QH5" s="424">
        <f t="shared" ref="QH5:QJ5" si="107">QG5</f>
        <v>2089</v>
      </c>
      <c r="QI5" s="424">
        <f t="shared" si="107"/>
        <v>2089</v>
      </c>
      <c r="QJ5" s="424">
        <f t="shared" si="107"/>
        <v>2089</v>
      </c>
      <c r="QK5" s="424">
        <f t="shared" ref="QK5" si="108">QJ5+1</f>
        <v>2090</v>
      </c>
      <c r="QL5" s="424">
        <f t="shared" ref="QL5:QN5" si="109">QK5</f>
        <v>2090</v>
      </c>
      <c r="QM5" s="424">
        <f t="shared" si="109"/>
        <v>2090</v>
      </c>
      <c r="QN5" s="424">
        <f t="shared" si="109"/>
        <v>2090</v>
      </c>
      <c r="QO5" s="424">
        <f t="shared" ref="QO5" si="110">QN5+1</f>
        <v>2091</v>
      </c>
      <c r="QP5" s="424">
        <f t="shared" ref="QP5:QR5" si="111">QO5</f>
        <v>2091</v>
      </c>
      <c r="QQ5" s="424">
        <f t="shared" si="111"/>
        <v>2091</v>
      </c>
      <c r="QR5" s="424">
        <f t="shared" si="111"/>
        <v>2091</v>
      </c>
      <c r="QS5" s="424">
        <f t="shared" ref="QS5" si="112">QR5+1</f>
        <v>2092</v>
      </c>
      <c r="QT5" s="424">
        <f t="shared" ref="QT5:QV5" si="113">QS5</f>
        <v>2092</v>
      </c>
      <c r="QU5" s="424">
        <f t="shared" si="113"/>
        <v>2092</v>
      </c>
      <c r="QV5" s="424">
        <f t="shared" si="113"/>
        <v>2092</v>
      </c>
      <c r="QW5" s="424">
        <f t="shared" ref="QW5" si="114">QV5+1</f>
        <v>2093</v>
      </c>
      <c r="QX5" s="424">
        <f t="shared" ref="QX5:QZ5" si="115">QW5</f>
        <v>2093</v>
      </c>
      <c r="QY5" s="424">
        <f t="shared" si="115"/>
        <v>2093</v>
      </c>
      <c r="QZ5" s="424">
        <f t="shared" si="115"/>
        <v>2093</v>
      </c>
      <c r="RA5" s="424">
        <f t="shared" ref="RA5" si="116">QZ5+1</f>
        <v>2094</v>
      </c>
      <c r="RB5" s="424">
        <f t="shared" ref="RB5:RD5" si="117">RA5</f>
        <v>2094</v>
      </c>
      <c r="RC5" s="424">
        <f t="shared" si="117"/>
        <v>2094</v>
      </c>
      <c r="RD5" s="424">
        <f t="shared" si="117"/>
        <v>2094</v>
      </c>
      <c r="RE5" s="424">
        <f t="shared" ref="RE5" si="118">RD5+1</f>
        <v>2095</v>
      </c>
      <c r="RF5" s="424">
        <f t="shared" ref="RF5:RH5" si="119">RE5</f>
        <v>2095</v>
      </c>
      <c r="RG5" s="424">
        <f t="shared" si="119"/>
        <v>2095</v>
      </c>
      <c r="RH5" s="424">
        <f t="shared" si="119"/>
        <v>2095</v>
      </c>
      <c r="RI5" s="424">
        <f t="shared" ref="RI5" si="120">RH5+1</f>
        <v>2096</v>
      </c>
      <c r="RJ5" s="424">
        <f t="shared" ref="RJ5:RL5" si="121">RI5</f>
        <v>2096</v>
      </c>
      <c r="RK5" s="424">
        <f t="shared" si="121"/>
        <v>2096</v>
      </c>
      <c r="RL5" s="424">
        <f t="shared" si="121"/>
        <v>2096</v>
      </c>
      <c r="RM5" s="424">
        <f t="shared" ref="RM5" si="122">RL5+1</f>
        <v>2097</v>
      </c>
      <c r="RN5" s="424">
        <f t="shared" ref="RN5:RP5" si="123">RM5</f>
        <v>2097</v>
      </c>
      <c r="RO5" s="424">
        <f t="shared" si="123"/>
        <v>2097</v>
      </c>
      <c r="RP5" s="424">
        <f t="shared" si="123"/>
        <v>2097</v>
      </c>
      <c r="RQ5" s="424">
        <f t="shared" ref="RQ5" si="124">RP5+1</f>
        <v>2098</v>
      </c>
      <c r="RR5" s="424">
        <f t="shared" ref="RR5:RT5" si="125">RQ5</f>
        <v>2098</v>
      </c>
      <c r="RS5" s="424">
        <f t="shared" si="125"/>
        <v>2098</v>
      </c>
      <c r="RT5" s="424">
        <f t="shared" si="125"/>
        <v>2098</v>
      </c>
      <c r="RU5" s="424">
        <f t="shared" ref="RU5" si="126">RT5+1</f>
        <v>2099</v>
      </c>
      <c r="RV5" s="424">
        <f t="shared" ref="RV5:RX5" si="127">RU5</f>
        <v>2099</v>
      </c>
      <c r="RW5" s="424">
        <f t="shared" si="127"/>
        <v>2099</v>
      </c>
      <c r="RX5" s="424">
        <f t="shared" si="127"/>
        <v>2099</v>
      </c>
      <c r="RY5" s="424">
        <f t="shared" ref="RY5" si="128">RX5+1</f>
        <v>2100</v>
      </c>
      <c r="RZ5" s="424">
        <f t="shared" ref="RZ5:SA5" si="129">RY5</f>
        <v>2100</v>
      </c>
      <c r="SA5" s="423">
        <f t="shared" si="129"/>
        <v>2100</v>
      </c>
    </row>
    <row r="6" spans="1:542" ht="15.6" thickBot="1">
      <c r="B6" s="425" t="s">
        <v>359</v>
      </c>
      <c r="C6" s="426" t="s">
        <v>360</v>
      </c>
      <c r="D6" s="426" t="s">
        <v>361</v>
      </c>
      <c r="E6" s="427" t="s">
        <v>69</v>
      </c>
      <c r="G6" s="401">
        <v>5</v>
      </c>
      <c r="H6" s="428" t="s">
        <v>362</v>
      </c>
      <c r="I6" s="429">
        <v>5</v>
      </c>
      <c r="J6" s="428" t="s">
        <v>363</v>
      </c>
      <c r="K6" s="430" t="s">
        <v>364</v>
      </c>
      <c r="L6" s="431" t="s">
        <v>365</v>
      </c>
      <c r="M6" s="431" t="s">
        <v>366</v>
      </c>
      <c r="N6" s="431" t="s">
        <v>367</v>
      </c>
      <c r="O6" s="432" t="s">
        <v>368</v>
      </c>
      <c r="P6" s="431" t="s">
        <v>365</v>
      </c>
      <c r="Q6" s="431" t="s">
        <v>366</v>
      </c>
      <c r="R6" s="431" t="s">
        <v>367</v>
      </c>
      <c r="S6" s="432" t="s">
        <v>368</v>
      </c>
      <c r="T6" s="431" t="s">
        <v>365</v>
      </c>
      <c r="U6" s="431" t="s">
        <v>366</v>
      </c>
      <c r="V6" s="431" t="s">
        <v>367</v>
      </c>
      <c r="W6" s="432" t="s">
        <v>368</v>
      </c>
      <c r="X6" s="431" t="s">
        <v>365</v>
      </c>
      <c r="Y6" s="431" t="s">
        <v>366</v>
      </c>
      <c r="Z6" s="431" t="s">
        <v>367</v>
      </c>
      <c r="AA6" s="432" t="s">
        <v>368</v>
      </c>
      <c r="AB6" s="431" t="s">
        <v>365</v>
      </c>
      <c r="AC6" s="431" t="s">
        <v>366</v>
      </c>
      <c r="AD6" s="431" t="s">
        <v>367</v>
      </c>
      <c r="AE6" s="432" t="s">
        <v>368</v>
      </c>
      <c r="AF6" s="431" t="s">
        <v>365</v>
      </c>
      <c r="AG6" s="431" t="s">
        <v>366</v>
      </c>
      <c r="AH6" s="431" t="s">
        <v>367</v>
      </c>
      <c r="AI6" s="432" t="s">
        <v>368</v>
      </c>
      <c r="AJ6" s="431" t="s">
        <v>365</v>
      </c>
      <c r="AK6" s="431" t="s">
        <v>366</v>
      </c>
      <c r="AL6" s="431" t="s">
        <v>367</v>
      </c>
      <c r="AM6" s="432" t="s">
        <v>368</v>
      </c>
      <c r="AN6" s="431" t="s">
        <v>365</v>
      </c>
      <c r="AO6" s="431" t="s">
        <v>366</v>
      </c>
      <c r="AP6" s="431" t="s">
        <v>367</v>
      </c>
      <c r="AQ6" s="432" t="s">
        <v>368</v>
      </c>
      <c r="AR6" s="431" t="s">
        <v>365</v>
      </c>
      <c r="AS6" s="431" t="s">
        <v>366</v>
      </c>
      <c r="AT6" s="431" t="s">
        <v>367</v>
      </c>
      <c r="AU6" s="432" t="s">
        <v>368</v>
      </c>
      <c r="AV6" s="431" t="s">
        <v>365</v>
      </c>
      <c r="AW6" s="431" t="s">
        <v>366</v>
      </c>
      <c r="AX6" s="431" t="s">
        <v>367</v>
      </c>
      <c r="AY6" s="432" t="s">
        <v>368</v>
      </c>
      <c r="AZ6" s="431" t="s">
        <v>365</v>
      </c>
      <c r="BA6" s="431" t="s">
        <v>366</v>
      </c>
      <c r="BB6" s="431" t="s">
        <v>367</v>
      </c>
      <c r="BC6" s="432" t="s">
        <v>368</v>
      </c>
      <c r="BD6" s="431" t="s">
        <v>365</v>
      </c>
      <c r="BE6" s="431" t="s">
        <v>366</v>
      </c>
      <c r="BF6" s="431" t="s">
        <v>367</v>
      </c>
      <c r="BG6" s="432" t="s">
        <v>368</v>
      </c>
      <c r="BH6" s="431" t="s">
        <v>365</v>
      </c>
      <c r="BI6" s="431" t="s">
        <v>366</v>
      </c>
      <c r="BJ6" s="431" t="s">
        <v>367</v>
      </c>
      <c r="BK6" s="432" t="s">
        <v>368</v>
      </c>
      <c r="BL6" s="431" t="s">
        <v>365</v>
      </c>
      <c r="BM6" s="431" t="s">
        <v>366</v>
      </c>
      <c r="BN6" s="431" t="s">
        <v>367</v>
      </c>
      <c r="BO6" s="432" t="s">
        <v>368</v>
      </c>
      <c r="BP6" s="431" t="s">
        <v>365</v>
      </c>
      <c r="BQ6" s="431" t="s">
        <v>366</v>
      </c>
      <c r="BR6" s="431" t="s">
        <v>367</v>
      </c>
      <c r="BS6" s="432" t="s">
        <v>368</v>
      </c>
      <c r="BT6" s="431" t="s">
        <v>365</v>
      </c>
      <c r="BU6" s="431" t="s">
        <v>366</v>
      </c>
      <c r="BV6" s="431" t="s">
        <v>367</v>
      </c>
      <c r="BW6" s="432" t="s">
        <v>368</v>
      </c>
      <c r="BX6" s="431" t="s">
        <v>365</v>
      </c>
      <c r="BY6" s="431" t="s">
        <v>366</v>
      </c>
      <c r="BZ6" s="431" t="s">
        <v>367</v>
      </c>
      <c r="CA6" s="432" t="s">
        <v>368</v>
      </c>
      <c r="CB6" s="431" t="s">
        <v>365</v>
      </c>
      <c r="CC6" s="431" t="s">
        <v>366</v>
      </c>
      <c r="CD6" s="431" t="s">
        <v>367</v>
      </c>
      <c r="CE6" s="432" t="s">
        <v>368</v>
      </c>
      <c r="CF6" s="431" t="s">
        <v>365</v>
      </c>
      <c r="CG6" s="431" t="s">
        <v>366</v>
      </c>
      <c r="CH6" s="431" t="s">
        <v>367</v>
      </c>
      <c r="CI6" s="432" t="s">
        <v>368</v>
      </c>
      <c r="CJ6" s="431" t="s">
        <v>365</v>
      </c>
      <c r="CK6" s="431" t="s">
        <v>366</v>
      </c>
      <c r="CL6" s="431" t="s">
        <v>367</v>
      </c>
      <c r="CM6" s="432" t="s">
        <v>368</v>
      </c>
      <c r="CN6" s="431" t="s">
        <v>365</v>
      </c>
      <c r="CO6" s="431" t="s">
        <v>366</v>
      </c>
      <c r="CP6" s="431" t="s">
        <v>367</v>
      </c>
      <c r="CQ6" s="432" t="s">
        <v>368</v>
      </c>
      <c r="CR6" s="431" t="s">
        <v>365</v>
      </c>
      <c r="CS6" s="431" t="s">
        <v>366</v>
      </c>
      <c r="CT6" s="431" t="s">
        <v>367</v>
      </c>
      <c r="CU6" s="432" t="s">
        <v>368</v>
      </c>
      <c r="CV6" s="431" t="s">
        <v>365</v>
      </c>
      <c r="CW6" s="431" t="s">
        <v>366</v>
      </c>
      <c r="CX6" s="431" t="s">
        <v>367</v>
      </c>
      <c r="CY6" s="432" t="s">
        <v>368</v>
      </c>
      <c r="CZ6" s="431" t="s">
        <v>365</v>
      </c>
      <c r="DA6" s="431" t="s">
        <v>366</v>
      </c>
      <c r="DB6" s="431" t="s">
        <v>367</v>
      </c>
      <c r="DC6" s="432" t="s">
        <v>368</v>
      </c>
      <c r="DD6" s="431" t="s">
        <v>365</v>
      </c>
      <c r="DE6" s="431" t="s">
        <v>366</v>
      </c>
      <c r="DF6" s="431" t="s">
        <v>367</v>
      </c>
      <c r="DG6" s="432" t="s">
        <v>368</v>
      </c>
      <c r="DH6" s="431" t="s">
        <v>365</v>
      </c>
      <c r="DI6" s="431" t="s">
        <v>366</v>
      </c>
      <c r="DJ6" s="431" t="s">
        <v>367</v>
      </c>
      <c r="DK6" s="432" t="s">
        <v>368</v>
      </c>
      <c r="DL6" s="431" t="s">
        <v>365</v>
      </c>
      <c r="DM6" s="431" t="s">
        <v>366</v>
      </c>
      <c r="DN6" s="431" t="s">
        <v>367</v>
      </c>
      <c r="DO6" s="432" t="s">
        <v>368</v>
      </c>
      <c r="DP6" s="431" t="s">
        <v>365</v>
      </c>
      <c r="DQ6" s="431" t="s">
        <v>366</v>
      </c>
      <c r="DR6" s="431" t="s">
        <v>367</v>
      </c>
      <c r="DS6" s="432" t="s">
        <v>368</v>
      </c>
      <c r="DT6" s="431" t="s">
        <v>365</v>
      </c>
      <c r="DU6" s="431" t="s">
        <v>366</v>
      </c>
      <c r="DV6" s="431" t="s">
        <v>367</v>
      </c>
      <c r="DW6" s="432" t="s">
        <v>368</v>
      </c>
      <c r="DX6" s="431" t="s">
        <v>365</v>
      </c>
      <c r="DY6" s="431" t="s">
        <v>366</v>
      </c>
      <c r="DZ6" s="431" t="s">
        <v>367</v>
      </c>
      <c r="EA6" s="432" t="s">
        <v>368</v>
      </c>
      <c r="EB6" s="431" t="s">
        <v>365</v>
      </c>
      <c r="EC6" s="431" t="s">
        <v>366</v>
      </c>
      <c r="ED6" s="431" t="s">
        <v>367</v>
      </c>
      <c r="EE6" s="432" t="s">
        <v>368</v>
      </c>
      <c r="EF6" s="431" t="s">
        <v>365</v>
      </c>
      <c r="EG6" s="431" t="s">
        <v>366</v>
      </c>
      <c r="EH6" s="431" t="s">
        <v>367</v>
      </c>
      <c r="EI6" s="432" t="s">
        <v>368</v>
      </c>
      <c r="EJ6" s="431" t="s">
        <v>365</v>
      </c>
      <c r="EK6" s="431" t="s">
        <v>366</v>
      </c>
      <c r="EL6" s="431" t="s">
        <v>367</v>
      </c>
      <c r="EM6" s="432" t="s">
        <v>368</v>
      </c>
      <c r="EN6" s="431" t="s">
        <v>365</v>
      </c>
      <c r="EO6" s="431" t="s">
        <v>366</v>
      </c>
      <c r="EP6" s="431" t="s">
        <v>367</v>
      </c>
      <c r="EQ6" s="432" t="s">
        <v>368</v>
      </c>
      <c r="ER6" s="431" t="s">
        <v>365</v>
      </c>
      <c r="ES6" s="431" t="s">
        <v>366</v>
      </c>
      <c r="ET6" s="431" t="s">
        <v>367</v>
      </c>
      <c r="EU6" s="432" t="s">
        <v>368</v>
      </c>
      <c r="EV6" s="431" t="s">
        <v>365</v>
      </c>
      <c r="EW6" s="431" t="s">
        <v>366</v>
      </c>
      <c r="EX6" s="431" t="s">
        <v>367</v>
      </c>
      <c r="EY6" s="432" t="s">
        <v>368</v>
      </c>
      <c r="EZ6" s="431" t="s">
        <v>365</v>
      </c>
      <c r="FA6" s="431" t="s">
        <v>366</v>
      </c>
      <c r="FB6" s="431" t="s">
        <v>367</v>
      </c>
      <c r="FC6" s="432" t="s">
        <v>368</v>
      </c>
      <c r="FD6" s="431" t="s">
        <v>365</v>
      </c>
      <c r="FE6" s="431" t="s">
        <v>366</v>
      </c>
      <c r="FF6" s="431" t="s">
        <v>367</v>
      </c>
      <c r="FG6" s="432" t="s">
        <v>368</v>
      </c>
      <c r="FH6" s="431" t="s">
        <v>365</v>
      </c>
      <c r="FI6" s="431" t="s">
        <v>366</v>
      </c>
      <c r="FJ6" s="431" t="s">
        <v>367</v>
      </c>
      <c r="FK6" s="432" t="s">
        <v>368</v>
      </c>
      <c r="FL6" s="431" t="s">
        <v>365</v>
      </c>
      <c r="FM6" s="431" t="s">
        <v>366</v>
      </c>
      <c r="FN6" s="431" t="s">
        <v>367</v>
      </c>
      <c r="FO6" s="432" t="s">
        <v>368</v>
      </c>
      <c r="FP6" s="431" t="s">
        <v>365</v>
      </c>
      <c r="FQ6" s="431" t="s">
        <v>366</v>
      </c>
      <c r="FR6" s="431" t="s">
        <v>367</v>
      </c>
      <c r="FS6" s="432" t="s">
        <v>368</v>
      </c>
      <c r="FT6" s="431" t="s">
        <v>365</v>
      </c>
      <c r="FU6" s="431" t="s">
        <v>366</v>
      </c>
      <c r="FV6" s="431" t="s">
        <v>367</v>
      </c>
      <c r="FW6" s="432" t="s">
        <v>368</v>
      </c>
      <c r="FX6" s="431" t="s">
        <v>365</v>
      </c>
      <c r="FY6" s="431" t="s">
        <v>366</v>
      </c>
      <c r="FZ6" s="431" t="s">
        <v>367</v>
      </c>
      <c r="GA6" s="432" t="s">
        <v>368</v>
      </c>
      <c r="GB6" s="431" t="s">
        <v>365</v>
      </c>
      <c r="GC6" s="431" t="s">
        <v>366</v>
      </c>
      <c r="GD6" s="431" t="s">
        <v>367</v>
      </c>
      <c r="GE6" s="432" t="s">
        <v>368</v>
      </c>
      <c r="GF6" s="431" t="s">
        <v>365</v>
      </c>
      <c r="GG6" s="431" t="s">
        <v>366</v>
      </c>
      <c r="GH6" s="431" t="s">
        <v>367</v>
      </c>
      <c r="GI6" s="432" t="s">
        <v>368</v>
      </c>
      <c r="GJ6" s="431" t="s">
        <v>365</v>
      </c>
      <c r="GK6" s="431" t="s">
        <v>366</v>
      </c>
      <c r="GL6" s="431" t="s">
        <v>367</v>
      </c>
      <c r="GM6" s="432" t="s">
        <v>368</v>
      </c>
      <c r="GN6" s="431" t="s">
        <v>365</v>
      </c>
      <c r="GO6" s="431" t="s">
        <v>366</v>
      </c>
      <c r="GP6" s="431" t="s">
        <v>367</v>
      </c>
      <c r="GQ6" s="432" t="s">
        <v>368</v>
      </c>
      <c r="GR6" s="431" t="s">
        <v>365</v>
      </c>
      <c r="GS6" s="431" t="s">
        <v>366</v>
      </c>
      <c r="GT6" s="431" t="s">
        <v>367</v>
      </c>
      <c r="GU6" s="432" t="s">
        <v>368</v>
      </c>
      <c r="GV6" s="431" t="s">
        <v>365</v>
      </c>
      <c r="GW6" s="431" t="s">
        <v>366</v>
      </c>
      <c r="GX6" s="431" t="s">
        <v>367</v>
      </c>
      <c r="GY6" s="432" t="s">
        <v>368</v>
      </c>
      <c r="GZ6" s="431" t="s">
        <v>365</v>
      </c>
      <c r="HA6" s="431" t="s">
        <v>366</v>
      </c>
      <c r="HB6" s="431" t="s">
        <v>367</v>
      </c>
      <c r="HC6" s="432" t="s">
        <v>368</v>
      </c>
      <c r="HD6" s="431" t="s">
        <v>365</v>
      </c>
      <c r="HE6" s="431" t="s">
        <v>366</v>
      </c>
      <c r="HF6" s="431" t="s">
        <v>367</v>
      </c>
      <c r="HG6" s="432" t="s">
        <v>368</v>
      </c>
      <c r="HH6" s="431" t="s">
        <v>365</v>
      </c>
      <c r="HI6" s="431" t="s">
        <v>366</v>
      </c>
      <c r="HJ6" s="431" t="s">
        <v>367</v>
      </c>
      <c r="HK6" s="432" t="s">
        <v>368</v>
      </c>
      <c r="HL6" s="431" t="s">
        <v>365</v>
      </c>
      <c r="HM6" s="431" t="s">
        <v>366</v>
      </c>
      <c r="HN6" s="431" t="s">
        <v>367</v>
      </c>
      <c r="HO6" s="432" t="s">
        <v>368</v>
      </c>
      <c r="HP6" s="431" t="s">
        <v>365</v>
      </c>
      <c r="HQ6" s="431" t="s">
        <v>366</v>
      </c>
      <c r="HR6" s="431" t="s">
        <v>367</v>
      </c>
      <c r="HS6" s="432" t="s">
        <v>368</v>
      </c>
      <c r="HT6" s="431" t="s">
        <v>365</v>
      </c>
      <c r="HU6" s="431" t="s">
        <v>366</v>
      </c>
      <c r="HV6" s="431" t="s">
        <v>367</v>
      </c>
      <c r="HW6" s="432" t="s">
        <v>368</v>
      </c>
      <c r="HX6" s="431" t="s">
        <v>365</v>
      </c>
      <c r="HY6" s="431" t="s">
        <v>366</v>
      </c>
      <c r="HZ6" s="431" t="s">
        <v>367</v>
      </c>
      <c r="IA6" s="432" t="s">
        <v>368</v>
      </c>
      <c r="IB6" s="431" t="s">
        <v>365</v>
      </c>
      <c r="IC6" s="431" t="s">
        <v>366</v>
      </c>
      <c r="ID6" s="431" t="s">
        <v>367</v>
      </c>
      <c r="IE6" s="432" t="s">
        <v>368</v>
      </c>
      <c r="IF6" s="431" t="s">
        <v>365</v>
      </c>
      <c r="IG6" s="431" t="s">
        <v>366</v>
      </c>
      <c r="IH6" s="431" t="s">
        <v>367</v>
      </c>
      <c r="II6" s="432" t="s">
        <v>368</v>
      </c>
      <c r="IJ6" s="431" t="s">
        <v>365</v>
      </c>
      <c r="IK6" s="431" t="s">
        <v>366</v>
      </c>
      <c r="IL6" s="431" t="s">
        <v>367</v>
      </c>
      <c r="IM6" s="432" t="s">
        <v>368</v>
      </c>
      <c r="IN6" s="431" t="s">
        <v>365</v>
      </c>
      <c r="IO6" s="431" t="s">
        <v>366</v>
      </c>
      <c r="IP6" s="431" t="s">
        <v>367</v>
      </c>
      <c r="IQ6" s="432" t="s">
        <v>368</v>
      </c>
      <c r="IR6" s="431" t="s">
        <v>365</v>
      </c>
      <c r="IS6" s="431" t="s">
        <v>366</v>
      </c>
      <c r="IT6" s="431" t="s">
        <v>367</v>
      </c>
      <c r="IU6" s="432" t="s">
        <v>368</v>
      </c>
      <c r="IV6" s="431" t="s">
        <v>365</v>
      </c>
      <c r="IW6" s="431" t="s">
        <v>366</v>
      </c>
      <c r="IX6" s="431" t="s">
        <v>367</v>
      </c>
      <c r="IY6" s="432" t="s">
        <v>368</v>
      </c>
      <c r="IZ6" s="431" t="s">
        <v>365</v>
      </c>
      <c r="JA6" s="431" t="s">
        <v>366</v>
      </c>
      <c r="JB6" s="431" t="s">
        <v>367</v>
      </c>
      <c r="JC6" s="432" t="s">
        <v>368</v>
      </c>
      <c r="JD6" s="431" t="s">
        <v>365</v>
      </c>
      <c r="JE6" s="431" t="s">
        <v>366</v>
      </c>
      <c r="JF6" s="431" t="s">
        <v>367</v>
      </c>
      <c r="JG6" s="432" t="s">
        <v>368</v>
      </c>
      <c r="JH6" s="431" t="s">
        <v>365</v>
      </c>
      <c r="JI6" s="431" t="s">
        <v>366</v>
      </c>
      <c r="JJ6" s="431" t="s">
        <v>367</v>
      </c>
      <c r="JK6" s="432" t="s">
        <v>368</v>
      </c>
      <c r="JL6" s="431" t="s">
        <v>365</v>
      </c>
      <c r="JM6" s="431" t="s">
        <v>366</v>
      </c>
      <c r="JN6" s="431" t="s">
        <v>367</v>
      </c>
      <c r="JO6" s="432" t="s">
        <v>368</v>
      </c>
      <c r="JP6" s="431" t="s">
        <v>365</v>
      </c>
      <c r="JQ6" s="431" t="s">
        <v>366</v>
      </c>
      <c r="JR6" s="431" t="s">
        <v>367</v>
      </c>
      <c r="JS6" s="432" t="s">
        <v>368</v>
      </c>
      <c r="JT6" s="431" t="s">
        <v>365</v>
      </c>
      <c r="JU6" s="431" t="s">
        <v>366</v>
      </c>
      <c r="JV6" s="431" t="s">
        <v>367</v>
      </c>
      <c r="JW6" s="432" t="s">
        <v>368</v>
      </c>
      <c r="JX6" s="431" t="s">
        <v>365</v>
      </c>
      <c r="JY6" s="431" t="s">
        <v>366</v>
      </c>
      <c r="JZ6" s="431" t="s">
        <v>367</v>
      </c>
      <c r="KA6" s="432" t="s">
        <v>368</v>
      </c>
      <c r="KB6" s="431" t="s">
        <v>365</v>
      </c>
      <c r="KC6" s="431" t="s">
        <v>366</v>
      </c>
      <c r="KD6" s="431" t="s">
        <v>367</v>
      </c>
      <c r="KE6" s="432" t="s">
        <v>368</v>
      </c>
      <c r="KF6" s="431" t="s">
        <v>365</v>
      </c>
      <c r="KG6" s="431" t="s">
        <v>366</v>
      </c>
      <c r="KH6" s="431" t="s">
        <v>367</v>
      </c>
      <c r="KI6" s="432" t="s">
        <v>368</v>
      </c>
      <c r="KJ6" s="431" t="s">
        <v>365</v>
      </c>
      <c r="KK6" s="431" t="s">
        <v>366</v>
      </c>
      <c r="KL6" s="431" t="s">
        <v>367</v>
      </c>
      <c r="KM6" s="432" t="s">
        <v>368</v>
      </c>
      <c r="KN6" s="431" t="s">
        <v>365</v>
      </c>
      <c r="KO6" s="431" t="s">
        <v>366</v>
      </c>
      <c r="KP6" s="431" t="s">
        <v>367</v>
      </c>
      <c r="KQ6" s="432" t="s">
        <v>368</v>
      </c>
      <c r="KR6" s="431" t="s">
        <v>365</v>
      </c>
      <c r="KS6" s="431" t="s">
        <v>366</v>
      </c>
      <c r="KT6" s="431" t="s">
        <v>367</v>
      </c>
      <c r="KU6" s="432" t="s">
        <v>368</v>
      </c>
      <c r="KV6" s="431" t="s">
        <v>365</v>
      </c>
      <c r="KW6" s="431" t="s">
        <v>366</v>
      </c>
      <c r="KX6" s="431" t="s">
        <v>367</v>
      </c>
      <c r="KY6" s="432" t="s">
        <v>368</v>
      </c>
      <c r="KZ6" s="431" t="s">
        <v>365</v>
      </c>
      <c r="LA6" s="431" t="s">
        <v>366</v>
      </c>
      <c r="LB6" s="431" t="s">
        <v>367</v>
      </c>
      <c r="LC6" s="432" t="s">
        <v>368</v>
      </c>
      <c r="LD6" s="431" t="s">
        <v>365</v>
      </c>
      <c r="LE6" s="431" t="s">
        <v>366</v>
      </c>
      <c r="LF6" s="431" t="s">
        <v>367</v>
      </c>
      <c r="LG6" s="432" t="s">
        <v>368</v>
      </c>
      <c r="LH6" s="431" t="s">
        <v>365</v>
      </c>
      <c r="LI6" s="431" t="s">
        <v>366</v>
      </c>
      <c r="LJ6" s="431" t="s">
        <v>367</v>
      </c>
      <c r="LK6" s="432" t="s">
        <v>368</v>
      </c>
      <c r="LL6" s="431" t="s">
        <v>365</v>
      </c>
      <c r="LM6" s="431" t="s">
        <v>366</v>
      </c>
      <c r="LN6" s="431" t="s">
        <v>367</v>
      </c>
      <c r="LO6" s="432" t="s">
        <v>368</v>
      </c>
      <c r="LP6" s="431" t="s">
        <v>365</v>
      </c>
      <c r="LQ6" s="431" t="s">
        <v>366</v>
      </c>
      <c r="LR6" s="431" t="s">
        <v>367</v>
      </c>
      <c r="LS6" s="432" t="s">
        <v>368</v>
      </c>
      <c r="LT6" s="431" t="s">
        <v>365</v>
      </c>
      <c r="LU6" s="431" t="s">
        <v>366</v>
      </c>
      <c r="LV6" s="431" t="s">
        <v>367</v>
      </c>
      <c r="LW6" s="432" t="s">
        <v>368</v>
      </c>
      <c r="LX6" s="431" t="s">
        <v>365</v>
      </c>
      <c r="LY6" s="431" t="s">
        <v>366</v>
      </c>
      <c r="LZ6" s="431" t="s">
        <v>367</v>
      </c>
      <c r="MA6" s="432" t="s">
        <v>368</v>
      </c>
      <c r="MB6" s="431" t="s">
        <v>365</v>
      </c>
      <c r="MC6" s="431" t="s">
        <v>366</v>
      </c>
      <c r="MD6" s="431" t="s">
        <v>367</v>
      </c>
      <c r="ME6" s="432" t="s">
        <v>368</v>
      </c>
      <c r="MF6" s="431" t="s">
        <v>365</v>
      </c>
      <c r="MG6" s="431" t="s">
        <v>366</v>
      </c>
      <c r="MH6" s="431" t="s">
        <v>367</v>
      </c>
      <c r="MI6" s="432" t="s">
        <v>368</v>
      </c>
      <c r="MJ6" s="431" t="s">
        <v>365</v>
      </c>
      <c r="MK6" s="431" t="s">
        <v>366</v>
      </c>
      <c r="ML6" s="431" t="s">
        <v>367</v>
      </c>
      <c r="MM6" s="432" t="s">
        <v>368</v>
      </c>
      <c r="MN6" s="431" t="s">
        <v>365</v>
      </c>
      <c r="MO6" s="431" t="s">
        <v>366</v>
      </c>
      <c r="MP6" s="431" t="s">
        <v>367</v>
      </c>
      <c r="MQ6" s="432" t="s">
        <v>368</v>
      </c>
      <c r="MR6" s="431" t="s">
        <v>365</v>
      </c>
      <c r="MS6" s="431" t="s">
        <v>366</v>
      </c>
      <c r="MT6" s="431" t="s">
        <v>367</v>
      </c>
      <c r="MU6" s="432" t="s">
        <v>368</v>
      </c>
      <c r="MV6" s="431" t="s">
        <v>365</v>
      </c>
      <c r="MW6" s="431" t="s">
        <v>366</v>
      </c>
      <c r="MX6" s="431" t="s">
        <v>367</v>
      </c>
      <c r="MY6" s="432" t="s">
        <v>368</v>
      </c>
      <c r="MZ6" s="431" t="s">
        <v>365</v>
      </c>
      <c r="NA6" s="431" t="s">
        <v>366</v>
      </c>
      <c r="NB6" s="431" t="s">
        <v>367</v>
      </c>
      <c r="NC6" s="432" t="s">
        <v>368</v>
      </c>
      <c r="ND6" s="431" t="s">
        <v>365</v>
      </c>
      <c r="NE6" s="431" t="s">
        <v>366</v>
      </c>
      <c r="NF6" s="431" t="s">
        <v>367</v>
      </c>
      <c r="NG6" s="432" t="s">
        <v>368</v>
      </c>
      <c r="NH6" s="431" t="s">
        <v>365</v>
      </c>
      <c r="NI6" s="431" t="s">
        <v>366</v>
      </c>
      <c r="NJ6" s="431" t="s">
        <v>367</v>
      </c>
      <c r="NK6" s="432" t="s">
        <v>368</v>
      </c>
      <c r="NL6" s="431" t="s">
        <v>365</v>
      </c>
      <c r="NM6" s="431" t="s">
        <v>366</v>
      </c>
      <c r="NN6" s="431" t="s">
        <v>367</v>
      </c>
      <c r="NO6" s="432" t="s">
        <v>368</v>
      </c>
      <c r="NP6" s="431" t="s">
        <v>365</v>
      </c>
      <c r="NQ6" s="431" t="s">
        <v>366</v>
      </c>
      <c r="NR6" s="431" t="s">
        <v>367</v>
      </c>
      <c r="NS6" s="432" t="s">
        <v>368</v>
      </c>
      <c r="NT6" s="431" t="s">
        <v>365</v>
      </c>
      <c r="NU6" s="431" t="s">
        <v>366</v>
      </c>
      <c r="NV6" s="431" t="s">
        <v>367</v>
      </c>
      <c r="NW6" s="432" t="s">
        <v>368</v>
      </c>
      <c r="NX6" s="431" t="s">
        <v>365</v>
      </c>
      <c r="NY6" s="431" t="s">
        <v>366</v>
      </c>
      <c r="NZ6" s="431" t="s">
        <v>367</v>
      </c>
      <c r="OA6" s="432" t="s">
        <v>368</v>
      </c>
      <c r="OB6" s="431" t="s">
        <v>365</v>
      </c>
      <c r="OC6" s="431" t="s">
        <v>366</v>
      </c>
      <c r="OD6" s="431" t="s">
        <v>367</v>
      </c>
      <c r="OE6" s="432" t="s">
        <v>368</v>
      </c>
      <c r="OF6" s="431" t="s">
        <v>365</v>
      </c>
      <c r="OG6" s="431" t="s">
        <v>366</v>
      </c>
      <c r="OH6" s="431" t="s">
        <v>367</v>
      </c>
      <c r="OI6" s="432" t="s">
        <v>368</v>
      </c>
      <c r="OJ6" s="431" t="s">
        <v>365</v>
      </c>
      <c r="OK6" s="431" t="s">
        <v>366</v>
      </c>
      <c r="OL6" s="431" t="s">
        <v>367</v>
      </c>
      <c r="OM6" s="432" t="s">
        <v>368</v>
      </c>
      <c r="ON6" s="431" t="s">
        <v>365</v>
      </c>
      <c r="OO6" s="431" t="s">
        <v>366</v>
      </c>
      <c r="OP6" s="431" t="s">
        <v>367</v>
      </c>
      <c r="OQ6" s="432" t="s">
        <v>368</v>
      </c>
      <c r="OR6" s="431" t="s">
        <v>365</v>
      </c>
      <c r="OS6" s="431" t="s">
        <v>366</v>
      </c>
      <c r="OT6" s="431" t="s">
        <v>367</v>
      </c>
      <c r="OU6" s="432" t="s">
        <v>368</v>
      </c>
      <c r="OV6" s="431" t="s">
        <v>365</v>
      </c>
      <c r="OW6" s="431" t="s">
        <v>366</v>
      </c>
      <c r="OX6" s="431" t="s">
        <v>367</v>
      </c>
      <c r="OY6" s="432" t="s">
        <v>368</v>
      </c>
      <c r="OZ6" s="431" t="s">
        <v>365</v>
      </c>
      <c r="PA6" s="431" t="s">
        <v>366</v>
      </c>
      <c r="PB6" s="431" t="s">
        <v>367</v>
      </c>
      <c r="PC6" s="432" t="s">
        <v>368</v>
      </c>
      <c r="PD6" s="431" t="s">
        <v>365</v>
      </c>
      <c r="PE6" s="431" t="s">
        <v>366</v>
      </c>
      <c r="PF6" s="431" t="s">
        <v>367</v>
      </c>
      <c r="PG6" s="432" t="s">
        <v>368</v>
      </c>
      <c r="PH6" s="431" t="s">
        <v>365</v>
      </c>
      <c r="PI6" s="431" t="s">
        <v>366</v>
      </c>
      <c r="PJ6" s="431" t="s">
        <v>367</v>
      </c>
      <c r="PK6" s="432" t="s">
        <v>368</v>
      </c>
      <c r="PL6" s="431" t="s">
        <v>365</v>
      </c>
      <c r="PM6" s="431" t="s">
        <v>366</v>
      </c>
      <c r="PN6" s="431" t="s">
        <v>367</v>
      </c>
      <c r="PO6" s="432" t="s">
        <v>368</v>
      </c>
      <c r="PP6" s="431" t="s">
        <v>365</v>
      </c>
      <c r="PQ6" s="431" t="s">
        <v>366</v>
      </c>
      <c r="PR6" s="431" t="s">
        <v>367</v>
      </c>
      <c r="PS6" s="432" t="s">
        <v>368</v>
      </c>
      <c r="PT6" s="431" t="s">
        <v>365</v>
      </c>
      <c r="PU6" s="431" t="s">
        <v>366</v>
      </c>
      <c r="PV6" s="431" t="s">
        <v>367</v>
      </c>
      <c r="PW6" s="432" t="s">
        <v>368</v>
      </c>
      <c r="PX6" s="431" t="s">
        <v>365</v>
      </c>
      <c r="PY6" s="431" t="s">
        <v>366</v>
      </c>
      <c r="PZ6" s="431" t="s">
        <v>367</v>
      </c>
      <c r="QA6" s="432" t="s">
        <v>368</v>
      </c>
      <c r="QB6" s="431" t="s">
        <v>365</v>
      </c>
      <c r="QC6" s="431" t="s">
        <v>366</v>
      </c>
      <c r="QD6" s="431" t="s">
        <v>367</v>
      </c>
      <c r="QE6" s="432" t="s">
        <v>368</v>
      </c>
      <c r="QF6" s="431" t="s">
        <v>365</v>
      </c>
      <c r="QG6" s="431" t="s">
        <v>366</v>
      </c>
      <c r="QH6" s="431" t="s">
        <v>367</v>
      </c>
      <c r="QI6" s="432" t="s">
        <v>368</v>
      </c>
      <c r="QJ6" s="431" t="s">
        <v>365</v>
      </c>
      <c r="QK6" s="431" t="s">
        <v>366</v>
      </c>
      <c r="QL6" s="431" t="s">
        <v>367</v>
      </c>
      <c r="QM6" s="432" t="s">
        <v>368</v>
      </c>
      <c r="QN6" s="431" t="s">
        <v>365</v>
      </c>
      <c r="QO6" s="431" t="s">
        <v>366</v>
      </c>
      <c r="QP6" s="431" t="s">
        <v>367</v>
      </c>
      <c r="QQ6" s="432" t="s">
        <v>368</v>
      </c>
      <c r="QR6" s="431" t="s">
        <v>365</v>
      </c>
      <c r="QS6" s="431" t="s">
        <v>366</v>
      </c>
      <c r="QT6" s="431" t="s">
        <v>367</v>
      </c>
      <c r="QU6" s="432" t="s">
        <v>368</v>
      </c>
      <c r="QV6" s="431" t="s">
        <v>365</v>
      </c>
      <c r="QW6" s="431" t="s">
        <v>366</v>
      </c>
      <c r="QX6" s="431" t="s">
        <v>367</v>
      </c>
      <c r="QY6" s="432" t="s">
        <v>368</v>
      </c>
      <c r="QZ6" s="431" t="s">
        <v>365</v>
      </c>
      <c r="RA6" s="431" t="s">
        <v>366</v>
      </c>
      <c r="RB6" s="431" t="s">
        <v>367</v>
      </c>
      <c r="RC6" s="432" t="s">
        <v>368</v>
      </c>
      <c r="RD6" s="431" t="s">
        <v>365</v>
      </c>
      <c r="RE6" s="431" t="s">
        <v>366</v>
      </c>
      <c r="RF6" s="431" t="s">
        <v>367</v>
      </c>
      <c r="RG6" s="432" t="s">
        <v>368</v>
      </c>
      <c r="RH6" s="431" t="s">
        <v>365</v>
      </c>
      <c r="RI6" s="431" t="s">
        <v>366</v>
      </c>
      <c r="RJ6" s="431" t="s">
        <v>367</v>
      </c>
      <c r="RK6" s="432" t="s">
        <v>368</v>
      </c>
      <c r="RL6" s="431" t="s">
        <v>365</v>
      </c>
      <c r="RM6" s="431" t="s">
        <v>366</v>
      </c>
      <c r="RN6" s="431" t="s">
        <v>367</v>
      </c>
      <c r="RO6" s="432" t="s">
        <v>368</v>
      </c>
      <c r="RP6" s="431" t="s">
        <v>365</v>
      </c>
      <c r="RQ6" s="431" t="s">
        <v>366</v>
      </c>
      <c r="RR6" s="431" t="s">
        <v>367</v>
      </c>
      <c r="RS6" s="432" t="s">
        <v>368</v>
      </c>
      <c r="RT6" s="431" t="s">
        <v>365</v>
      </c>
      <c r="RU6" s="431" t="s">
        <v>366</v>
      </c>
      <c r="RV6" s="431" t="s">
        <v>367</v>
      </c>
      <c r="RW6" s="432" t="s">
        <v>368</v>
      </c>
      <c r="RX6" s="431" t="s">
        <v>365</v>
      </c>
      <c r="RY6" s="431" t="s">
        <v>366</v>
      </c>
      <c r="RZ6" s="431" t="s">
        <v>367</v>
      </c>
      <c r="SA6" s="431" t="s">
        <v>368</v>
      </c>
    </row>
    <row r="7" spans="1:542" ht="16.2" thickTop="1" thickBot="1">
      <c r="A7" s="433"/>
      <c r="B7" s="434" t="s">
        <v>369</v>
      </c>
      <c r="C7" s="435" t="s">
        <v>1088</v>
      </c>
      <c r="D7" s="436" t="str">
        <f>D15&amp;" "&amp;D16</f>
        <v xml:space="preserve"> </v>
      </c>
      <c r="E7" s="437">
        <f>HLOOKUP(C7,$L$2:$RW$28,$D$4)</f>
        <v>270.52</v>
      </c>
      <c r="F7" s="438" t="s">
        <v>370</v>
      </c>
      <c r="G7" s="401">
        <v>6</v>
      </c>
      <c r="H7" s="439" t="s">
        <v>1072</v>
      </c>
      <c r="I7" s="409">
        <v>6</v>
      </c>
      <c r="J7" s="440" t="s">
        <v>75</v>
      </c>
      <c r="K7" s="441">
        <v>0.05</v>
      </c>
      <c r="L7" s="442">
        <v>271.87</v>
      </c>
      <c r="M7" s="443">
        <v>274.31</v>
      </c>
      <c r="N7" s="443">
        <v>285.26</v>
      </c>
      <c r="O7" s="444">
        <v>289.3</v>
      </c>
      <c r="P7" s="442">
        <v>295.10000000000002</v>
      </c>
      <c r="Q7" s="443">
        <v>301.18</v>
      </c>
      <c r="R7" s="443">
        <v>312.75</v>
      </c>
      <c r="S7" s="444">
        <v>315.63</v>
      </c>
      <c r="T7" s="445">
        <v>320.52999999999997</v>
      </c>
      <c r="U7" s="443">
        <v>322.08</v>
      </c>
      <c r="V7" s="443">
        <v>333.33</v>
      </c>
      <c r="W7" s="444">
        <v>333.67</v>
      </c>
      <c r="X7" s="445">
        <v>335.14</v>
      </c>
      <c r="Y7" s="443">
        <v>338.18</v>
      </c>
      <c r="Z7" s="443">
        <v>345.35</v>
      </c>
      <c r="AA7" s="444">
        <v>344.78</v>
      </c>
      <c r="AB7" s="445">
        <v>345.52</v>
      </c>
      <c r="AC7" s="443">
        <v>348.83</v>
      </c>
      <c r="AD7" s="443">
        <v>352.68</v>
      </c>
      <c r="AE7" s="444">
        <v>351.02</v>
      </c>
      <c r="AF7" s="445">
        <v>353.13</v>
      </c>
      <c r="AG7" s="443">
        <v>354.92</v>
      </c>
      <c r="AH7" s="443">
        <v>357.91</v>
      </c>
      <c r="AI7" s="444">
        <v>355.77</v>
      </c>
      <c r="AJ7" s="445">
        <v>355.59</v>
      </c>
      <c r="AK7" s="443">
        <v>359.01</v>
      </c>
      <c r="AL7" s="443">
        <v>359.28</v>
      </c>
      <c r="AM7" s="444">
        <v>359.55</v>
      </c>
      <c r="AN7" s="445">
        <v>361.04</v>
      </c>
      <c r="AO7" s="443">
        <v>363.87</v>
      </c>
      <c r="AP7" s="443">
        <v>368.87</v>
      </c>
      <c r="AQ7" s="444">
        <v>371.5</v>
      </c>
      <c r="AR7" s="445">
        <v>374.44</v>
      </c>
      <c r="AS7" s="443">
        <v>379.38</v>
      </c>
      <c r="AT7" s="443">
        <v>383.85</v>
      </c>
      <c r="AU7" s="444">
        <v>384.02</v>
      </c>
      <c r="AV7" s="445">
        <v>388.26</v>
      </c>
      <c r="AW7" s="443">
        <v>393.87</v>
      </c>
      <c r="AX7" s="443">
        <v>398.1</v>
      </c>
      <c r="AY7" s="444">
        <v>398.06</v>
      </c>
      <c r="AZ7" s="445">
        <v>397.7</v>
      </c>
      <c r="BA7" s="443">
        <v>402.35</v>
      </c>
      <c r="BB7" s="443">
        <v>406.27</v>
      </c>
      <c r="BC7" s="444">
        <v>405.48</v>
      </c>
      <c r="BD7" s="445">
        <v>407.61</v>
      </c>
      <c r="BE7" s="443">
        <v>409.79</v>
      </c>
      <c r="BF7" s="443">
        <v>415.17</v>
      </c>
      <c r="BG7" s="444">
        <v>412.51</v>
      </c>
      <c r="BH7" s="445">
        <v>416.6</v>
      </c>
      <c r="BI7" s="443">
        <v>423.9</v>
      </c>
      <c r="BJ7" s="443">
        <v>424.33</v>
      </c>
      <c r="BK7" s="444">
        <v>424.64</v>
      </c>
      <c r="BL7" s="445">
        <v>432.27</v>
      </c>
      <c r="BM7" s="443">
        <v>444.84</v>
      </c>
      <c r="BN7" s="443">
        <v>440.26</v>
      </c>
      <c r="BO7" s="444">
        <v>444.4</v>
      </c>
      <c r="BP7" s="445">
        <v>453.13</v>
      </c>
      <c r="BQ7" s="443">
        <v>453.19</v>
      </c>
      <c r="BR7" s="443">
        <v>455.09</v>
      </c>
      <c r="BS7" s="444">
        <v>455.63</v>
      </c>
      <c r="BT7" s="445">
        <v>459.16</v>
      </c>
      <c r="BU7" s="443">
        <v>463.37</v>
      </c>
      <c r="BV7" s="443">
        <v>466.65</v>
      </c>
      <c r="BW7" s="444">
        <v>466.2</v>
      </c>
      <c r="BX7" s="445">
        <v>466.08</v>
      </c>
      <c r="BY7" s="443">
        <v>471.21</v>
      </c>
      <c r="BZ7" s="443">
        <v>477.34</v>
      </c>
      <c r="CA7" s="444">
        <v>478.46</v>
      </c>
      <c r="CB7" s="445">
        <v>481.69</v>
      </c>
      <c r="CC7" s="443">
        <v>487.33</v>
      </c>
      <c r="CD7" s="443">
        <v>488.95</v>
      </c>
      <c r="CE7" s="444">
        <v>487</v>
      </c>
      <c r="CF7" s="445">
        <v>488.93</v>
      </c>
      <c r="CG7" s="443">
        <v>492.32</v>
      </c>
      <c r="CH7" s="443">
        <v>491.1</v>
      </c>
      <c r="CI7" s="444">
        <v>488.69</v>
      </c>
      <c r="CJ7" s="446">
        <v>492.81</v>
      </c>
      <c r="CK7" s="443">
        <v>499.56</v>
      </c>
      <c r="CL7" s="443">
        <v>509.16</v>
      </c>
      <c r="CM7" s="444">
        <v>503.04</v>
      </c>
      <c r="CN7" s="445">
        <v>506.82</v>
      </c>
      <c r="CO7" s="443">
        <v>508.77</v>
      </c>
      <c r="CP7" s="443">
        <v>508.18</v>
      </c>
      <c r="CQ7" s="444">
        <v>508.11</v>
      </c>
      <c r="CR7" s="445">
        <v>508.75</v>
      </c>
      <c r="CS7" s="443">
        <v>510.79</v>
      </c>
      <c r="CT7" s="443">
        <v>516.87</v>
      </c>
      <c r="CU7" s="444">
        <v>516.78</v>
      </c>
      <c r="CV7" s="442">
        <v>519.55999999999995</v>
      </c>
      <c r="CW7" s="443">
        <v>530.58000000000004</v>
      </c>
      <c r="CX7" s="443">
        <v>535.25</v>
      </c>
      <c r="CY7" s="444">
        <v>534.41</v>
      </c>
      <c r="CZ7" s="442">
        <v>535.70000000000005</v>
      </c>
      <c r="DA7" s="443">
        <v>538.79</v>
      </c>
      <c r="DB7" s="443">
        <v>543.21</v>
      </c>
      <c r="DC7" s="444">
        <v>549.21</v>
      </c>
      <c r="DD7" s="445">
        <v>559.04</v>
      </c>
      <c r="DE7" s="443">
        <v>583.39</v>
      </c>
      <c r="DF7" s="443">
        <v>595.63</v>
      </c>
      <c r="DG7" s="444">
        <v>608.04999999999995</v>
      </c>
      <c r="DH7" s="445">
        <v>612.78</v>
      </c>
      <c r="DI7" s="443">
        <v>617.37</v>
      </c>
      <c r="DJ7" s="443">
        <v>619.16</v>
      </c>
      <c r="DK7" s="444">
        <v>625.19000000000005</v>
      </c>
      <c r="DL7" s="445">
        <v>639.51</v>
      </c>
      <c r="DM7" s="443">
        <v>643.94000000000005</v>
      </c>
      <c r="DN7" s="443">
        <v>647.71</v>
      </c>
      <c r="DO7" s="444">
        <v>655.73</v>
      </c>
      <c r="DP7" s="445">
        <v>660.22</v>
      </c>
      <c r="DQ7" s="443">
        <v>678.49</v>
      </c>
      <c r="DR7" s="443">
        <v>685.41</v>
      </c>
      <c r="DS7" s="444">
        <v>681.9</v>
      </c>
      <c r="DT7" s="445">
        <v>685.16</v>
      </c>
      <c r="DU7" s="443">
        <v>701.29</v>
      </c>
      <c r="DV7" s="443">
        <v>728.77</v>
      </c>
      <c r="DW7" s="444">
        <v>727.11</v>
      </c>
      <c r="DX7" s="445">
        <v>708.97</v>
      </c>
      <c r="DY7" s="443">
        <v>699.5</v>
      </c>
      <c r="DZ7" s="443">
        <v>706.43</v>
      </c>
      <c r="EA7" s="444">
        <v>707.53</v>
      </c>
      <c r="EB7" s="445">
        <v>715.45</v>
      </c>
      <c r="EC7" s="443">
        <v>727.79</v>
      </c>
      <c r="ED7" s="443">
        <v>733.68</v>
      </c>
      <c r="EE7" s="444">
        <v>732.86</v>
      </c>
      <c r="EF7" s="445">
        <v>741.6</v>
      </c>
      <c r="EG7" s="443">
        <v>754.5</v>
      </c>
      <c r="EH7" s="443">
        <v>762.57</v>
      </c>
      <c r="EI7" s="444">
        <v>763.99</v>
      </c>
      <c r="EJ7" s="445">
        <v>768.33</v>
      </c>
      <c r="EK7" s="443">
        <v>774.53</v>
      </c>
      <c r="EL7" s="443">
        <v>776.41</v>
      </c>
      <c r="EM7" s="444">
        <v>776.53</v>
      </c>
      <c r="EN7" s="445">
        <v>787.84</v>
      </c>
      <c r="EO7" s="443">
        <v>795.56</v>
      </c>
      <c r="EP7" s="443">
        <v>794.68</v>
      </c>
      <c r="EQ7" s="444">
        <v>797.33</v>
      </c>
      <c r="ER7" s="445">
        <v>805.49</v>
      </c>
      <c r="ES7" s="443">
        <v>808.51</v>
      </c>
      <c r="ET7" s="443">
        <v>811.53</v>
      </c>
      <c r="EU7" s="444">
        <v>814.55</v>
      </c>
      <c r="EV7" s="445">
        <v>818.01</v>
      </c>
      <c r="EW7" s="443">
        <v>822.04</v>
      </c>
      <c r="EX7" s="443">
        <v>825.54</v>
      </c>
      <c r="EY7" s="444">
        <v>829.04</v>
      </c>
      <c r="EZ7" s="445">
        <v>833.33</v>
      </c>
      <c r="FA7" s="443">
        <v>837.32</v>
      </c>
      <c r="FB7" s="443">
        <v>841.3</v>
      </c>
      <c r="FC7" s="444">
        <v>845.29</v>
      </c>
      <c r="FD7" s="445">
        <v>849.67</v>
      </c>
      <c r="FE7" s="443">
        <v>853.96</v>
      </c>
      <c r="FF7" s="443">
        <v>858.24</v>
      </c>
      <c r="FG7" s="444">
        <v>862.52</v>
      </c>
      <c r="FH7" s="445">
        <v>866.67</v>
      </c>
      <c r="FI7" s="443">
        <v>871.03</v>
      </c>
      <c r="FJ7" s="443">
        <v>875.4</v>
      </c>
      <c r="FK7" s="444">
        <v>879.77</v>
      </c>
      <c r="FL7" s="445">
        <v>884</v>
      </c>
      <c r="FM7" s="443">
        <v>888.46</v>
      </c>
      <c r="FN7" s="443">
        <v>892.91</v>
      </c>
      <c r="FO7" s="444">
        <v>897.36</v>
      </c>
      <c r="FP7" s="445">
        <v>901.68</v>
      </c>
      <c r="FQ7" s="443">
        <v>906.22</v>
      </c>
      <c r="FR7" s="443">
        <v>910.77</v>
      </c>
      <c r="FS7" s="444">
        <v>915.31</v>
      </c>
      <c r="FT7" s="445">
        <v>919.72</v>
      </c>
      <c r="FU7" s="443">
        <v>924.35</v>
      </c>
      <c r="FV7" s="443">
        <v>928.98</v>
      </c>
      <c r="FW7" s="444">
        <v>933.62</v>
      </c>
      <c r="FX7" s="445">
        <v>938.11</v>
      </c>
      <c r="FY7" s="443">
        <v>942.84</v>
      </c>
      <c r="FZ7" s="443">
        <v>947.56</v>
      </c>
      <c r="GA7" s="444">
        <v>952.29</v>
      </c>
      <c r="GB7" s="445">
        <v>956.87</v>
      </c>
      <c r="GC7" s="443">
        <v>961.69</v>
      </c>
      <c r="GD7" s="443">
        <v>966.51</v>
      </c>
      <c r="GE7" s="444">
        <v>971.33</v>
      </c>
      <c r="GF7" s="445">
        <v>976.01</v>
      </c>
      <c r="GG7" s="443">
        <v>980.93</v>
      </c>
      <c r="GH7" s="443">
        <v>985.84</v>
      </c>
      <c r="GI7" s="444">
        <v>990.76</v>
      </c>
      <c r="GJ7" s="445">
        <v>995.53</v>
      </c>
      <c r="GK7" s="443">
        <v>1000.54</v>
      </c>
      <c r="GL7" s="443">
        <v>1005.56</v>
      </c>
      <c r="GM7" s="444">
        <v>1010.58</v>
      </c>
      <c r="GN7" s="445">
        <v>1015.44</v>
      </c>
      <c r="GO7" s="443">
        <v>1020.56</v>
      </c>
      <c r="GP7" s="443">
        <v>1025.67</v>
      </c>
      <c r="GQ7" s="444">
        <v>1030.79</v>
      </c>
      <c r="GR7" s="445">
        <v>1035.75</v>
      </c>
      <c r="GS7" s="443">
        <v>1040.97</v>
      </c>
      <c r="GT7" s="443">
        <v>1046.18</v>
      </c>
      <c r="GU7" s="444">
        <v>1051.4000000000001</v>
      </c>
      <c r="GV7" s="445">
        <v>1056.46</v>
      </c>
      <c r="GW7" s="443">
        <v>1061.79</v>
      </c>
      <c r="GX7" s="443">
        <v>1067.1099999999999</v>
      </c>
      <c r="GY7" s="444">
        <v>1072.43</v>
      </c>
      <c r="GZ7" s="445">
        <v>1077.5899999999999</v>
      </c>
      <c r="HA7" s="443">
        <v>1083.02</v>
      </c>
      <c r="HB7" s="443">
        <v>1088.45</v>
      </c>
      <c r="HC7" s="444">
        <v>1093.8800000000001</v>
      </c>
      <c r="HD7" s="445">
        <v>1099.1400000000001</v>
      </c>
      <c r="HE7" s="443">
        <v>1104.68</v>
      </c>
      <c r="HF7" s="443">
        <v>1110.22</v>
      </c>
      <c r="HG7" s="444">
        <v>1115.76</v>
      </c>
      <c r="HH7" s="445">
        <v>1121.1300000000001</v>
      </c>
      <c r="HI7" s="443">
        <v>1126.78</v>
      </c>
      <c r="HJ7" s="443">
        <v>1132.42</v>
      </c>
      <c r="HK7" s="444">
        <v>1138.07</v>
      </c>
      <c r="HL7" s="445">
        <v>1143.55</v>
      </c>
      <c r="HM7" s="443">
        <v>1149.31</v>
      </c>
      <c r="HN7" s="443">
        <v>1155.07</v>
      </c>
      <c r="HO7" s="444">
        <v>1160.83</v>
      </c>
      <c r="HP7" s="445">
        <v>1166.42</v>
      </c>
      <c r="HQ7" s="443">
        <v>1172.3</v>
      </c>
      <c r="HR7" s="443">
        <v>1178.17</v>
      </c>
      <c r="HS7" s="444">
        <v>1184.05</v>
      </c>
      <c r="HT7" s="445">
        <v>1189.75</v>
      </c>
      <c r="HU7" s="443">
        <v>1195.74</v>
      </c>
      <c r="HV7" s="443">
        <v>1201.74</v>
      </c>
      <c r="HW7" s="444">
        <v>1207.73</v>
      </c>
      <c r="HX7" s="445">
        <v>1213.54</v>
      </c>
      <c r="HY7" s="443">
        <v>1219.6600000000001</v>
      </c>
      <c r="HZ7" s="443">
        <v>1225.77</v>
      </c>
      <c r="IA7" s="444">
        <v>1231.8900000000001</v>
      </c>
      <c r="IB7" s="445">
        <v>1237.82</v>
      </c>
      <c r="IC7" s="443">
        <v>1244.05</v>
      </c>
      <c r="ID7" s="443">
        <v>1250.29</v>
      </c>
      <c r="IE7" s="444">
        <v>1256.52</v>
      </c>
      <c r="IF7" s="445">
        <v>1262.57</v>
      </c>
      <c r="IG7" s="443">
        <v>1268.93</v>
      </c>
      <c r="IH7" s="443">
        <v>1275.29</v>
      </c>
      <c r="II7" s="444">
        <v>1281.6500000000001</v>
      </c>
      <c r="IJ7" s="445">
        <v>1287.82</v>
      </c>
      <c r="IK7" s="443">
        <v>1294.31</v>
      </c>
      <c r="IL7" s="443">
        <v>1300.8</v>
      </c>
      <c r="IM7" s="444">
        <v>1307.29</v>
      </c>
      <c r="IN7" s="445">
        <v>1313.58</v>
      </c>
      <c r="IO7" s="443">
        <v>1320.2</v>
      </c>
      <c r="IP7" s="443">
        <v>1326.81</v>
      </c>
      <c r="IQ7" s="444">
        <v>1333.43</v>
      </c>
      <c r="IR7" s="445">
        <v>1339.85</v>
      </c>
      <c r="IS7" s="443">
        <v>1346.6</v>
      </c>
      <c r="IT7" s="443">
        <v>1353.35</v>
      </c>
      <c r="IU7" s="444">
        <v>1360.1</v>
      </c>
      <c r="IV7" s="445">
        <v>1366.65</v>
      </c>
      <c r="IW7" s="443">
        <v>1373.53</v>
      </c>
      <c r="IX7" s="443">
        <v>1380.42</v>
      </c>
      <c r="IY7" s="444">
        <v>1387.3</v>
      </c>
      <c r="IZ7" s="445">
        <v>1393.98</v>
      </c>
      <c r="JA7" s="443">
        <v>1401</v>
      </c>
      <c r="JB7" s="443">
        <v>1408.03</v>
      </c>
      <c r="JC7" s="444">
        <v>1415.05</v>
      </c>
      <c r="JD7" s="445">
        <v>1421.86</v>
      </c>
      <c r="JE7" s="443">
        <v>1429.02</v>
      </c>
      <c r="JF7" s="443">
        <v>1436.19</v>
      </c>
      <c r="JG7" s="444">
        <v>1443.35</v>
      </c>
      <c r="JH7" s="445">
        <v>1450.3</v>
      </c>
      <c r="JI7" s="443">
        <v>1457.6</v>
      </c>
      <c r="JJ7" s="443">
        <v>1464.91</v>
      </c>
      <c r="JK7" s="444">
        <v>1472.22</v>
      </c>
      <c r="JL7" s="445">
        <v>1479.3</v>
      </c>
      <c r="JM7" s="443">
        <v>1486.76</v>
      </c>
      <c r="JN7" s="443">
        <v>1494.21</v>
      </c>
      <c r="JO7" s="444">
        <v>1501.66</v>
      </c>
      <c r="JP7" s="445">
        <v>1508.89</v>
      </c>
      <c r="JQ7" s="443">
        <v>1516.49</v>
      </c>
      <c r="JR7" s="443">
        <v>1524.09</v>
      </c>
      <c r="JS7" s="444">
        <v>1531.69</v>
      </c>
      <c r="JT7" s="445">
        <v>1539.07</v>
      </c>
      <c r="JU7" s="443">
        <v>1546.82</v>
      </c>
      <c r="JV7" s="443">
        <v>1554.58</v>
      </c>
      <c r="JW7" s="444">
        <v>1562.33</v>
      </c>
      <c r="JX7" s="445">
        <v>1569.85</v>
      </c>
      <c r="JY7" s="443">
        <v>1577.76</v>
      </c>
      <c r="JZ7" s="443">
        <v>1585.67</v>
      </c>
      <c r="KA7" s="444">
        <v>1593.58</v>
      </c>
      <c r="KB7" s="445">
        <v>1601.25</v>
      </c>
      <c r="KC7" s="443">
        <v>1609.31</v>
      </c>
      <c r="KD7" s="443">
        <v>1617.38</v>
      </c>
      <c r="KE7" s="444">
        <v>1625.45</v>
      </c>
      <c r="KF7" s="445">
        <v>1633.27</v>
      </c>
      <c r="KG7" s="443">
        <v>1641.5</v>
      </c>
      <c r="KH7" s="443">
        <v>1649.73</v>
      </c>
      <c r="KI7" s="444">
        <v>1657.96</v>
      </c>
      <c r="KJ7" s="445">
        <v>1665.94</v>
      </c>
      <c r="KK7" s="443">
        <v>1674.33</v>
      </c>
      <c r="KL7" s="443">
        <v>1682.72</v>
      </c>
      <c r="KM7" s="444">
        <v>1691.11</v>
      </c>
      <c r="KN7" s="445">
        <v>1699.26</v>
      </c>
      <c r="KO7" s="443">
        <v>1707.82</v>
      </c>
      <c r="KP7" s="443">
        <v>1716.38</v>
      </c>
      <c r="KQ7" s="444">
        <v>1724.94</v>
      </c>
      <c r="KR7" s="445">
        <v>1733.24</v>
      </c>
      <c r="KS7" s="443">
        <v>1741.97</v>
      </c>
      <c r="KT7" s="443">
        <v>1750.7</v>
      </c>
      <c r="KU7" s="444">
        <v>1759.44</v>
      </c>
      <c r="KV7" s="445">
        <v>1767.91</v>
      </c>
      <c r="KW7" s="443">
        <v>1776.81</v>
      </c>
      <c r="KX7" s="443">
        <v>1785.72</v>
      </c>
      <c r="KY7" s="444">
        <v>1794.62</v>
      </c>
      <c r="KZ7" s="445">
        <v>1803.26</v>
      </c>
      <c r="LA7" s="443">
        <v>1812.35</v>
      </c>
      <c r="LB7" s="443">
        <v>1821.43</v>
      </c>
      <c r="LC7" s="444">
        <v>1830.52</v>
      </c>
      <c r="LD7" s="445">
        <v>1839.33</v>
      </c>
      <c r="LE7" s="443">
        <v>1848.6</v>
      </c>
      <c r="LF7" s="443">
        <v>1857.86</v>
      </c>
      <c r="LG7" s="444">
        <v>1867.13</v>
      </c>
      <c r="LH7" s="445">
        <v>1876.12</v>
      </c>
      <c r="LI7" s="443">
        <v>1885.57</v>
      </c>
      <c r="LJ7" s="443">
        <v>1895.02</v>
      </c>
      <c r="LK7" s="444">
        <v>1904.47</v>
      </c>
      <c r="LL7" s="445">
        <v>1913.64</v>
      </c>
      <c r="LM7" s="443">
        <v>1923.28</v>
      </c>
      <c r="LN7" s="443">
        <v>1932.92</v>
      </c>
      <c r="LO7" s="444">
        <v>1942.56</v>
      </c>
      <c r="LP7" s="445">
        <v>1951.91</v>
      </c>
      <c r="LQ7" s="443">
        <v>1961.74</v>
      </c>
      <c r="LR7" s="443">
        <v>1971.58</v>
      </c>
      <c r="LS7" s="444">
        <v>1981.41</v>
      </c>
      <c r="LT7" s="445">
        <v>1990.95</v>
      </c>
      <c r="LU7" s="443">
        <v>2000.98</v>
      </c>
      <c r="LV7" s="443">
        <v>2011.01</v>
      </c>
      <c r="LW7" s="444">
        <v>2021.04</v>
      </c>
      <c r="LX7" s="445">
        <v>2030.77</v>
      </c>
      <c r="LY7" s="443">
        <v>2041</v>
      </c>
      <c r="LZ7" s="443">
        <v>2051.23</v>
      </c>
      <c r="MA7" s="444">
        <v>2061.46</v>
      </c>
      <c r="MB7" s="445">
        <v>2071.38</v>
      </c>
      <c r="MC7" s="443">
        <v>2081.8200000000002</v>
      </c>
      <c r="MD7" s="443">
        <v>2092.25</v>
      </c>
      <c r="ME7" s="444">
        <v>2102.69</v>
      </c>
      <c r="MF7" s="445">
        <v>2112.81</v>
      </c>
      <c r="MG7" s="443">
        <v>2123.4499999999998</v>
      </c>
      <c r="MH7" s="443">
        <v>2134.1</v>
      </c>
      <c r="MI7" s="444">
        <v>2144.7399999999998</v>
      </c>
      <c r="MJ7" s="445">
        <v>2155.0700000000002</v>
      </c>
      <c r="MK7" s="443">
        <v>2165.92</v>
      </c>
      <c r="ML7" s="443">
        <v>2176.7800000000002</v>
      </c>
      <c r="MM7" s="444">
        <v>2187.64</v>
      </c>
      <c r="MN7" s="445">
        <v>2198.17</v>
      </c>
      <c r="MO7" s="443">
        <v>2209.2399999999998</v>
      </c>
      <c r="MP7" s="443">
        <v>2220.3200000000002</v>
      </c>
      <c r="MQ7" s="444">
        <v>2231.39</v>
      </c>
      <c r="MR7" s="445">
        <v>2242.13</v>
      </c>
      <c r="MS7" s="443">
        <v>2253.4299999999998</v>
      </c>
      <c r="MT7" s="443">
        <v>2264.7199999999998</v>
      </c>
      <c r="MU7" s="444">
        <v>2276.02</v>
      </c>
      <c r="MV7" s="445">
        <v>2286.9699999999998</v>
      </c>
      <c r="MW7" s="443">
        <v>2298.5</v>
      </c>
      <c r="MX7" s="443">
        <v>2310.02</v>
      </c>
      <c r="MY7" s="444">
        <v>2321.54</v>
      </c>
      <c r="MZ7" s="445">
        <v>2332.71</v>
      </c>
      <c r="NA7" s="443">
        <v>2344.4699999999998</v>
      </c>
      <c r="NB7" s="443">
        <v>2356.2199999999998</v>
      </c>
      <c r="NC7" s="444">
        <v>2367.9699999999998</v>
      </c>
      <c r="ND7" s="445">
        <v>2379.37</v>
      </c>
      <c r="NE7" s="443">
        <v>2391.35</v>
      </c>
      <c r="NF7" s="443">
        <v>2403.34</v>
      </c>
      <c r="NG7" s="444">
        <v>2415.33</v>
      </c>
      <c r="NH7" s="445">
        <v>2426.96</v>
      </c>
      <c r="NI7" s="443">
        <v>2439.1799999999998</v>
      </c>
      <c r="NJ7" s="443">
        <v>2451.41</v>
      </c>
      <c r="NK7" s="444">
        <v>2463.63</v>
      </c>
      <c r="NL7" s="445">
        <v>2475.4899999999998</v>
      </c>
      <c r="NM7" s="443">
        <v>2487.9699999999998</v>
      </c>
      <c r="NN7" s="443">
        <v>2500.44</v>
      </c>
      <c r="NO7" s="444">
        <v>2512.91</v>
      </c>
      <c r="NP7" s="445">
        <v>2525</v>
      </c>
      <c r="NQ7" s="443">
        <v>2537.7199999999998</v>
      </c>
      <c r="NR7" s="443">
        <v>2550.4499999999998</v>
      </c>
      <c r="NS7" s="444">
        <v>2563.17</v>
      </c>
      <c r="NT7" s="445">
        <v>2575.5</v>
      </c>
      <c r="NU7" s="443">
        <v>2588.48</v>
      </c>
      <c r="NV7" s="443">
        <v>2601.4499999999998</v>
      </c>
      <c r="NW7" s="444">
        <v>2614.4299999999998</v>
      </c>
      <c r="NX7" s="445">
        <v>2627.01</v>
      </c>
      <c r="NY7" s="443">
        <v>2640.25</v>
      </c>
      <c r="NZ7" s="443">
        <v>2653.48</v>
      </c>
      <c r="OA7" s="444">
        <v>2666.72</v>
      </c>
      <c r="OB7" s="445">
        <v>2679.55</v>
      </c>
      <c r="OC7" s="443">
        <v>2693.05</v>
      </c>
      <c r="OD7" s="443">
        <v>2706.55</v>
      </c>
      <c r="OE7" s="444">
        <v>2720.05</v>
      </c>
      <c r="OF7" s="445">
        <v>2733.15</v>
      </c>
      <c r="OG7" s="443">
        <v>2746.92</v>
      </c>
      <c r="OH7" s="443">
        <v>2760.68</v>
      </c>
      <c r="OI7" s="444">
        <v>2774.45</v>
      </c>
      <c r="OJ7" s="445">
        <v>2787.81</v>
      </c>
      <c r="OK7" s="443">
        <v>2801.85</v>
      </c>
      <c r="OL7" s="443">
        <v>2815.9</v>
      </c>
      <c r="OM7" s="444">
        <v>2829.94</v>
      </c>
      <c r="ON7" s="445">
        <v>2843.57</v>
      </c>
      <c r="OO7" s="443">
        <v>2857.89</v>
      </c>
      <c r="OP7" s="443">
        <v>2872.22</v>
      </c>
      <c r="OQ7" s="444">
        <v>2886.54</v>
      </c>
      <c r="OR7" s="445">
        <v>2900.44</v>
      </c>
      <c r="OS7" s="443">
        <v>2915.05</v>
      </c>
      <c r="OT7" s="443">
        <v>2929.66</v>
      </c>
      <c r="OU7" s="444">
        <v>2944.27</v>
      </c>
      <c r="OV7" s="445">
        <v>2958.45</v>
      </c>
      <c r="OW7" s="443">
        <v>2973.35</v>
      </c>
      <c r="OX7" s="443">
        <v>2988.25</v>
      </c>
      <c r="OY7" s="444">
        <v>3003.16</v>
      </c>
      <c r="OZ7" s="445">
        <v>3017.61</v>
      </c>
      <c r="PA7" s="443">
        <v>3032.82</v>
      </c>
      <c r="PB7" s="443">
        <v>3048.02</v>
      </c>
      <c r="PC7" s="444">
        <v>3063.22</v>
      </c>
      <c r="PD7" s="445">
        <v>3077.97</v>
      </c>
      <c r="PE7" s="443">
        <v>3093.47</v>
      </c>
      <c r="PF7" s="443">
        <v>3108.98</v>
      </c>
      <c r="PG7" s="444">
        <v>3124.48</v>
      </c>
      <c r="PH7" s="445">
        <v>3139.53</v>
      </c>
      <c r="PI7" s="443">
        <v>3155.34</v>
      </c>
      <c r="PJ7" s="443">
        <v>3171.16</v>
      </c>
      <c r="PK7" s="444">
        <v>3186.97</v>
      </c>
      <c r="PL7" s="445">
        <v>3202.32</v>
      </c>
      <c r="PM7" s="443">
        <v>3218.45</v>
      </c>
      <c r="PN7" s="443">
        <v>3234.58</v>
      </c>
      <c r="PO7" s="444">
        <v>3250.71</v>
      </c>
      <c r="PP7" s="445">
        <v>3266.36</v>
      </c>
      <c r="PQ7" s="443">
        <v>3282.82</v>
      </c>
      <c r="PR7" s="443">
        <v>3299.27</v>
      </c>
      <c r="PS7" s="444">
        <v>3315.73</v>
      </c>
      <c r="PT7" s="445">
        <v>3331.69</v>
      </c>
      <c r="PU7" s="443">
        <v>3348.47</v>
      </c>
      <c r="PV7" s="443">
        <v>3365.26</v>
      </c>
      <c r="PW7" s="444">
        <v>3382.04</v>
      </c>
      <c r="PX7" s="445">
        <v>3398.32</v>
      </c>
      <c r="PY7" s="443">
        <v>3415.44</v>
      </c>
      <c r="PZ7" s="443">
        <v>3432.56</v>
      </c>
      <c r="QA7" s="444">
        <v>3449.68</v>
      </c>
      <c r="QB7" s="445">
        <v>3466.29</v>
      </c>
      <c r="QC7" s="443">
        <v>3483.75</v>
      </c>
      <c r="QD7" s="443">
        <v>3501.21</v>
      </c>
      <c r="QE7" s="444">
        <v>3518.68</v>
      </c>
      <c r="QF7" s="445">
        <v>3535.62</v>
      </c>
      <c r="QG7" s="443">
        <v>3553.43</v>
      </c>
      <c r="QH7" s="443">
        <v>3571.24</v>
      </c>
      <c r="QI7" s="444">
        <v>3589.05</v>
      </c>
      <c r="QJ7" s="445">
        <v>3606.33</v>
      </c>
      <c r="QK7" s="443">
        <v>3624.5</v>
      </c>
      <c r="QL7" s="443">
        <v>3642.66</v>
      </c>
      <c r="QM7" s="444">
        <v>3660.83</v>
      </c>
      <c r="QN7" s="445">
        <v>3678.45</v>
      </c>
      <c r="QO7" s="443">
        <v>3696.99</v>
      </c>
      <c r="QP7" s="443">
        <v>3715.52</v>
      </c>
      <c r="QQ7" s="444">
        <v>3734.05</v>
      </c>
      <c r="QR7" s="445">
        <v>3752.02</v>
      </c>
      <c r="QS7" s="443">
        <v>3770.93</v>
      </c>
      <c r="QT7" s="443">
        <v>3789.83</v>
      </c>
      <c r="QU7" s="444">
        <v>3808.73</v>
      </c>
      <c r="QV7" s="445">
        <v>3827.06</v>
      </c>
      <c r="QW7" s="443">
        <v>3846.34</v>
      </c>
      <c r="QX7" s="443">
        <v>3865.62</v>
      </c>
      <c r="QY7" s="444">
        <v>3884.9</v>
      </c>
      <c r="QZ7" s="445">
        <v>3903.61</v>
      </c>
      <c r="RA7" s="443">
        <v>3923.27</v>
      </c>
      <c r="RB7" s="443">
        <v>3942.94</v>
      </c>
      <c r="RC7" s="444">
        <v>3962.6</v>
      </c>
      <c r="RD7" s="445">
        <v>3981.68</v>
      </c>
      <c r="RE7" s="443">
        <v>4001.74</v>
      </c>
      <c r="RF7" s="443">
        <v>4021.8</v>
      </c>
      <c r="RG7" s="444">
        <v>4041.85</v>
      </c>
      <c r="RH7" s="445">
        <v>4061.31</v>
      </c>
      <c r="RI7" s="443">
        <v>4081.77</v>
      </c>
      <c r="RJ7" s="443">
        <v>4102.2299999999996</v>
      </c>
      <c r="RK7" s="444">
        <v>4122.6899999999996</v>
      </c>
      <c r="RL7" s="445">
        <v>4142.54</v>
      </c>
      <c r="RM7" s="443">
        <v>4163.41</v>
      </c>
      <c r="RN7" s="443">
        <v>4184.28</v>
      </c>
      <c r="RO7" s="444">
        <v>4205.1499999999996</v>
      </c>
      <c r="RP7" s="445">
        <v>4225.3900000000003</v>
      </c>
      <c r="RQ7" s="443">
        <v>4246.67</v>
      </c>
      <c r="RR7" s="443">
        <v>4267.96</v>
      </c>
      <c r="RS7" s="444">
        <v>4289.25</v>
      </c>
      <c r="RT7" s="445">
        <v>4309.8999999999996</v>
      </c>
      <c r="RU7" s="443">
        <v>4331.6099999999997</v>
      </c>
      <c r="RV7" s="443">
        <v>4353.32</v>
      </c>
      <c r="RW7" s="444">
        <v>4375.03</v>
      </c>
      <c r="RX7" s="445">
        <v>4396.09</v>
      </c>
      <c r="RY7" s="443">
        <v>4418.24</v>
      </c>
      <c r="RZ7" s="443">
        <v>4440.3900000000003</v>
      </c>
      <c r="SA7" s="585">
        <v>4462.53</v>
      </c>
    </row>
    <row r="8" spans="1:542" ht="15.6" thickBot="1">
      <c r="A8" s="447"/>
      <c r="B8" s="448" t="s">
        <v>371</v>
      </c>
      <c r="C8" s="449" t="s">
        <v>1089</v>
      </c>
      <c r="D8" s="450" t="str">
        <f>D17&amp;" "&amp;D18</f>
        <v xml:space="preserve"> </v>
      </c>
      <c r="E8" s="451">
        <f>HLOOKUP(C8,$L$2:$RW$28,$D$4)</f>
        <v>785.64</v>
      </c>
      <c r="F8" s="452" t="s">
        <v>372</v>
      </c>
      <c r="G8" s="401">
        <v>7</v>
      </c>
      <c r="H8" s="453" t="s">
        <v>79</v>
      </c>
      <c r="I8" s="409">
        <v>7</v>
      </c>
      <c r="J8" s="454" t="s">
        <v>373</v>
      </c>
      <c r="K8" s="455">
        <v>0.05</v>
      </c>
      <c r="L8" s="456">
        <v>274.7</v>
      </c>
      <c r="M8" s="457">
        <v>276.51</v>
      </c>
      <c r="N8" s="457">
        <v>293.22000000000003</v>
      </c>
      <c r="O8" s="458">
        <v>297.8</v>
      </c>
      <c r="P8" s="456">
        <v>300.01</v>
      </c>
      <c r="Q8" s="457">
        <v>305.39</v>
      </c>
      <c r="R8" s="457">
        <v>325.04000000000002</v>
      </c>
      <c r="S8" s="458">
        <v>330.69</v>
      </c>
      <c r="T8" s="459">
        <v>335.73</v>
      </c>
      <c r="U8" s="457">
        <v>336.83</v>
      </c>
      <c r="V8" s="457">
        <v>356.25</v>
      </c>
      <c r="W8" s="458">
        <v>357.68</v>
      </c>
      <c r="X8" s="459">
        <v>359.13</v>
      </c>
      <c r="Y8" s="457">
        <v>360.28</v>
      </c>
      <c r="Z8" s="457">
        <v>370.01</v>
      </c>
      <c r="AA8" s="458">
        <v>370.86</v>
      </c>
      <c r="AB8" s="459">
        <v>371.61</v>
      </c>
      <c r="AC8" s="457">
        <v>372.33</v>
      </c>
      <c r="AD8" s="457">
        <v>379.08</v>
      </c>
      <c r="AE8" s="458">
        <v>378.13</v>
      </c>
      <c r="AF8" s="459">
        <v>379.31</v>
      </c>
      <c r="AG8" s="457">
        <v>381.22</v>
      </c>
      <c r="AH8" s="457">
        <v>383.57</v>
      </c>
      <c r="AI8" s="458">
        <v>383.71</v>
      </c>
      <c r="AJ8" s="459">
        <v>384.37</v>
      </c>
      <c r="AK8" s="457">
        <v>386.05</v>
      </c>
      <c r="AL8" s="457">
        <v>387.94</v>
      </c>
      <c r="AM8" s="458">
        <v>388.09</v>
      </c>
      <c r="AN8" s="459">
        <v>389.18</v>
      </c>
      <c r="AO8" s="457">
        <v>390.97</v>
      </c>
      <c r="AP8" s="457">
        <v>398.32</v>
      </c>
      <c r="AQ8" s="458">
        <v>399.74</v>
      </c>
      <c r="AR8" s="459">
        <v>402.12</v>
      </c>
      <c r="AS8" s="457">
        <v>405.81</v>
      </c>
      <c r="AT8" s="457">
        <v>410.03</v>
      </c>
      <c r="AU8" s="458">
        <v>411.79</v>
      </c>
      <c r="AV8" s="459">
        <v>414.93</v>
      </c>
      <c r="AW8" s="457">
        <v>418.28</v>
      </c>
      <c r="AX8" s="457">
        <v>423.45</v>
      </c>
      <c r="AY8" s="458">
        <v>424.66</v>
      </c>
      <c r="AZ8" s="459">
        <v>426.62</v>
      </c>
      <c r="BA8" s="457">
        <v>432.72</v>
      </c>
      <c r="BB8" s="457">
        <v>440.03</v>
      </c>
      <c r="BC8" s="458">
        <v>441.87</v>
      </c>
      <c r="BD8" s="459">
        <v>443.75</v>
      </c>
      <c r="BE8" s="457">
        <v>445.96</v>
      </c>
      <c r="BF8" s="457">
        <v>448.72</v>
      </c>
      <c r="BG8" s="458">
        <v>449.9</v>
      </c>
      <c r="BH8" s="459">
        <v>452.29</v>
      </c>
      <c r="BI8" s="457">
        <v>455.74</v>
      </c>
      <c r="BJ8" s="457">
        <v>459.63</v>
      </c>
      <c r="BK8" s="458">
        <v>460.86</v>
      </c>
      <c r="BL8" s="459">
        <v>463.31</v>
      </c>
      <c r="BM8" s="457">
        <v>466.47</v>
      </c>
      <c r="BN8" s="457">
        <v>468.97</v>
      </c>
      <c r="BO8" s="458">
        <v>469.52</v>
      </c>
      <c r="BP8" s="459">
        <v>471.63</v>
      </c>
      <c r="BQ8" s="457">
        <v>476.39</v>
      </c>
      <c r="BR8" s="457">
        <v>481</v>
      </c>
      <c r="BS8" s="458">
        <v>481.85</v>
      </c>
      <c r="BT8" s="459">
        <v>483.22</v>
      </c>
      <c r="BU8" s="457">
        <v>489.04</v>
      </c>
      <c r="BV8" s="457">
        <v>494.52</v>
      </c>
      <c r="BW8" s="458">
        <v>495.36</v>
      </c>
      <c r="BX8" s="459">
        <v>497.21</v>
      </c>
      <c r="BY8" s="457">
        <v>501.71</v>
      </c>
      <c r="BZ8" s="457">
        <v>505.9</v>
      </c>
      <c r="CA8" s="458">
        <v>506.27</v>
      </c>
      <c r="CB8" s="459">
        <v>507.4</v>
      </c>
      <c r="CC8" s="457">
        <v>510.01</v>
      </c>
      <c r="CD8" s="457">
        <v>512.1</v>
      </c>
      <c r="CE8" s="458">
        <v>514.82000000000005</v>
      </c>
      <c r="CF8" s="459">
        <v>517.4</v>
      </c>
      <c r="CG8" s="457">
        <v>520.16999999999996</v>
      </c>
      <c r="CH8" s="457">
        <v>522.70000000000005</v>
      </c>
      <c r="CI8" s="458">
        <v>525.42999999999995</v>
      </c>
      <c r="CJ8" s="460">
        <v>532.67999999999995</v>
      </c>
      <c r="CK8" s="457">
        <v>539.36</v>
      </c>
      <c r="CL8" s="457">
        <v>544.82000000000005</v>
      </c>
      <c r="CM8" s="458">
        <v>545.16999999999996</v>
      </c>
      <c r="CN8" s="459">
        <v>546.16999999999996</v>
      </c>
      <c r="CO8" s="457">
        <v>549.66</v>
      </c>
      <c r="CP8" s="457">
        <v>554.69000000000005</v>
      </c>
      <c r="CQ8" s="458">
        <v>558.99</v>
      </c>
      <c r="CR8" s="459">
        <v>563.32000000000005</v>
      </c>
      <c r="CS8" s="457">
        <v>563.42999999999995</v>
      </c>
      <c r="CT8" s="457">
        <v>570.76</v>
      </c>
      <c r="CU8" s="458">
        <v>574.83000000000004</v>
      </c>
      <c r="CV8" s="456">
        <v>578.45000000000005</v>
      </c>
      <c r="CW8" s="457">
        <v>588.04</v>
      </c>
      <c r="CX8" s="457">
        <v>596.91999999999996</v>
      </c>
      <c r="CY8" s="458">
        <v>597.44000000000005</v>
      </c>
      <c r="CZ8" s="456">
        <v>599.29999999999995</v>
      </c>
      <c r="DA8" s="457">
        <v>601.96</v>
      </c>
      <c r="DB8" s="457">
        <v>608.04999999999995</v>
      </c>
      <c r="DC8" s="458">
        <v>612.58000000000004</v>
      </c>
      <c r="DD8" s="459">
        <v>618.26</v>
      </c>
      <c r="DE8" s="457">
        <v>622.07000000000005</v>
      </c>
      <c r="DF8" s="457">
        <v>631.33000000000004</v>
      </c>
      <c r="DG8" s="458">
        <v>636.79</v>
      </c>
      <c r="DH8" s="459">
        <v>643.64</v>
      </c>
      <c r="DI8" s="457">
        <v>648.67999999999995</v>
      </c>
      <c r="DJ8" s="457">
        <v>655.30999999999995</v>
      </c>
      <c r="DK8" s="458">
        <v>659.06</v>
      </c>
      <c r="DL8" s="459">
        <v>666.12</v>
      </c>
      <c r="DM8" s="457">
        <v>668.01</v>
      </c>
      <c r="DN8" s="457">
        <v>669.42</v>
      </c>
      <c r="DO8" s="458">
        <v>686.51</v>
      </c>
      <c r="DP8" s="459">
        <v>694.1</v>
      </c>
      <c r="DQ8" s="457">
        <v>706.17</v>
      </c>
      <c r="DR8" s="457">
        <v>718.54</v>
      </c>
      <c r="DS8" s="458">
        <v>718.99</v>
      </c>
      <c r="DT8" s="459">
        <v>720.94</v>
      </c>
      <c r="DU8" s="457">
        <v>725.82</v>
      </c>
      <c r="DV8" s="457">
        <v>737.53</v>
      </c>
      <c r="DW8" s="458">
        <v>744.72</v>
      </c>
      <c r="DX8" s="459">
        <v>754.07</v>
      </c>
      <c r="DY8" s="457">
        <v>755.1</v>
      </c>
      <c r="DZ8" s="457">
        <v>766.33</v>
      </c>
      <c r="EA8" s="458">
        <v>770.44</v>
      </c>
      <c r="EB8" s="459">
        <v>778.06</v>
      </c>
      <c r="EC8" s="457">
        <v>780.49</v>
      </c>
      <c r="ED8" s="457">
        <v>798.39</v>
      </c>
      <c r="EE8" s="458">
        <v>799.72</v>
      </c>
      <c r="EF8" s="459">
        <v>802.29</v>
      </c>
      <c r="EG8" s="457">
        <v>811.14</v>
      </c>
      <c r="EH8" s="457">
        <v>821.33</v>
      </c>
      <c r="EI8" s="458">
        <v>824.47</v>
      </c>
      <c r="EJ8" s="459">
        <v>828.38</v>
      </c>
      <c r="EK8" s="457">
        <v>833.59</v>
      </c>
      <c r="EL8" s="457">
        <v>844.93</v>
      </c>
      <c r="EM8" s="458">
        <v>845.07</v>
      </c>
      <c r="EN8" s="459">
        <v>849.84</v>
      </c>
      <c r="EO8" s="457">
        <v>853.83</v>
      </c>
      <c r="EP8" s="457">
        <v>869.35</v>
      </c>
      <c r="EQ8" s="458">
        <v>869.57</v>
      </c>
      <c r="ER8" s="459">
        <v>871.77</v>
      </c>
      <c r="ES8" s="457">
        <v>875.04</v>
      </c>
      <c r="ET8" s="457">
        <v>878.31</v>
      </c>
      <c r="EU8" s="458">
        <v>881.58</v>
      </c>
      <c r="EV8" s="459">
        <v>885.32</v>
      </c>
      <c r="EW8" s="457">
        <v>889.68</v>
      </c>
      <c r="EX8" s="457">
        <v>893.47</v>
      </c>
      <c r="EY8" s="458">
        <v>897.26</v>
      </c>
      <c r="EZ8" s="459">
        <v>901.9</v>
      </c>
      <c r="FA8" s="457">
        <v>906.21</v>
      </c>
      <c r="FB8" s="457">
        <v>910.53</v>
      </c>
      <c r="FC8" s="458">
        <v>914.84</v>
      </c>
      <c r="FD8" s="459">
        <v>919.59</v>
      </c>
      <c r="FE8" s="457">
        <v>924.22</v>
      </c>
      <c r="FF8" s="457">
        <v>928.86</v>
      </c>
      <c r="FG8" s="458">
        <v>933.49</v>
      </c>
      <c r="FH8" s="459">
        <v>937.98</v>
      </c>
      <c r="FI8" s="457">
        <v>942.71</v>
      </c>
      <c r="FJ8" s="457">
        <v>947.43</v>
      </c>
      <c r="FK8" s="458">
        <v>952.16</v>
      </c>
      <c r="FL8" s="459">
        <v>956.74</v>
      </c>
      <c r="FM8" s="457">
        <v>961.56</v>
      </c>
      <c r="FN8" s="457">
        <v>966.38</v>
      </c>
      <c r="FO8" s="458">
        <v>971.2</v>
      </c>
      <c r="FP8" s="459">
        <v>975.88</v>
      </c>
      <c r="FQ8" s="457">
        <v>980.79</v>
      </c>
      <c r="FR8" s="457">
        <v>985.71</v>
      </c>
      <c r="FS8" s="458">
        <v>990.63</v>
      </c>
      <c r="FT8" s="459">
        <v>995.39</v>
      </c>
      <c r="FU8" s="457">
        <v>1000.41</v>
      </c>
      <c r="FV8" s="457">
        <v>1005.42</v>
      </c>
      <c r="FW8" s="458">
        <v>1010.44</v>
      </c>
      <c r="FX8" s="459">
        <v>1015.3</v>
      </c>
      <c r="FY8" s="457">
        <v>1020.42</v>
      </c>
      <c r="FZ8" s="457">
        <v>1025.53</v>
      </c>
      <c r="GA8" s="458">
        <v>1030.6500000000001</v>
      </c>
      <c r="GB8" s="459">
        <v>1035.6099999999999</v>
      </c>
      <c r="GC8" s="457">
        <v>1040.83</v>
      </c>
      <c r="GD8" s="457">
        <v>1046.04</v>
      </c>
      <c r="GE8" s="458">
        <v>1051.26</v>
      </c>
      <c r="GF8" s="459">
        <v>1056.32</v>
      </c>
      <c r="GG8" s="457">
        <v>1061.6400000000001</v>
      </c>
      <c r="GH8" s="457">
        <v>1066.96</v>
      </c>
      <c r="GI8" s="458">
        <v>1072.28</v>
      </c>
      <c r="GJ8" s="459">
        <v>1077.45</v>
      </c>
      <c r="GK8" s="457">
        <v>1082.8699999999999</v>
      </c>
      <c r="GL8" s="457">
        <v>1088.3</v>
      </c>
      <c r="GM8" s="458">
        <v>1093.73</v>
      </c>
      <c r="GN8" s="459">
        <v>1099</v>
      </c>
      <c r="GO8" s="457">
        <v>1104.53</v>
      </c>
      <c r="GP8" s="457">
        <v>1110.07</v>
      </c>
      <c r="GQ8" s="458">
        <v>1115.6099999999999</v>
      </c>
      <c r="GR8" s="459">
        <v>1120.98</v>
      </c>
      <c r="GS8" s="457">
        <v>1126.6199999999999</v>
      </c>
      <c r="GT8" s="457">
        <v>1132.27</v>
      </c>
      <c r="GU8" s="458">
        <v>1137.92</v>
      </c>
      <c r="GV8" s="459">
        <v>1143.4000000000001</v>
      </c>
      <c r="GW8" s="457">
        <v>1149.1600000000001</v>
      </c>
      <c r="GX8" s="457">
        <v>1154.92</v>
      </c>
      <c r="GY8" s="458">
        <v>1160.68</v>
      </c>
      <c r="GZ8" s="459">
        <v>1166.26</v>
      </c>
      <c r="HA8" s="457">
        <v>1172.1400000000001</v>
      </c>
      <c r="HB8" s="457">
        <v>1178.01</v>
      </c>
      <c r="HC8" s="458">
        <v>1183.8900000000001</v>
      </c>
      <c r="HD8" s="459">
        <v>1189.5899999999999</v>
      </c>
      <c r="HE8" s="457">
        <v>1195.58</v>
      </c>
      <c r="HF8" s="457">
        <v>1201.57</v>
      </c>
      <c r="HG8" s="458">
        <v>1207.57</v>
      </c>
      <c r="HH8" s="459">
        <v>1213.3800000000001</v>
      </c>
      <c r="HI8" s="457">
        <v>1219.49</v>
      </c>
      <c r="HJ8" s="457">
        <v>1225.6099999999999</v>
      </c>
      <c r="HK8" s="458">
        <v>1231.72</v>
      </c>
      <c r="HL8" s="459">
        <v>1237.6500000000001</v>
      </c>
      <c r="HM8" s="457">
        <v>1243.8800000000001</v>
      </c>
      <c r="HN8" s="457">
        <v>1250.1199999999999</v>
      </c>
      <c r="HO8" s="458">
        <v>1256.3499999999999</v>
      </c>
      <c r="HP8" s="459">
        <v>1262.4000000000001</v>
      </c>
      <c r="HQ8" s="457">
        <v>1268.76</v>
      </c>
      <c r="HR8" s="457">
        <v>1275.1199999999999</v>
      </c>
      <c r="HS8" s="458">
        <v>1281.48</v>
      </c>
      <c r="HT8" s="459">
        <v>1287.6500000000001</v>
      </c>
      <c r="HU8" s="457">
        <v>1294.1400000000001</v>
      </c>
      <c r="HV8" s="457">
        <v>1300.6199999999999</v>
      </c>
      <c r="HW8" s="458">
        <v>1307.1099999999999</v>
      </c>
      <c r="HX8" s="459">
        <v>1313.4</v>
      </c>
      <c r="HY8" s="457">
        <v>1320.02</v>
      </c>
      <c r="HZ8" s="457">
        <v>1326.63</v>
      </c>
      <c r="IA8" s="458">
        <v>1333.25</v>
      </c>
      <c r="IB8" s="459">
        <v>1339.67</v>
      </c>
      <c r="IC8" s="457">
        <v>1346.42</v>
      </c>
      <c r="ID8" s="457">
        <v>1353.17</v>
      </c>
      <c r="IE8" s="458">
        <v>1359.92</v>
      </c>
      <c r="IF8" s="459">
        <v>1366.46</v>
      </c>
      <c r="IG8" s="457">
        <v>1373.35</v>
      </c>
      <c r="IH8" s="457">
        <v>1380.23</v>
      </c>
      <c r="II8" s="458">
        <v>1387.11</v>
      </c>
      <c r="IJ8" s="459">
        <v>1393.79</v>
      </c>
      <c r="IK8" s="457">
        <v>1400.81</v>
      </c>
      <c r="IL8" s="457">
        <v>1407.84</v>
      </c>
      <c r="IM8" s="458">
        <v>1414.86</v>
      </c>
      <c r="IN8" s="459">
        <v>1421.67</v>
      </c>
      <c r="IO8" s="457">
        <v>1428.83</v>
      </c>
      <c r="IP8" s="457">
        <v>1435.99</v>
      </c>
      <c r="IQ8" s="458">
        <v>1443.15</v>
      </c>
      <c r="IR8" s="459">
        <v>1450.1</v>
      </c>
      <c r="IS8" s="457">
        <v>1457.41</v>
      </c>
      <c r="IT8" s="457">
        <v>1464.71</v>
      </c>
      <c r="IU8" s="458">
        <v>1472.02</v>
      </c>
      <c r="IV8" s="459">
        <v>1479.1</v>
      </c>
      <c r="IW8" s="457">
        <v>1486.56</v>
      </c>
      <c r="IX8" s="457">
        <v>1494.01</v>
      </c>
      <c r="IY8" s="458">
        <v>1501.46</v>
      </c>
      <c r="IZ8" s="459">
        <v>1508.69</v>
      </c>
      <c r="JA8" s="457">
        <v>1516.29</v>
      </c>
      <c r="JB8" s="457">
        <v>1523.89</v>
      </c>
      <c r="JC8" s="458">
        <v>1531.49</v>
      </c>
      <c r="JD8" s="459">
        <v>1538.86</v>
      </c>
      <c r="JE8" s="457">
        <v>1546.61</v>
      </c>
      <c r="JF8" s="457">
        <v>1554.36</v>
      </c>
      <c r="JG8" s="458">
        <v>1562.12</v>
      </c>
      <c r="JH8" s="459">
        <v>1569.64</v>
      </c>
      <c r="JI8" s="457">
        <v>1577.54</v>
      </c>
      <c r="JJ8" s="457">
        <v>1585.45</v>
      </c>
      <c r="JK8" s="458">
        <v>1593.36</v>
      </c>
      <c r="JL8" s="459">
        <v>1601.03</v>
      </c>
      <c r="JM8" s="457">
        <v>1609.09</v>
      </c>
      <c r="JN8" s="457">
        <v>1617.16</v>
      </c>
      <c r="JO8" s="458">
        <v>1625.23</v>
      </c>
      <c r="JP8" s="459">
        <v>1633.05</v>
      </c>
      <c r="JQ8" s="457">
        <v>1641.28</v>
      </c>
      <c r="JR8" s="457">
        <v>1649.5</v>
      </c>
      <c r="JS8" s="458">
        <v>1657.73</v>
      </c>
      <c r="JT8" s="459">
        <v>1665.71</v>
      </c>
      <c r="JU8" s="457">
        <v>1674.1</v>
      </c>
      <c r="JV8" s="457">
        <v>1682.49</v>
      </c>
      <c r="JW8" s="458">
        <v>1690.89</v>
      </c>
      <c r="JX8" s="459">
        <v>1699.03</v>
      </c>
      <c r="JY8" s="457">
        <v>1707.58</v>
      </c>
      <c r="JZ8" s="457">
        <v>1716.14</v>
      </c>
      <c r="KA8" s="458">
        <v>1724.7</v>
      </c>
      <c r="KB8" s="459">
        <v>1733.01</v>
      </c>
      <c r="KC8" s="457">
        <v>1741.74</v>
      </c>
      <c r="KD8" s="457">
        <v>1750.47</v>
      </c>
      <c r="KE8" s="458">
        <v>1759.2</v>
      </c>
      <c r="KF8" s="459">
        <v>1767.67</v>
      </c>
      <c r="KG8" s="457">
        <v>1776.57</v>
      </c>
      <c r="KH8" s="457">
        <v>1785.48</v>
      </c>
      <c r="KI8" s="458">
        <v>1794.38</v>
      </c>
      <c r="KJ8" s="459">
        <v>1803.02</v>
      </c>
      <c r="KK8" s="457">
        <v>1812.1</v>
      </c>
      <c r="KL8" s="457">
        <v>1821.19</v>
      </c>
      <c r="KM8" s="458">
        <v>1830.27</v>
      </c>
      <c r="KN8" s="459">
        <v>1839.08</v>
      </c>
      <c r="KO8" s="457">
        <v>1848.34</v>
      </c>
      <c r="KP8" s="457">
        <v>1857.61</v>
      </c>
      <c r="KQ8" s="458">
        <v>1866.87</v>
      </c>
      <c r="KR8" s="459">
        <v>1875.86</v>
      </c>
      <c r="KS8" s="457">
        <v>1885.31</v>
      </c>
      <c r="KT8" s="457">
        <v>1894.76</v>
      </c>
      <c r="KU8" s="458">
        <v>1904.21</v>
      </c>
      <c r="KV8" s="459">
        <v>1913.38</v>
      </c>
      <c r="KW8" s="457">
        <v>1923.02</v>
      </c>
      <c r="KX8" s="457">
        <v>1932.66</v>
      </c>
      <c r="KY8" s="458">
        <v>1942.3</v>
      </c>
      <c r="KZ8" s="459">
        <v>1951.65</v>
      </c>
      <c r="LA8" s="457">
        <v>1961.48</v>
      </c>
      <c r="LB8" s="457">
        <v>1971.31</v>
      </c>
      <c r="LC8" s="458">
        <v>1981.14</v>
      </c>
      <c r="LD8" s="459">
        <v>1990.68</v>
      </c>
      <c r="LE8" s="457">
        <v>2000.71</v>
      </c>
      <c r="LF8" s="457">
        <v>2010.74</v>
      </c>
      <c r="LG8" s="458">
        <v>2020.76</v>
      </c>
      <c r="LH8" s="459">
        <v>2030.49</v>
      </c>
      <c r="LI8" s="457">
        <v>2040.72</v>
      </c>
      <c r="LJ8" s="457">
        <v>2050.9499999999998</v>
      </c>
      <c r="LK8" s="458">
        <v>2061.1799999999998</v>
      </c>
      <c r="LL8" s="459">
        <v>2071.1</v>
      </c>
      <c r="LM8" s="457">
        <v>2081.54</v>
      </c>
      <c r="LN8" s="457">
        <v>2091.9699999999998</v>
      </c>
      <c r="LO8" s="458">
        <v>2102.4</v>
      </c>
      <c r="LP8" s="459">
        <v>2112.52</v>
      </c>
      <c r="LQ8" s="457">
        <v>2123.17</v>
      </c>
      <c r="LR8" s="457">
        <v>2133.81</v>
      </c>
      <c r="LS8" s="458">
        <v>2144.4499999999998</v>
      </c>
      <c r="LT8" s="459">
        <v>2154.77</v>
      </c>
      <c r="LU8" s="457">
        <v>2165.63</v>
      </c>
      <c r="LV8" s="457">
        <v>2176.4899999999998</v>
      </c>
      <c r="LW8" s="458">
        <v>2187.34</v>
      </c>
      <c r="LX8" s="459">
        <v>2197.87</v>
      </c>
      <c r="LY8" s="457">
        <v>2208.94</v>
      </c>
      <c r="LZ8" s="457">
        <v>2220.0100000000002</v>
      </c>
      <c r="MA8" s="458">
        <v>2231.09</v>
      </c>
      <c r="MB8" s="459">
        <v>2241.83</v>
      </c>
      <c r="MC8" s="457">
        <v>2253.12</v>
      </c>
      <c r="MD8" s="457">
        <v>2264.42</v>
      </c>
      <c r="ME8" s="458">
        <v>2275.71</v>
      </c>
      <c r="MF8" s="459">
        <v>2286.66</v>
      </c>
      <c r="MG8" s="457">
        <v>2298.1799999999998</v>
      </c>
      <c r="MH8" s="457">
        <v>2309.6999999999998</v>
      </c>
      <c r="MI8" s="458">
        <v>2321.2199999999998</v>
      </c>
      <c r="MJ8" s="459">
        <v>2332.4</v>
      </c>
      <c r="MK8" s="457">
        <v>2344.15</v>
      </c>
      <c r="ML8" s="457">
        <v>2355.9</v>
      </c>
      <c r="MM8" s="458">
        <v>2367.65</v>
      </c>
      <c r="MN8" s="459">
        <v>2379.0500000000002</v>
      </c>
      <c r="MO8" s="457">
        <v>2391.0300000000002</v>
      </c>
      <c r="MP8" s="457">
        <v>2403.02</v>
      </c>
      <c r="MQ8" s="458">
        <v>2415</v>
      </c>
      <c r="MR8" s="459">
        <v>2426.63</v>
      </c>
      <c r="MS8" s="457">
        <v>2438.85</v>
      </c>
      <c r="MT8" s="457">
        <v>2451.08</v>
      </c>
      <c r="MU8" s="458">
        <v>2463.3000000000002</v>
      </c>
      <c r="MV8" s="459">
        <v>2475.16</v>
      </c>
      <c r="MW8" s="457">
        <v>2487.63</v>
      </c>
      <c r="MX8" s="457">
        <v>2500.1</v>
      </c>
      <c r="MY8" s="458">
        <v>2512.5700000000002</v>
      </c>
      <c r="MZ8" s="459">
        <v>2524.66</v>
      </c>
      <c r="NA8" s="457">
        <v>2537.38</v>
      </c>
      <c r="NB8" s="457">
        <v>2550.1</v>
      </c>
      <c r="NC8" s="458">
        <v>2562.8200000000002</v>
      </c>
      <c r="ND8" s="459">
        <v>2575.16</v>
      </c>
      <c r="NE8" s="457">
        <v>2588.13</v>
      </c>
      <c r="NF8" s="457">
        <v>2601.1</v>
      </c>
      <c r="NG8" s="458">
        <v>2614.0700000000002</v>
      </c>
      <c r="NH8" s="459">
        <v>2626.66</v>
      </c>
      <c r="NI8" s="457">
        <v>2639.89</v>
      </c>
      <c r="NJ8" s="457">
        <v>2653.12</v>
      </c>
      <c r="NK8" s="458">
        <v>2666.36</v>
      </c>
      <c r="NL8" s="459">
        <v>2679.19</v>
      </c>
      <c r="NM8" s="457">
        <v>2692.69</v>
      </c>
      <c r="NN8" s="457">
        <v>2706.19</v>
      </c>
      <c r="NO8" s="458">
        <v>2719.68</v>
      </c>
      <c r="NP8" s="459">
        <v>2732.78</v>
      </c>
      <c r="NQ8" s="457">
        <v>2746.54</v>
      </c>
      <c r="NR8" s="457">
        <v>2760.31</v>
      </c>
      <c r="NS8" s="458">
        <v>2774.08</v>
      </c>
      <c r="NT8" s="459">
        <v>2787.43</v>
      </c>
      <c r="NU8" s="457">
        <v>2801.47</v>
      </c>
      <c r="NV8" s="457">
        <v>2815.52</v>
      </c>
      <c r="NW8" s="458">
        <v>2829.56</v>
      </c>
      <c r="NX8" s="459">
        <v>2843.18</v>
      </c>
      <c r="NY8" s="457">
        <v>2857.5</v>
      </c>
      <c r="NZ8" s="457">
        <v>2871.83</v>
      </c>
      <c r="OA8" s="458">
        <v>2886.15</v>
      </c>
      <c r="OB8" s="459">
        <v>2900.04</v>
      </c>
      <c r="OC8" s="457">
        <v>2914.65</v>
      </c>
      <c r="OD8" s="457">
        <v>2929.26</v>
      </c>
      <c r="OE8" s="458">
        <v>2943.87</v>
      </c>
      <c r="OF8" s="459">
        <v>2958.04</v>
      </c>
      <c r="OG8" s="457">
        <v>2972.95</v>
      </c>
      <c r="OH8" s="457">
        <v>2987.85</v>
      </c>
      <c r="OI8" s="458">
        <v>3002.75</v>
      </c>
      <c r="OJ8" s="459">
        <v>3017.2</v>
      </c>
      <c r="OK8" s="457">
        <v>3032.4</v>
      </c>
      <c r="OL8" s="457">
        <v>3047.6</v>
      </c>
      <c r="OM8" s="458">
        <v>3062.8</v>
      </c>
      <c r="ON8" s="459">
        <v>3077.55</v>
      </c>
      <c r="OO8" s="457">
        <v>3093.05</v>
      </c>
      <c r="OP8" s="457">
        <v>3108.56</v>
      </c>
      <c r="OQ8" s="458">
        <v>3124.06</v>
      </c>
      <c r="OR8" s="459">
        <v>3139.1</v>
      </c>
      <c r="OS8" s="457">
        <v>3154.91</v>
      </c>
      <c r="OT8" s="457">
        <v>3170.73</v>
      </c>
      <c r="OU8" s="458">
        <v>3186.54</v>
      </c>
      <c r="OV8" s="459">
        <v>3201.88</v>
      </c>
      <c r="OW8" s="457">
        <v>3218.01</v>
      </c>
      <c r="OX8" s="457">
        <v>3234.14</v>
      </c>
      <c r="OY8" s="458">
        <v>3250.27</v>
      </c>
      <c r="OZ8" s="459">
        <v>3265.92</v>
      </c>
      <c r="PA8" s="457">
        <v>3282.37</v>
      </c>
      <c r="PB8" s="457">
        <v>3298.83</v>
      </c>
      <c r="PC8" s="458">
        <v>3315.28</v>
      </c>
      <c r="PD8" s="459">
        <v>3331.24</v>
      </c>
      <c r="PE8" s="457">
        <v>3348.02</v>
      </c>
      <c r="PF8" s="457">
        <v>3364.8</v>
      </c>
      <c r="PG8" s="458">
        <v>3381.58</v>
      </c>
      <c r="PH8" s="459">
        <v>3397.86</v>
      </c>
      <c r="PI8" s="457">
        <v>3414.98</v>
      </c>
      <c r="PJ8" s="457">
        <v>3432.1</v>
      </c>
      <c r="PK8" s="458">
        <v>3449.22</v>
      </c>
      <c r="PL8" s="459">
        <v>3465.82</v>
      </c>
      <c r="PM8" s="457">
        <v>3483.28</v>
      </c>
      <c r="PN8" s="457">
        <v>3500.74</v>
      </c>
      <c r="PO8" s="458">
        <v>3518.2</v>
      </c>
      <c r="PP8" s="459">
        <v>3535.14</v>
      </c>
      <c r="PQ8" s="457">
        <v>3552.95</v>
      </c>
      <c r="PR8" s="457">
        <v>3570.75</v>
      </c>
      <c r="PS8" s="458">
        <v>3588.56</v>
      </c>
      <c r="PT8" s="459">
        <v>3605.84</v>
      </c>
      <c r="PU8" s="457">
        <v>3624</v>
      </c>
      <c r="PV8" s="457">
        <v>3642.17</v>
      </c>
      <c r="PW8" s="458">
        <v>3660.34</v>
      </c>
      <c r="PX8" s="459">
        <v>3677.96</v>
      </c>
      <c r="PY8" s="457">
        <v>3696.48</v>
      </c>
      <c r="PZ8" s="457">
        <v>3715.01</v>
      </c>
      <c r="QA8" s="458">
        <v>3733.54</v>
      </c>
      <c r="QB8" s="459">
        <v>3751.51</v>
      </c>
      <c r="QC8" s="457">
        <v>3770.41</v>
      </c>
      <c r="QD8" s="457">
        <v>3789.31</v>
      </c>
      <c r="QE8" s="458">
        <v>3808.21</v>
      </c>
      <c r="QF8" s="459">
        <v>3826.55</v>
      </c>
      <c r="QG8" s="457">
        <v>3845.82</v>
      </c>
      <c r="QH8" s="457">
        <v>3865.1</v>
      </c>
      <c r="QI8" s="458">
        <v>3884.38</v>
      </c>
      <c r="QJ8" s="459">
        <v>3903.08</v>
      </c>
      <c r="QK8" s="457">
        <v>3922.74</v>
      </c>
      <c r="QL8" s="457">
        <v>3942.4</v>
      </c>
      <c r="QM8" s="458">
        <v>3962.06</v>
      </c>
      <c r="QN8" s="459">
        <v>3981.14</v>
      </c>
      <c r="QO8" s="457">
        <v>4001.19</v>
      </c>
      <c r="QP8" s="457">
        <v>4021.25</v>
      </c>
      <c r="QQ8" s="458">
        <v>4041.31</v>
      </c>
      <c r="QR8" s="459">
        <v>4060.76</v>
      </c>
      <c r="QS8" s="457">
        <v>4081.22</v>
      </c>
      <c r="QT8" s="457">
        <v>4101.67</v>
      </c>
      <c r="QU8" s="458">
        <v>4122.13</v>
      </c>
      <c r="QV8" s="459">
        <v>4141.9799999999996</v>
      </c>
      <c r="QW8" s="457">
        <v>4162.84</v>
      </c>
      <c r="QX8" s="457">
        <v>4183.71</v>
      </c>
      <c r="QY8" s="458">
        <v>4204.57</v>
      </c>
      <c r="QZ8" s="459">
        <v>4224.82</v>
      </c>
      <c r="RA8" s="457">
        <v>4246.1000000000004</v>
      </c>
      <c r="RB8" s="457">
        <v>4267.38</v>
      </c>
      <c r="RC8" s="458">
        <v>4288.67</v>
      </c>
      <c r="RD8" s="459">
        <v>4309.3100000000004</v>
      </c>
      <c r="RE8" s="457">
        <v>4331.0200000000004</v>
      </c>
      <c r="RF8" s="457">
        <v>4352.7299999999996</v>
      </c>
      <c r="RG8" s="458">
        <v>4374.4399999999996</v>
      </c>
      <c r="RH8" s="459">
        <v>4395.5</v>
      </c>
      <c r="RI8" s="457">
        <v>4417.6400000000003</v>
      </c>
      <c r="RJ8" s="457">
        <v>4439.78</v>
      </c>
      <c r="RK8" s="458">
        <v>4461.93</v>
      </c>
      <c r="RL8" s="459">
        <v>4483.41</v>
      </c>
      <c r="RM8" s="457">
        <v>4505.99</v>
      </c>
      <c r="RN8" s="457">
        <v>4528.58</v>
      </c>
      <c r="RO8" s="458">
        <v>4551.17</v>
      </c>
      <c r="RP8" s="459">
        <v>4573.08</v>
      </c>
      <c r="RQ8" s="457">
        <v>4596.1099999999997</v>
      </c>
      <c r="RR8" s="457">
        <v>4619.1499999999996</v>
      </c>
      <c r="RS8" s="458">
        <v>4642.1899999999996</v>
      </c>
      <c r="RT8" s="459">
        <v>4664.54</v>
      </c>
      <c r="RU8" s="457">
        <v>4688.04</v>
      </c>
      <c r="RV8" s="457">
        <v>4711.54</v>
      </c>
      <c r="RW8" s="458">
        <v>4735.03</v>
      </c>
      <c r="RX8" s="459">
        <v>4757.83</v>
      </c>
      <c r="RY8" s="457">
        <v>4781.8</v>
      </c>
      <c r="RZ8" s="457">
        <v>4805.7700000000004</v>
      </c>
      <c r="SA8" s="586">
        <v>4829.7299999999996</v>
      </c>
    </row>
    <row r="9" spans="1:542" s="470" customFormat="1" ht="16.2" thickTop="1" thickBot="1">
      <c r="A9" s="461"/>
      <c r="B9" s="462"/>
      <c r="C9" s="463"/>
      <c r="D9" s="464"/>
      <c r="E9" s="465"/>
      <c r="F9" s="466"/>
      <c r="G9" s="401">
        <v>8</v>
      </c>
      <c r="H9" s="467" t="s">
        <v>80</v>
      </c>
      <c r="I9" s="409">
        <v>8</v>
      </c>
      <c r="J9" s="468" t="s">
        <v>374</v>
      </c>
      <c r="K9" s="469">
        <v>0.15</v>
      </c>
      <c r="L9" s="456">
        <v>268.61</v>
      </c>
      <c r="M9" s="457">
        <v>272.52</v>
      </c>
      <c r="N9" s="457">
        <v>281.67</v>
      </c>
      <c r="O9" s="458">
        <v>285.68</v>
      </c>
      <c r="P9" s="456">
        <v>291.27</v>
      </c>
      <c r="Q9" s="457">
        <v>297.99</v>
      </c>
      <c r="R9" s="457">
        <v>308.49</v>
      </c>
      <c r="S9" s="458">
        <v>311.94</v>
      </c>
      <c r="T9" s="459">
        <v>317.12</v>
      </c>
      <c r="U9" s="457">
        <v>318.98</v>
      </c>
      <c r="V9" s="457">
        <v>328.96</v>
      </c>
      <c r="W9" s="458">
        <v>329.62</v>
      </c>
      <c r="X9" s="459">
        <v>329.81</v>
      </c>
      <c r="Y9" s="457">
        <v>331.82</v>
      </c>
      <c r="Z9" s="457">
        <v>337.99</v>
      </c>
      <c r="AA9" s="458">
        <v>339.43</v>
      </c>
      <c r="AB9" s="459">
        <v>339.85</v>
      </c>
      <c r="AC9" s="457">
        <v>343.07</v>
      </c>
      <c r="AD9" s="457">
        <v>347.13</v>
      </c>
      <c r="AE9" s="458">
        <v>346.95</v>
      </c>
      <c r="AF9" s="459">
        <v>348.18</v>
      </c>
      <c r="AG9" s="457">
        <v>350.26</v>
      </c>
      <c r="AH9" s="457">
        <v>351.95</v>
      </c>
      <c r="AI9" s="458">
        <v>351.5</v>
      </c>
      <c r="AJ9" s="459">
        <v>351.32</v>
      </c>
      <c r="AK9" s="457">
        <v>353.16</v>
      </c>
      <c r="AL9" s="457">
        <v>353.43</v>
      </c>
      <c r="AM9" s="458">
        <v>353.83</v>
      </c>
      <c r="AN9" s="459">
        <v>355.05</v>
      </c>
      <c r="AO9" s="457">
        <v>356.86</v>
      </c>
      <c r="AP9" s="457">
        <v>360.95</v>
      </c>
      <c r="AQ9" s="458">
        <v>363.11</v>
      </c>
      <c r="AR9" s="459">
        <v>366.73</v>
      </c>
      <c r="AS9" s="457">
        <v>370.67</v>
      </c>
      <c r="AT9" s="457">
        <v>374.28</v>
      </c>
      <c r="AU9" s="458">
        <v>375.6</v>
      </c>
      <c r="AV9" s="459">
        <v>380.19</v>
      </c>
      <c r="AW9" s="457">
        <v>383.99</v>
      </c>
      <c r="AX9" s="457">
        <v>387.52</v>
      </c>
      <c r="AY9" s="458">
        <v>388.29</v>
      </c>
      <c r="AZ9" s="459">
        <v>389.13</v>
      </c>
      <c r="BA9" s="457">
        <v>392.24</v>
      </c>
      <c r="BB9" s="457">
        <v>396.69</v>
      </c>
      <c r="BC9" s="458">
        <v>397.57</v>
      </c>
      <c r="BD9" s="459">
        <v>400.37</v>
      </c>
      <c r="BE9" s="457">
        <v>402.16</v>
      </c>
      <c r="BF9" s="457">
        <v>404.98</v>
      </c>
      <c r="BG9" s="458">
        <v>404.39</v>
      </c>
      <c r="BH9" s="459">
        <v>406.6</v>
      </c>
      <c r="BI9" s="457">
        <v>409.86</v>
      </c>
      <c r="BJ9" s="457">
        <v>412.2</v>
      </c>
      <c r="BK9" s="458">
        <v>412.6</v>
      </c>
      <c r="BL9" s="459">
        <v>416.86</v>
      </c>
      <c r="BM9" s="457">
        <v>423.16</v>
      </c>
      <c r="BN9" s="457">
        <v>424.3</v>
      </c>
      <c r="BO9" s="458">
        <v>426.5</v>
      </c>
      <c r="BP9" s="459">
        <v>430.77</v>
      </c>
      <c r="BQ9" s="457">
        <v>434.22</v>
      </c>
      <c r="BR9" s="457">
        <v>437.46</v>
      </c>
      <c r="BS9" s="458">
        <v>439.04</v>
      </c>
      <c r="BT9" s="459">
        <v>443.1</v>
      </c>
      <c r="BU9" s="457">
        <v>449.75</v>
      </c>
      <c r="BV9" s="457">
        <v>453.64</v>
      </c>
      <c r="BW9" s="458">
        <v>453.85</v>
      </c>
      <c r="BX9" s="459">
        <v>455.02</v>
      </c>
      <c r="BY9" s="457">
        <v>458.98</v>
      </c>
      <c r="BZ9" s="457">
        <v>462.87</v>
      </c>
      <c r="CA9" s="458">
        <v>463.99</v>
      </c>
      <c r="CB9" s="459">
        <v>465.98</v>
      </c>
      <c r="CC9" s="457">
        <v>470.03</v>
      </c>
      <c r="CD9" s="457">
        <v>472.01</v>
      </c>
      <c r="CE9" s="458">
        <v>473.15</v>
      </c>
      <c r="CF9" s="459">
        <v>475.97</v>
      </c>
      <c r="CG9" s="457">
        <v>479.55</v>
      </c>
      <c r="CH9" s="457">
        <v>480.64</v>
      </c>
      <c r="CI9" s="458">
        <v>480.07</v>
      </c>
      <c r="CJ9" s="460">
        <v>482.4</v>
      </c>
      <c r="CK9" s="457">
        <v>487.32</v>
      </c>
      <c r="CL9" s="457">
        <v>492.58</v>
      </c>
      <c r="CM9" s="458">
        <v>491.25</v>
      </c>
      <c r="CN9" s="459">
        <v>494.04</v>
      </c>
      <c r="CO9" s="457">
        <v>496.25</v>
      </c>
      <c r="CP9" s="457">
        <v>498.01</v>
      </c>
      <c r="CQ9" s="458">
        <v>498.82</v>
      </c>
      <c r="CR9" s="459">
        <v>500.65</v>
      </c>
      <c r="CS9" s="457">
        <v>501.87</v>
      </c>
      <c r="CT9" s="457">
        <v>505.85</v>
      </c>
      <c r="CU9" s="458">
        <v>507.48</v>
      </c>
      <c r="CV9" s="456">
        <v>509.54</v>
      </c>
      <c r="CW9" s="457">
        <v>517.86</v>
      </c>
      <c r="CX9" s="457">
        <v>523.54</v>
      </c>
      <c r="CY9" s="458">
        <v>523.71</v>
      </c>
      <c r="CZ9" s="456">
        <v>524.83000000000004</v>
      </c>
      <c r="DA9" s="457">
        <v>527.44000000000005</v>
      </c>
      <c r="DB9" s="457">
        <v>530.53</v>
      </c>
      <c r="DC9" s="458">
        <v>535</v>
      </c>
      <c r="DD9" s="459">
        <v>543.14</v>
      </c>
      <c r="DE9" s="457">
        <v>561.95000000000005</v>
      </c>
      <c r="DF9" s="457">
        <v>574.05999999999995</v>
      </c>
      <c r="DG9" s="458">
        <v>587.47</v>
      </c>
      <c r="DH9" s="459">
        <v>594.9</v>
      </c>
      <c r="DI9" s="457">
        <v>598.72</v>
      </c>
      <c r="DJ9" s="457">
        <v>603.91</v>
      </c>
      <c r="DK9" s="458">
        <v>611.03</v>
      </c>
      <c r="DL9" s="459">
        <v>625.48</v>
      </c>
      <c r="DM9" s="457">
        <v>631.20000000000005</v>
      </c>
      <c r="DN9" s="457">
        <v>637.91999999999996</v>
      </c>
      <c r="DO9" s="458">
        <v>647.39</v>
      </c>
      <c r="DP9" s="459">
        <v>651.74</v>
      </c>
      <c r="DQ9" s="457">
        <v>668.81</v>
      </c>
      <c r="DR9" s="457">
        <v>674.55</v>
      </c>
      <c r="DS9" s="458">
        <v>673.9</v>
      </c>
      <c r="DT9" s="459">
        <v>678.85</v>
      </c>
      <c r="DU9" s="457">
        <v>694.86</v>
      </c>
      <c r="DV9" s="457">
        <v>719.14</v>
      </c>
      <c r="DW9" s="458">
        <v>720.13</v>
      </c>
      <c r="DX9" s="459">
        <v>705.76</v>
      </c>
      <c r="DY9" s="457">
        <v>697.72</v>
      </c>
      <c r="DZ9" s="457">
        <v>701.88</v>
      </c>
      <c r="EA9" s="458">
        <v>701.98</v>
      </c>
      <c r="EB9" s="459">
        <v>708.05</v>
      </c>
      <c r="EC9" s="457">
        <v>715.18</v>
      </c>
      <c r="ED9" s="457">
        <v>723.36</v>
      </c>
      <c r="EE9" s="458">
        <v>723.26</v>
      </c>
      <c r="EF9" s="459">
        <v>729.81</v>
      </c>
      <c r="EG9" s="457">
        <v>742.73</v>
      </c>
      <c r="EH9" s="457">
        <v>751.52</v>
      </c>
      <c r="EI9" s="458">
        <v>752.53</v>
      </c>
      <c r="EJ9" s="459">
        <v>758.31</v>
      </c>
      <c r="EK9" s="457">
        <v>763.62</v>
      </c>
      <c r="EL9" s="457">
        <v>764.46</v>
      </c>
      <c r="EM9" s="458">
        <v>765.52</v>
      </c>
      <c r="EN9" s="459">
        <v>772.81</v>
      </c>
      <c r="EO9" s="457">
        <v>776.78</v>
      </c>
      <c r="EP9" s="457">
        <v>781.78</v>
      </c>
      <c r="EQ9" s="458">
        <v>782.77</v>
      </c>
      <c r="ER9" s="459">
        <v>790.24</v>
      </c>
      <c r="ES9" s="457">
        <v>793.2</v>
      </c>
      <c r="ET9" s="457">
        <v>796.17</v>
      </c>
      <c r="EU9" s="458">
        <v>799.13</v>
      </c>
      <c r="EV9" s="459">
        <v>802.53</v>
      </c>
      <c r="EW9" s="457">
        <v>806.48</v>
      </c>
      <c r="EX9" s="457">
        <v>809.91</v>
      </c>
      <c r="EY9" s="458">
        <v>813.35</v>
      </c>
      <c r="EZ9" s="459">
        <v>817.55</v>
      </c>
      <c r="FA9" s="457">
        <v>821.46</v>
      </c>
      <c r="FB9" s="457">
        <v>825.37</v>
      </c>
      <c r="FC9" s="458">
        <v>829.29</v>
      </c>
      <c r="FD9" s="459">
        <v>833.59</v>
      </c>
      <c r="FE9" s="457">
        <v>837.79</v>
      </c>
      <c r="FF9" s="457">
        <v>841.99</v>
      </c>
      <c r="FG9" s="458">
        <v>846.19</v>
      </c>
      <c r="FH9" s="459">
        <v>850.26</v>
      </c>
      <c r="FI9" s="457">
        <v>854.54</v>
      </c>
      <c r="FJ9" s="457">
        <v>858.83</v>
      </c>
      <c r="FK9" s="458">
        <v>863.11</v>
      </c>
      <c r="FL9" s="459">
        <v>867.27</v>
      </c>
      <c r="FM9" s="457">
        <v>871.63</v>
      </c>
      <c r="FN9" s="457">
        <v>876</v>
      </c>
      <c r="FO9" s="458">
        <v>880.37</v>
      </c>
      <c r="FP9" s="459">
        <v>884.61</v>
      </c>
      <c r="FQ9" s="457">
        <v>889.07</v>
      </c>
      <c r="FR9" s="457">
        <v>893.52</v>
      </c>
      <c r="FS9" s="458">
        <v>897.98</v>
      </c>
      <c r="FT9" s="459">
        <v>902.3</v>
      </c>
      <c r="FU9" s="457">
        <v>906.85</v>
      </c>
      <c r="FV9" s="457">
        <v>911.39</v>
      </c>
      <c r="FW9" s="458">
        <v>915.94</v>
      </c>
      <c r="FX9" s="459">
        <v>920.35</v>
      </c>
      <c r="FY9" s="457">
        <v>924.99</v>
      </c>
      <c r="FZ9" s="457">
        <v>929.62</v>
      </c>
      <c r="GA9" s="458">
        <v>934.26</v>
      </c>
      <c r="GB9" s="459">
        <v>938.76</v>
      </c>
      <c r="GC9" s="457">
        <v>943.48</v>
      </c>
      <c r="GD9" s="457">
        <v>948.21</v>
      </c>
      <c r="GE9" s="458">
        <v>952.94</v>
      </c>
      <c r="GF9" s="459">
        <v>957.53</v>
      </c>
      <c r="GG9" s="457">
        <v>962.35</v>
      </c>
      <c r="GH9" s="457">
        <v>967.18</v>
      </c>
      <c r="GI9" s="458">
        <v>972</v>
      </c>
      <c r="GJ9" s="459">
        <v>976.68</v>
      </c>
      <c r="GK9" s="457">
        <v>981.6</v>
      </c>
      <c r="GL9" s="457">
        <v>986.52</v>
      </c>
      <c r="GM9" s="458">
        <v>991.44</v>
      </c>
      <c r="GN9" s="459">
        <v>996.22</v>
      </c>
      <c r="GO9" s="457">
        <v>1001.23</v>
      </c>
      <c r="GP9" s="457">
        <v>1006.25</v>
      </c>
      <c r="GQ9" s="458">
        <v>1011.27</v>
      </c>
      <c r="GR9" s="459">
        <v>1016.14</v>
      </c>
      <c r="GS9" s="457">
        <v>1021.26</v>
      </c>
      <c r="GT9" s="457">
        <v>1026.3800000000001</v>
      </c>
      <c r="GU9" s="458">
        <v>1031.5</v>
      </c>
      <c r="GV9" s="459">
        <v>1036.46</v>
      </c>
      <c r="GW9" s="457">
        <v>1041.68</v>
      </c>
      <c r="GX9" s="457">
        <v>1046.9100000000001</v>
      </c>
      <c r="GY9" s="458">
        <v>1052.1300000000001</v>
      </c>
      <c r="GZ9" s="459">
        <v>1057.19</v>
      </c>
      <c r="HA9" s="457">
        <v>1062.52</v>
      </c>
      <c r="HB9" s="457">
        <v>1067.8399999999999</v>
      </c>
      <c r="HC9" s="458">
        <v>1073.17</v>
      </c>
      <c r="HD9" s="459">
        <v>1078.3399999999999</v>
      </c>
      <c r="HE9" s="457">
        <v>1083.77</v>
      </c>
      <c r="HF9" s="457">
        <v>1089.2</v>
      </c>
      <c r="HG9" s="458">
        <v>1094.6300000000001</v>
      </c>
      <c r="HH9" s="459">
        <v>1099.9000000000001</v>
      </c>
      <c r="HI9" s="457">
        <v>1105.44</v>
      </c>
      <c r="HJ9" s="457">
        <v>1110.98</v>
      </c>
      <c r="HK9" s="458">
        <v>1116.53</v>
      </c>
      <c r="HL9" s="459">
        <v>1121.9000000000001</v>
      </c>
      <c r="HM9" s="457">
        <v>1127.55</v>
      </c>
      <c r="HN9" s="457">
        <v>1133.2</v>
      </c>
      <c r="HO9" s="458">
        <v>1138.8599999999999</v>
      </c>
      <c r="HP9" s="459">
        <v>1144.3399999999999</v>
      </c>
      <c r="HQ9" s="457">
        <v>1150.0999999999999</v>
      </c>
      <c r="HR9" s="457">
        <v>1155.8699999999999</v>
      </c>
      <c r="HS9" s="458">
        <v>1161.6300000000001</v>
      </c>
      <c r="HT9" s="459">
        <v>1167.22</v>
      </c>
      <c r="HU9" s="457">
        <v>1173.0999999999999</v>
      </c>
      <c r="HV9" s="457">
        <v>1178.99</v>
      </c>
      <c r="HW9" s="458">
        <v>1184.8699999999999</v>
      </c>
      <c r="HX9" s="459">
        <v>1190.57</v>
      </c>
      <c r="HY9" s="457">
        <v>1196.57</v>
      </c>
      <c r="HZ9" s="457">
        <v>1202.56</v>
      </c>
      <c r="IA9" s="458">
        <v>1208.56</v>
      </c>
      <c r="IB9" s="459">
        <v>1214.3800000000001</v>
      </c>
      <c r="IC9" s="457">
        <v>1220.5</v>
      </c>
      <c r="ID9" s="457">
        <v>1226.6199999999999</v>
      </c>
      <c r="IE9" s="458">
        <v>1232.73</v>
      </c>
      <c r="IF9" s="459">
        <v>1238.67</v>
      </c>
      <c r="IG9" s="457">
        <v>1244.9100000000001</v>
      </c>
      <c r="IH9" s="457">
        <v>1251.1500000000001</v>
      </c>
      <c r="II9" s="458">
        <v>1257.3900000000001</v>
      </c>
      <c r="IJ9" s="459">
        <v>1263.44</v>
      </c>
      <c r="IK9" s="457">
        <v>1269.81</v>
      </c>
      <c r="IL9" s="457">
        <v>1276.17</v>
      </c>
      <c r="IM9" s="458">
        <v>1282.54</v>
      </c>
      <c r="IN9" s="459">
        <v>1288.71</v>
      </c>
      <c r="IO9" s="457">
        <v>1295.2</v>
      </c>
      <c r="IP9" s="457">
        <v>1301.69</v>
      </c>
      <c r="IQ9" s="458">
        <v>1308.19</v>
      </c>
      <c r="IR9" s="459">
        <v>1314.48</v>
      </c>
      <c r="IS9" s="457">
        <v>1321.11</v>
      </c>
      <c r="IT9" s="457">
        <v>1327.73</v>
      </c>
      <c r="IU9" s="458">
        <v>1334.35</v>
      </c>
      <c r="IV9" s="459">
        <v>1340.77</v>
      </c>
      <c r="IW9" s="457">
        <v>1347.53</v>
      </c>
      <c r="IX9" s="457">
        <v>1354.28</v>
      </c>
      <c r="IY9" s="458">
        <v>1361.04</v>
      </c>
      <c r="IZ9" s="459">
        <v>1367.59</v>
      </c>
      <c r="JA9" s="457">
        <v>1374.48</v>
      </c>
      <c r="JB9" s="457">
        <v>1381.37</v>
      </c>
      <c r="JC9" s="458">
        <v>1388.26</v>
      </c>
      <c r="JD9" s="459">
        <v>1394.94</v>
      </c>
      <c r="JE9" s="457">
        <v>1401.97</v>
      </c>
      <c r="JF9" s="457">
        <v>1409</v>
      </c>
      <c r="JG9" s="458">
        <v>1416.02</v>
      </c>
      <c r="JH9" s="459">
        <v>1422.84</v>
      </c>
      <c r="JI9" s="457">
        <v>1430.01</v>
      </c>
      <c r="JJ9" s="457">
        <v>1437.18</v>
      </c>
      <c r="JK9" s="458">
        <v>1444.34</v>
      </c>
      <c r="JL9" s="459">
        <v>1451.3</v>
      </c>
      <c r="JM9" s="457">
        <v>1458.61</v>
      </c>
      <c r="JN9" s="457">
        <v>1465.92</v>
      </c>
      <c r="JO9" s="458">
        <v>1473.23</v>
      </c>
      <c r="JP9" s="459">
        <v>1480.32</v>
      </c>
      <c r="JQ9" s="457">
        <v>1487.78</v>
      </c>
      <c r="JR9" s="457">
        <v>1495.24</v>
      </c>
      <c r="JS9" s="458">
        <v>1502.7</v>
      </c>
      <c r="JT9" s="459">
        <v>1509.93</v>
      </c>
      <c r="JU9" s="457">
        <v>1517.54</v>
      </c>
      <c r="JV9" s="457">
        <v>1525.14</v>
      </c>
      <c r="JW9" s="458">
        <v>1532.75</v>
      </c>
      <c r="JX9" s="459">
        <v>1540.13</v>
      </c>
      <c r="JY9" s="457">
        <v>1547.89</v>
      </c>
      <c r="JZ9" s="457">
        <v>1555.65</v>
      </c>
      <c r="KA9" s="458">
        <v>1563.4</v>
      </c>
      <c r="KB9" s="459">
        <v>1570.93</v>
      </c>
      <c r="KC9" s="457">
        <v>1578.84</v>
      </c>
      <c r="KD9" s="457">
        <v>1586.76</v>
      </c>
      <c r="KE9" s="458">
        <v>1594.67</v>
      </c>
      <c r="KF9" s="459">
        <v>1602.35</v>
      </c>
      <c r="KG9" s="457">
        <v>1610.42</v>
      </c>
      <c r="KH9" s="457">
        <v>1618.49</v>
      </c>
      <c r="KI9" s="458">
        <v>1626.57</v>
      </c>
      <c r="KJ9" s="459">
        <v>1634.4</v>
      </c>
      <c r="KK9" s="457">
        <v>1642.63</v>
      </c>
      <c r="KL9" s="457">
        <v>1650.86</v>
      </c>
      <c r="KM9" s="458">
        <v>1659.1</v>
      </c>
      <c r="KN9" s="459">
        <v>1667.08</v>
      </c>
      <c r="KO9" s="457">
        <v>1675.48</v>
      </c>
      <c r="KP9" s="457">
        <v>1683.88</v>
      </c>
      <c r="KQ9" s="458">
        <v>1692.28</v>
      </c>
      <c r="KR9" s="459">
        <v>1700.43</v>
      </c>
      <c r="KS9" s="457">
        <v>1708.99</v>
      </c>
      <c r="KT9" s="457">
        <v>1717.56</v>
      </c>
      <c r="KU9" s="458">
        <v>1726.13</v>
      </c>
      <c r="KV9" s="459">
        <v>1734.43</v>
      </c>
      <c r="KW9" s="457">
        <v>1743.17</v>
      </c>
      <c r="KX9" s="457">
        <v>1751.91</v>
      </c>
      <c r="KY9" s="458">
        <v>1760.65</v>
      </c>
      <c r="KZ9" s="459">
        <v>1769.12</v>
      </c>
      <c r="LA9" s="457">
        <v>1778.04</v>
      </c>
      <c r="LB9" s="457">
        <v>1786.95</v>
      </c>
      <c r="LC9" s="458">
        <v>1795.86</v>
      </c>
      <c r="LD9" s="459">
        <v>1804.51</v>
      </c>
      <c r="LE9" s="457">
        <v>1813.6</v>
      </c>
      <c r="LF9" s="457">
        <v>1822.69</v>
      </c>
      <c r="LG9" s="458">
        <v>1831.78</v>
      </c>
      <c r="LH9" s="459">
        <v>1840.6</v>
      </c>
      <c r="LI9" s="457">
        <v>1849.87</v>
      </c>
      <c r="LJ9" s="457">
        <v>1859.14</v>
      </c>
      <c r="LK9" s="458">
        <v>1868.41</v>
      </c>
      <c r="LL9" s="459">
        <v>1877.41</v>
      </c>
      <c r="LM9" s="457">
        <v>1886.87</v>
      </c>
      <c r="LN9" s="457">
        <v>1896.32</v>
      </c>
      <c r="LO9" s="458">
        <v>1905.78</v>
      </c>
      <c r="LP9" s="459">
        <v>1914.96</v>
      </c>
      <c r="LQ9" s="457">
        <v>1924.6</v>
      </c>
      <c r="LR9" s="457">
        <v>1934.25</v>
      </c>
      <c r="LS9" s="458">
        <v>1943.9</v>
      </c>
      <c r="LT9" s="459">
        <v>1953.26</v>
      </c>
      <c r="LU9" s="457">
        <v>1963.1</v>
      </c>
      <c r="LV9" s="457">
        <v>1972.94</v>
      </c>
      <c r="LW9" s="458">
        <v>1982.78</v>
      </c>
      <c r="LX9" s="459">
        <v>1992.32</v>
      </c>
      <c r="LY9" s="457">
        <v>2002.36</v>
      </c>
      <c r="LZ9" s="457">
        <v>2012.39</v>
      </c>
      <c r="MA9" s="458">
        <v>2022.43</v>
      </c>
      <c r="MB9" s="459">
        <v>2032.17</v>
      </c>
      <c r="MC9" s="457">
        <v>2042.4</v>
      </c>
      <c r="MD9" s="457">
        <v>2052.64</v>
      </c>
      <c r="ME9" s="458">
        <v>2062.88</v>
      </c>
      <c r="MF9" s="459">
        <v>2072.81</v>
      </c>
      <c r="MG9" s="457">
        <v>2083.25</v>
      </c>
      <c r="MH9" s="457">
        <v>2093.69</v>
      </c>
      <c r="MI9" s="458">
        <v>2104.14</v>
      </c>
      <c r="MJ9" s="459">
        <v>2114.27</v>
      </c>
      <c r="MK9" s="457">
        <v>2124.92</v>
      </c>
      <c r="ML9" s="457">
        <v>2135.5700000000002</v>
      </c>
      <c r="MM9" s="458">
        <v>2146.2199999999998</v>
      </c>
      <c r="MN9" s="459">
        <v>2156.5500000000002</v>
      </c>
      <c r="MO9" s="457">
        <v>2167.42</v>
      </c>
      <c r="MP9" s="457">
        <v>2178.2800000000002</v>
      </c>
      <c r="MQ9" s="458">
        <v>2189.14</v>
      </c>
      <c r="MR9" s="459">
        <v>2199.6799999999998</v>
      </c>
      <c r="MS9" s="457">
        <v>2210.7600000000002</v>
      </c>
      <c r="MT9" s="457">
        <v>2221.85</v>
      </c>
      <c r="MU9" s="458">
        <v>2232.9299999999998</v>
      </c>
      <c r="MV9" s="459">
        <v>2243.6799999999998</v>
      </c>
      <c r="MW9" s="457">
        <v>2254.98</v>
      </c>
      <c r="MX9" s="457">
        <v>2266.2800000000002</v>
      </c>
      <c r="MY9" s="458">
        <v>2277.59</v>
      </c>
      <c r="MZ9" s="459">
        <v>2288.5500000000002</v>
      </c>
      <c r="NA9" s="457">
        <v>2300.08</v>
      </c>
      <c r="NB9" s="457">
        <v>2311.61</v>
      </c>
      <c r="NC9" s="458">
        <v>2323.14</v>
      </c>
      <c r="ND9" s="459">
        <v>2334.3200000000002</v>
      </c>
      <c r="NE9" s="457">
        <v>2346.08</v>
      </c>
      <c r="NF9" s="457">
        <v>2357.84</v>
      </c>
      <c r="NG9" s="458">
        <v>2369.6</v>
      </c>
      <c r="NH9" s="459">
        <v>2381.0100000000002</v>
      </c>
      <c r="NI9" s="457">
        <v>2393</v>
      </c>
      <c r="NJ9" s="457">
        <v>2405</v>
      </c>
      <c r="NK9" s="458">
        <v>2416.9899999999998</v>
      </c>
      <c r="NL9" s="459">
        <v>2428.63</v>
      </c>
      <c r="NM9" s="457">
        <v>2440.86</v>
      </c>
      <c r="NN9" s="457">
        <v>2453.1</v>
      </c>
      <c r="NO9" s="458">
        <v>2465.33</v>
      </c>
      <c r="NP9" s="459">
        <v>2477.1999999999998</v>
      </c>
      <c r="NQ9" s="457">
        <v>2489.6799999999998</v>
      </c>
      <c r="NR9" s="457">
        <v>2502.16</v>
      </c>
      <c r="NS9" s="458">
        <v>2514.64</v>
      </c>
      <c r="NT9" s="459">
        <v>2526.7399999999998</v>
      </c>
      <c r="NU9" s="457">
        <v>2539.4699999999998</v>
      </c>
      <c r="NV9" s="457">
        <v>2552.1999999999998</v>
      </c>
      <c r="NW9" s="458">
        <v>2564.9299999999998</v>
      </c>
      <c r="NX9" s="459">
        <v>2577.2800000000002</v>
      </c>
      <c r="NY9" s="457">
        <v>2590.2600000000002</v>
      </c>
      <c r="NZ9" s="457">
        <v>2603.25</v>
      </c>
      <c r="OA9" s="458">
        <v>2616.23</v>
      </c>
      <c r="OB9" s="459">
        <v>2628.82</v>
      </c>
      <c r="OC9" s="457">
        <v>2642.07</v>
      </c>
      <c r="OD9" s="457">
        <v>2655.31</v>
      </c>
      <c r="OE9" s="458">
        <v>2668.55</v>
      </c>
      <c r="OF9" s="459">
        <v>2681.4</v>
      </c>
      <c r="OG9" s="457">
        <v>2694.91</v>
      </c>
      <c r="OH9" s="457">
        <v>2708.42</v>
      </c>
      <c r="OI9" s="458">
        <v>2721.93</v>
      </c>
      <c r="OJ9" s="459">
        <v>2735.03</v>
      </c>
      <c r="OK9" s="457">
        <v>2748.81</v>
      </c>
      <c r="OL9" s="457">
        <v>2762.59</v>
      </c>
      <c r="OM9" s="458">
        <v>2776.36</v>
      </c>
      <c r="ON9" s="459">
        <v>2789.73</v>
      </c>
      <c r="OO9" s="457">
        <v>2803.78</v>
      </c>
      <c r="OP9" s="457">
        <v>2817.84</v>
      </c>
      <c r="OQ9" s="458">
        <v>2831.89</v>
      </c>
      <c r="OR9" s="459">
        <v>2845.52</v>
      </c>
      <c r="OS9" s="457">
        <v>2859.86</v>
      </c>
      <c r="OT9" s="457">
        <v>2874.19</v>
      </c>
      <c r="OU9" s="458">
        <v>2888.53</v>
      </c>
      <c r="OV9" s="459">
        <v>2902.43</v>
      </c>
      <c r="OW9" s="457">
        <v>2917.06</v>
      </c>
      <c r="OX9" s="457">
        <v>2931.68</v>
      </c>
      <c r="OY9" s="458">
        <v>2946.3</v>
      </c>
      <c r="OZ9" s="459">
        <v>2960.48</v>
      </c>
      <c r="PA9" s="457">
        <v>2975.4</v>
      </c>
      <c r="PB9" s="457">
        <v>2990.31</v>
      </c>
      <c r="PC9" s="458">
        <v>3005.23</v>
      </c>
      <c r="PD9" s="459">
        <v>3019.69</v>
      </c>
      <c r="PE9" s="457">
        <v>3034.91</v>
      </c>
      <c r="PF9" s="457">
        <v>3050.12</v>
      </c>
      <c r="PG9" s="458">
        <v>3065.33</v>
      </c>
      <c r="PH9" s="459">
        <v>3080.09</v>
      </c>
      <c r="PI9" s="457">
        <v>3095.6</v>
      </c>
      <c r="PJ9" s="457">
        <v>3111.12</v>
      </c>
      <c r="PK9" s="458">
        <v>3126.64</v>
      </c>
      <c r="PL9" s="459">
        <v>3141.69</v>
      </c>
      <c r="PM9" s="457">
        <v>3157.52</v>
      </c>
      <c r="PN9" s="457">
        <v>3173.34</v>
      </c>
      <c r="PO9" s="458">
        <v>3189.17</v>
      </c>
      <c r="PP9" s="459">
        <v>3204.52</v>
      </c>
      <c r="PQ9" s="457">
        <v>3220.67</v>
      </c>
      <c r="PR9" s="457">
        <v>3236.81</v>
      </c>
      <c r="PS9" s="458">
        <v>3252.95</v>
      </c>
      <c r="PT9" s="459">
        <v>3268.61</v>
      </c>
      <c r="PU9" s="457">
        <v>3285.08</v>
      </c>
      <c r="PV9" s="457">
        <v>3301.55</v>
      </c>
      <c r="PW9" s="458">
        <v>3318.01</v>
      </c>
      <c r="PX9" s="459">
        <v>3333.98</v>
      </c>
      <c r="PY9" s="457">
        <v>3350.78</v>
      </c>
      <c r="PZ9" s="457">
        <v>3367.58</v>
      </c>
      <c r="QA9" s="458">
        <v>3384.37</v>
      </c>
      <c r="QB9" s="459">
        <v>3400.66</v>
      </c>
      <c r="QC9" s="457">
        <v>3417.8</v>
      </c>
      <c r="QD9" s="457">
        <v>3434.93</v>
      </c>
      <c r="QE9" s="458">
        <v>3452.06</v>
      </c>
      <c r="QF9" s="459">
        <v>3468.68</v>
      </c>
      <c r="QG9" s="457">
        <v>3486.15</v>
      </c>
      <c r="QH9" s="457">
        <v>3503.63</v>
      </c>
      <c r="QI9" s="458">
        <v>3521.1</v>
      </c>
      <c r="QJ9" s="459">
        <v>3538.05</v>
      </c>
      <c r="QK9" s="457">
        <v>3555.88</v>
      </c>
      <c r="QL9" s="457">
        <v>3573.7</v>
      </c>
      <c r="QM9" s="458">
        <v>3591.52</v>
      </c>
      <c r="QN9" s="459">
        <v>3608.81</v>
      </c>
      <c r="QO9" s="457">
        <v>3626.99</v>
      </c>
      <c r="QP9" s="457">
        <v>3645.17</v>
      </c>
      <c r="QQ9" s="458">
        <v>3663.35</v>
      </c>
      <c r="QR9" s="459">
        <v>3680.99</v>
      </c>
      <c r="QS9" s="457">
        <v>3699.53</v>
      </c>
      <c r="QT9" s="457">
        <v>3718.08</v>
      </c>
      <c r="QU9" s="458">
        <v>3736.62</v>
      </c>
      <c r="QV9" s="459">
        <v>3754.61</v>
      </c>
      <c r="QW9" s="457">
        <v>3773.52</v>
      </c>
      <c r="QX9" s="457">
        <v>3792.44</v>
      </c>
      <c r="QY9" s="458">
        <v>3811.35</v>
      </c>
      <c r="QZ9" s="459">
        <v>3829.7</v>
      </c>
      <c r="RA9" s="457">
        <v>3848.99</v>
      </c>
      <c r="RB9" s="457">
        <v>3868.29</v>
      </c>
      <c r="RC9" s="458">
        <v>3887.58</v>
      </c>
      <c r="RD9" s="459">
        <v>3906.29</v>
      </c>
      <c r="RE9" s="457">
        <v>3925.97</v>
      </c>
      <c r="RF9" s="457">
        <v>3945.65</v>
      </c>
      <c r="RG9" s="458">
        <v>3965.33</v>
      </c>
      <c r="RH9" s="459">
        <v>3984.42</v>
      </c>
      <c r="RI9" s="457">
        <v>4004.49</v>
      </c>
      <c r="RJ9" s="457">
        <v>4024.57</v>
      </c>
      <c r="RK9" s="458">
        <v>4044.64</v>
      </c>
      <c r="RL9" s="459">
        <v>4064.11</v>
      </c>
      <c r="RM9" s="457">
        <v>4084.58</v>
      </c>
      <c r="RN9" s="457">
        <v>4105.0600000000004</v>
      </c>
      <c r="RO9" s="458">
        <v>4125.53</v>
      </c>
      <c r="RP9" s="459">
        <v>4145.3900000000003</v>
      </c>
      <c r="RQ9" s="457">
        <v>4166.2700000000004</v>
      </c>
      <c r="RR9" s="457">
        <v>4187.16</v>
      </c>
      <c r="RS9" s="458">
        <v>4208.04</v>
      </c>
      <c r="RT9" s="459">
        <v>4228.3</v>
      </c>
      <c r="RU9" s="457">
        <v>4249.6000000000004</v>
      </c>
      <c r="RV9" s="457">
        <v>4270.8999999999996</v>
      </c>
      <c r="RW9" s="458">
        <v>4292.2</v>
      </c>
      <c r="RX9" s="459">
        <v>4312.8599999999997</v>
      </c>
      <c r="RY9" s="457">
        <v>4334.59</v>
      </c>
      <c r="RZ9" s="457">
        <v>4356.32</v>
      </c>
      <c r="SA9" s="586">
        <v>4378.05</v>
      </c>
      <c r="SB9" s="583"/>
      <c r="SC9" s="583"/>
      <c r="SD9" s="583"/>
      <c r="SE9" s="583"/>
      <c r="SF9" s="583"/>
      <c r="SG9" s="583"/>
      <c r="SH9" s="583"/>
      <c r="SI9" s="583"/>
      <c r="SJ9" s="583"/>
      <c r="SK9" s="583"/>
      <c r="SL9" s="583"/>
      <c r="SM9" s="583"/>
      <c r="SN9" s="583"/>
      <c r="SO9" s="583"/>
      <c r="SP9" s="583"/>
      <c r="SQ9" s="583"/>
      <c r="SR9" s="583"/>
      <c r="SS9" s="583"/>
      <c r="ST9" s="583"/>
      <c r="SU9" s="583"/>
      <c r="SV9" s="583"/>
      <c r="SW9" s="583"/>
      <c r="SX9" s="583"/>
      <c r="SY9" s="583"/>
      <c r="SZ9" s="583"/>
      <c r="TA9" s="583"/>
      <c r="TB9" s="583"/>
      <c r="TC9" s="583"/>
      <c r="TD9" s="583"/>
      <c r="TE9" s="583"/>
      <c r="TF9" s="583"/>
      <c r="TG9" s="583"/>
      <c r="TH9" s="583"/>
      <c r="TI9" s="583"/>
      <c r="TJ9" s="583"/>
      <c r="TK9" s="583"/>
      <c r="TL9" s="583"/>
      <c r="TM9" s="583"/>
      <c r="TN9" s="583"/>
      <c r="TO9" s="583"/>
      <c r="TP9" s="583"/>
      <c r="TQ9" s="583"/>
      <c r="TR9" s="583"/>
      <c r="TS9" s="583"/>
      <c r="TT9" s="583"/>
      <c r="TU9" s="583"/>
      <c r="TV9" s="583"/>
    </row>
    <row r="10" spans="1:542" ht="15.6" thickBot="1">
      <c r="A10" s="416"/>
      <c r="B10" s="471"/>
      <c r="C10" s="417"/>
      <c r="D10" s="472" t="s">
        <v>375</v>
      </c>
      <c r="E10" s="473">
        <f>E8/E7</f>
        <v>2.9041845334910543</v>
      </c>
      <c r="F10" s="417"/>
      <c r="G10" s="401">
        <v>9</v>
      </c>
      <c r="H10" s="453" t="s">
        <v>81</v>
      </c>
      <c r="I10" s="409">
        <v>9</v>
      </c>
      <c r="J10" s="454" t="s">
        <v>376</v>
      </c>
      <c r="K10" s="455">
        <v>0.02</v>
      </c>
      <c r="L10" s="456">
        <v>267.29000000000002</v>
      </c>
      <c r="M10" s="457">
        <v>271.45</v>
      </c>
      <c r="N10" s="457">
        <v>280.61</v>
      </c>
      <c r="O10" s="458">
        <v>285.08999999999997</v>
      </c>
      <c r="P10" s="456">
        <v>290.51</v>
      </c>
      <c r="Q10" s="457">
        <v>297.43</v>
      </c>
      <c r="R10" s="457">
        <v>307.88</v>
      </c>
      <c r="S10" s="458">
        <v>311.66000000000003</v>
      </c>
      <c r="T10" s="459">
        <v>316.52</v>
      </c>
      <c r="U10" s="457">
        <v>318.58999999999997</v>
      </c>
      <c r="V10" s="457">
        <v>328.44</v>
      </c>
      <c r="W10" s="458">
        <v>329.3</v>
      </c>
      <c r="X10" s="459">
        <v>329.66</v>
      </c>
      <c r="Y10" s="457">
        <v>332.24</v>
      </c>
      <c r="Z10" s="457">
        <v>338.19</v>
      </c>
      <c r="AA10" s="458">
        <v>339.29</v>
      </c>
      <c r="AB10" s="459">
        <v>339.75</v>
      </c>
      <c r="AC10" s="457">
        <v>342.69</v>
      </c>
      <c r="AD10" s="457">
        <v>346.67</v>
      </c>
      <c r="AE10" s="458">
        <v>346.19</v>
      </c>
      <c r="AF10" s="459">
        <v>345.85</v>
      </c>
      <c r="AG10" s="457">
        <v>348</v>
      </c>
      <c r="AH10" s="457">
        <v>349.9</v>
      </c>
      <c r="AI10" s="458">
        <v>349.39</v>
      </c>
      <c r="AJ10" s="459">
        <v>348.48</v>
      </c>
      <c r="AK10" s="457">
        <v>350.45</v>
      </c>
      <c r="AL10" s="457">
        <v>351.03</v>
      </c>
      <c r="AM10" s="458">
        <v>351.44</v>
      </c>
      <c r="AN10" s="459">
        <v>352.56</v>
      </c>
      <c r="AO10" s="457">
        <v>354.8</v>
      </c>
      <c r="AP10" s="457">
        <v>358.68</v>
      </c>
      <c r="AQ10" s="458">
        <v>361.3</v>
      </c>
      <c r="AR10" s="459">
        <v>365.49</v>
      </c>
      <c r="AS10" s="457">
        <v>370.09</v>
      </c>
      <c r="AT10" s="457">
        <v>373.68</v>
      </c>
      <c r="AU10" s="458">
        <v>374.96</v>
      </c>
      <c r="AV10" s="459">
        <v>378.98</v>
      </c>
      <c r="AW10" s="457">
        <v>383.12</v>
      </c>
      <c r="AX10" s="457">
        <v>385.9</v>
      </c>
      <c r="AY10" s="458">
        <v>386.53</v>
      </c>
      <c r="AZ10" s="459">
        <v>386.61</v>
      </c>
      <c r="BA10" s="457">
        <v>389.75</v>
      </c>
      <c r="BB10" s="457">
        <v>393.42</v>
      </c>
      <c r="BC10" s="458">
        <v>393.88</v>
      </c>
      <c r="BD10" s="459">
        <v>396.33</v>
      </c>
      <c r="BE10" s="457">
        <v>398.06</v>
      </c>
      <c r="BF10" s="457">
        <v>400.61</v>
      </c>
      <c r="BG10" s="458">
        <v>399.93</v>
      </c>
      <c r="BH10" s="459">
        <v>402.01</v>
      </c>
      <c r="BI10" s="457">
        <v>405.84</v>
      </c>
      <c r="BJ10" s="457">
        <v>407.64</v>
      </c>
      <c r="BK10" s="458">
        <v>407.9</v>
      </c>
      <c r="BL10" s="459">
        <v>411.78</v>
      </c>
      <c r="BM10" s="457">
        <v>418.65</v>
      </c>
      <c r="BN10" s="457">
        <v>419.5</v>
      </c>
      <c r="BO10" s="458">
        <v>422.06</v>
      </c>
      <c r="BP10" s="459">
        <v>426.64</v>
      </c>
      <c r="BQ10" s="457">
        <v>429.83</v>
      </c>
      <c r="BR10" s="457">
        <v>432.86</v>
      </c>
      <c r="BS10" s="458">
        <v>434.57</v>
      </c>
      <c r="BT10" s="459">
        <v>438.73</v>
      </c>
      <c r="BU10" s="457">
        <v>445.29</v>
      </c>
      <c r="BV10" s="457">
        <v>449.25</v>
      </c>
      <c r="BW10" s="458">
        <v>449.32</v>
      </c>
      <c r="BX10" s="459">
        <v>449.94</v>
      </c>
      <c r="BY10" s="457">
        <v>453.54</v>
      </c>
      <c r="BZ10" s="457">
        <v>457.63</v>
      </c>
      <c r="CA10" s="458">
        <v>458.66</v>
      </c>
      <c r="CB10" s="459">
        <v>460.32</v>
      </c>
      <c r="CC10" s="457">
        <v>464.19</v>
      </c>
      <c r="CD10" s="457">
        <v>466.28</v>
      </c>
      <c r="CE10" s="458">
        <v>467.21</v>
      </c>
      <c r="CF10" s="459">
        <v>469.68</v>
      </c>
      <c r="CG10" s="457">
        <v>473.13</v>
      </c>
      <c r="CH10" s="457">
        <v>474.11</v>
      </c>
      <c r="CI10" s="458">
        <v>472.96</v>
      </c>
      <c r="CJ10" s="460">
        <v>474.43</v>
      </c>
      <c r="CK10" s="457">
        <v>478.77</v>
      </c>
      <c r="CL10" s="457">
        <v>484.44</v>
      </c>
      <c r="CM10" s="458">
        <v>482.76</v>
      </c>
      <c r="CN10" s="459">
        <v>485.77</v>
      </c>
      <c r="CO10" s="457">
        <v>488.74</v>
      </c>
      <c r="CP10" s="457">
        <v>490.22</v>
      </c>
      <c r="CQ10" s="458">
        <v>490.8</v>
      </c>
      <c r="CR10" s="459">
        <v>492.11</v>
      </c>
      <c r="CS10" s="457">
        <v>493.23</v>
      </c>
      <c r="CT10" s="457">
        <v>497.55</v>
      </c>
      <c r="CU10" s="458">
        <v>498.84</v>
      </c>
      <c r="CV10" s="456">
        <v>500.92</v>
      </c>
      <c r="CW10" s="457">
        <v>510.32</v>
      </c>
      <c r="CX10" s="457">
        <v>516.29999999999995</v>
      </c>
      <c r="CY10" s="458">
        <v>516.21</v>
      </c>
      <c r="CZ10" s="456">
        <v>517.34</v>
      </c>
      <c r="DA10" s="457">
        <v>520.66999999999996</v>
      </c>
      <c r="DB10" s="457">
        <v>523.36</v>
      </c>
      <c r="DC10" s="458">
        <v>528.58000000000004</v>
      </c>
      <c r="DD10" s="459">
        <v>537.80999999999995</v>
      </c>
      <c r="DE10" s="457">
        <v>560.54999999999995</v>
      </c>
      <c r="DF10" s="457">
        <v>572.89</v>
      </c>
      <c r="DG10" s="458">
        <v>588.45000000000005</v>
      </c>
      <c r="DH10" s="459">
        <v>595.76</v>
      </c>
      <c r="DI10" s="457">
        <v>599.22</v>
      </c>
      <c r="DJ10" s="457">
        <v>602.16999999999996</v>
      </c>
      <c r="DK10" s="458">
        <v>610.26</v>
      </c>
      <c r="DL10" s="459">
        <v>624.39</v>
      </c>
      <c r="DM10" s="457">
        <v>630.29999999999995</v>
      </c>
      <c r="DN10" s="457">
        <v>638.4</v>
      </c>
      <c r="DO10" s="458">
        <v>648.48</v>
      </c>
      <c r="DP10" s="459">
        <v>652.21</v>
      </c>
      <c r="DQ10" s="457">
        <v>671.85</v>
      </c>
      <c r="DR10" s="457">
        <v>677.88</v>
      </c>
      <c r="DS10" s="458">
        <v>676.32</v>
      </c>
      <c r="DT10" s="459">
        <v>682.18</v>
      </c>
      <c r="DU10" s="457">
        <v>701.14</v>
      </c>
      <c r="DV10" s="457">
        <v>730.54</v>
      </c>
      <c r="DW10" s="458">
        <v>728.97</v>
      </c>
      <c r="DX10" s="459">
        <v>708.16</v>
      </c>
      <c r="DY10" s="457">
        <v>696.16</v>
      </c>
      <c r="DZ10" s="457">
        <v>699.79</v>
      </c>
      <c r="EA10" s="458">
        <v>701.92</v>
      </c>
      <c r="EB10" s="459">
        <v>708.17</v>
      </c>
      <c r="EC10" s="457">
        <v>718.31</v>
      </c>
      <c r="ED10" s="457">
        <v>725.64</v>
      </c>
      <c r="EE10" s="458">
        <v>725.88</v>
      </c>
      <c r="EF10" s="459">
        <v>733.84</v>
      </c>
      <c r="EG10" s="457">
        <v>748.48</v>
      </c>
      <c r="EH10" s="457">
        <v>756.76</v>
      </c>
      <c r="EI10" s="458">
        <v>756.73</v>
      </c>
      <c r="EJ10" s="459">
        <v>760.93</v>
      </c>
      <c r="EK10" s="457">
        <v>765.02</v>
      </c>
      <c r="EL10" s="457">
        <v>765.35</v>
      </c>
      <c r="EM10" s="458">
        <v>764.34</v>
      </c>
      <c r="EN10" s="459">
        <v>771.04</v>
      </c>
      <c r="EO10" s="457">
        <v>775.23</v>
      </c>
      <c r="EP10" s="457">
        <v>778.58</v>
      </c>
      <c r="EQ10" s="458">
        <v>780.15</v>
      </c>
      <c r="ER10" s="459">
        <v>787.78</v>
      </c>
      <c r="ES10" s="457">
        <v>790.73</v>
      </c>
      <c r="ET10" s="457">
        <v>793.69</v>
      </c>
      <c r="EU10" s="458">
        <v>796.64</v>
      </c>
      <c r="EV10" s="459">
        <v>800.03</v>
      </c>
      <c r="EW10" s="457">
        <v>803.97</v>
      </c>
      <c r="EX10" s="457">
        <v>807.39</v>
      </c>
      <c r="EY10" s="458">
        <v>810.82</v>
      </c>
      <c r="EZ10" s="459">
        <v>815.01</v>
      </c>
      <c r="FA10" s="457">
        <v>818.91</v>
      </c>
      <c r="FB10" s="457">
        <v>822.81</v>
      </c>
      <c r="FC10" s="458">
        <v>826.7</v>
      </c>
      <c r="FD10" s="459">
        <v>830.99</v>
      </c>
      <c r="FE10" s="457">
        <v>835.18</v>
      </c>
      <c r="FF10" s="457">
        <v>839.37</v>
      </c>
      <c r="FG10" s="458">
        <v>843.55</v>
      </c>
      <c r="FH10" s="459">
        <v>847.61</v>
      </c>
      <c r="FI10" s="457">
        <v>851.88</v>
      </c>
      <c r="FJ10" s="457">
        <v>856.15</v>
      </c>
      <c r="FK10" s="458">
        <v>860.42</v>
      </c>
      <c r="FL10" s="459">
        <v>864.57</v>
      </c>
      <c r="FM10" s="457">
        <v>868.92</v>
      </c>
      <c r="FN10" s="457">
        <v>873.28</v>
      </c>
      <c r="FO10" s="458">
        <v>877.63</v>
      </c>
      <c r="FP10" s="459">
        <v>881.86</v>
      </c>
      <c r="FQ10" s="457">
        <v>886.3</v>
      </c>
      <c r="FR10" s="457">
        <v>890.74</v>
      </c>
      <c r="FS10" s="458">
        <v>895.18</v>
      </c>
      <c r="FT10" s="459">
        <v>899.49</v>
      </c>
      <c r="FU10" s="457">
        <v>904.03</v>
      </c>
      <c r="FV10" s="457">
        <v>908.56</v>
      </c>
      <c r="FW10" s="458">
        <v>913.09</v>
      </c>
      <c r="FX10" s="459">
        <v>917.48</v>
      </c>
      <c r="FY10" s="457">
        <v>922.11</v>
      </c>
      <c r="FZ10" s="457">
        <v>926.73</v>
      </c>
      <c r="GA10" s="458">
        <v>931.35</v>
      </c>
      <c r="GB10" s="459">
        <v>935.83</v>
      </c>
      <c r="GC10" s="457">
        <v>940.55</v>
      </c>
      <c r="GD10" s="457">
        <v>945.26</v>
      </c>
      <c r="GE10" s="458">
        <v>949.98</v>
      </c>
      <c r="GF10" s="459">
        <v>954.55</v>
      </c>
      <c r="GG10" s="457">
        <v>959.36</v>
      </c>
      <c r="GH10" s="457">
        <v>964.17</v>
      </c>
      <c r="GI10" s="458">
        <v>968.98</v>
      </c>
      <c r="GJ10" s="459">
        <v>973.64</v>
      </c>
      <c r="GK10" s="457">
        <v>978.55</v>
      </c>
      <c r="GL10" s="457">
        <v>983.45</v>
      </c>
      <c r="GM10" s="458">
        <v>988.36</v>
      </c>
      <c r="GN10" s="459">
        <v>993.11</v>
      </c>
      <c r="GO10" s="457">
        <v>998.12</v>
      </c>
      <c r="GP10" s="457">
        <v>1003.12</v>
      </c>
      <c r="GQ10" s="458">
        <v>1008.12</v>
      </c>
      <c r="GR10" s="459">
        <v>1012.98</v>
      </c>
      <c r="GS10" s="457">
        <v>1018.08</v>
      </c>
      <c r="GT10" s="457">
        <v>1023.18</v>
      </c>
      <c r="GU10" s="458">
        <v>1028.29</v>
      </c>
      <c r="GV10" s="459">
        <v>1033.24</v>
      </c>
      <c r="GW10" s="457">
        <v>1038.44</v>
      </c>
      <c r="GX10" s="457">
        <v>1043.6500000000001</v>
      </c>
      <c r="GY10" s="458">
        <v>1048.8499999999999</v>
      </c>
      <c r="GZ10" s="459">
        <v>1053.9000000000001</v>
      </c>
      <c r="HA10" s="457">
        <v>1059.21</v>
      </c>
      <c r="HB10" s="457">
        <v>1064.52</v>
      </c>
      <c r="HC10" s="458">
        <v>1069.83</v>
      </c>
      <c r="HD10" s="459">
        <v>1074.98</v>
      </c>
      <c r="HE10" s="457">
        <v>1080.3900000000001</v>
      </c>
      <c r="HF10" s="457">
        <v>1085.81</v>
      </c>
      <c r="HG10" s="458">
        <v>1091.22</v>
      </c>
      <c r="HH10" s="459">
        <v>1096.48</v>
      </c>
      <c r="HI10" s="457">
        <v>1102</v>
      </c>
      <c r="HJ10" s="457">
        <v>1107.53</v>
      </c>
      <c r="HK10" s="458">
        <v>1113.05</v>
      </c>
      <c r="HL10" s="459">
        <v>1118.4100000000001</v>
      </c>
      <c r="HM10" s="457">
        <v>1124.04</v>
      </c>
      <c r="HN10" s="457">
        <v>1129.68</v>
      </c>
      <c r="HO10" s="458">
        <v>1135.31</v>
      </c>
      <c r="HP10" s="459">
        <v>1140.78</v>
      </c>
      <c r="HQ10" s="457">
        <v>1146.52</v>
      </c>
      <c r="HR10" s="457">
        <v>1152.27</v>
      </c>
      <c r="HS10" s="458">
        <v>1158.02</v>
      </c>
      <c r="HT10" s="459">
        <v>1163.5899999999999</v>
      </c>
      <c r="HU10" s="457">
        <v>1169.45</v>
      </c>
      <c r="HV10" s="457">
        <v>1175.32</v>
      </c>
      <c r="HW10" s="458">
        <v>1181.18</v>
      </c>
      <c r="HX10" s="459">
        <v>1186.8599999999999</v>
      </c>
      <c r="HY10" s="457">
        <v>1192.8399999999999</v>
      </c>
      <c r="HZ10" s="457">
        <v>1198.82</v>
      </c>
      <c r="IA10" s="458">
        <v>1204.8</v>
      </c>
      <c r="IB10" s="459">
        <v>1210.5999999999999</v>
      </c>
      <c r="IC10" s="457">
        <v>1216.7</v>
      </c>
      <c r="ID10" s="457">
        <v>1222.8</v>
      </c>
      <c r="IE10" s="458">
        <v>1228.9000000000001</v>
      </c>
      <c r="IF10" s="459">
        <v>1234.81</v>
      </c>
      <c r="IG10" s="457">
        <v>1241.03</v>
      </c>
      <c r="IH10" s="457">
        <v>1247.25</v>
      </c>
      <c r="II10" s="458">
        <v>1253.47</v>
      </c>
      <c r="IJ10" s="459">
        <v>1259.51</v>
      </c>
      <c r="IK10" s="457">
        <v>1265.8499999999999</v>
      </c>
      <c r="IL10" s="457">
        <v>1272.2</v>
      </c>
      <c r="IM10" s="458">
        <v>1278.54</v>
      </c>
      <c r="IN10" s="459">
        <v>1284.7</v>
      </c>
      <c r="IO10" s="457">
        <v>1291.17</v>
      </c>
      <c r="IP10" s="457">
        <v>1297.6400000000001</v>
      </c>
      <c r="IQ10" s="458">
        <v>1304.1099999999999</v>
      </c>
      <c r="IR10" s="459">
        <v>1310.3900000000001</v>
      </c>
      <c r="IS10" s="457">
        <v>1316.99</v>
      </c>
      <c r="IT10" s="457">
        <v>1323.6</v>
      </c>
      <c r="IU10" s="458">
        <v>1330.2</v>
      </c>
      <c r="IV10" s="459">
        <v>1336.6</v>
      </c>
      <c r="IW10" s="457">
        <v>1343.33</v>
      </c>
      <c r="IX10" s="457">
        <v>1350.07</v>
      </c>
      <c r="IY10" s="458">
        <v>1356.8</v>
      </c>
      <c r="IZ10" s="459">
        <v>1363.33</v>
      </c>
      <c r="JA10" s="457">
        <v>1370.2</v>
      </c>
      <c r="JB10" s="457">
        <v>1377.07</v>
      </c>
      <c r="JC10" s="458">
        <v>1383.94</v>
      </c>
      <c r="JD10" s="459">
        <v>1390.6</v>
      </c>
      <c r="JE10" s="457">
        <v>1397.6</v>
      </c>
      <c r="JF10" s="457">
        <v>1404.61</v>
      </c>
      <c r="JG10" s="458">
        <v>1411.62</v>
      </c>
      <c r="JH10" s="459">
        <v>1418.41</v>
      </c>
      <c r="JI10" s="457">
        <v>1425.56</v>
      </c>
      <c r="JJ10" s="457">
        <v>1432.7</v>
      </c>
      <c r="JK10" s="458">
        <v>1439.85</v>
      </c>
      <c r="JL10" s="459">
        <v>1446.78</v>
      </c>
      <c r="JM10" s="457">
        <v>1454.07</v>
      </c>
      <c r="JN10" s="457">
        <v>1461.36</v>
      </c>
      <c r="JO10" s="458">
        <v>1468.65</v>
      </c>
      <c r="JP10" s="459">
        <v>1475.72</v>
      </c>
      <c r="JQ10" s="457">
        <v>1483.15</v>
      </c>
      <c r="JR10" s="457">
        <v>1490.58</v>
      </c>
      <c r="JS10" s="458">
        <v>1498.02</v>
      </c>
      <c r="JT10" s="459">
        <v>1505.23</v>
      </c>
      <c r="JU10" s="457">
        <v>1512.81</v>
      </c>
      <c r="JV10" s="457">
        <v>1520.4</v>
      </c>
      <c r="JW10" s="458">
        <v>1527.98</v>
      </c>
      <c r="JX10" s="459">
        <v>1535.33</v>
      </c>
      <c r="JY10" s="457">
        <v>1543.07</v>
      </c>
      <c r="JZ10" s="457">
        <v>1550.8</v>
      </c>
      <c r="KA10" s="458">
        <v>1558.54</v>
      </c>
      <c r="KB10" s="459">
        <v>1566.04</v>
      </c>
      <c r="KC10" s="457">
        <v>1573.93</v>
      </c>
      <c r="KD10" s="457">
        <v>1581.82</v>
      </c>
      <c r="KE10" s="458">
        <v>1589.71</v>
      </c>
      <c r="KF10" s="459">
        <v>1597.36</v>
      </c>
      <c r="KG10" s="457">
        <v>1605.41</v>
      </c>
      <c r="KH10" s="457">
        <v>1613.46</v>
      </c>
      <c r="KI10" s="458">
        <v>1621.5</v>
      </c>
      <c r="KJ10" s="459">
        <v>1629.31</v>
      </c>
      <c r="KK10" s="457">
        <v>1637.52</v>
      </c>
      <c r="KL10" s="457">
        <v>1645.72</v>
      </c>
      <c r="KM10" s="458">
        <v>1653.93</v>
      </c>
      <c r="KN10" s="459">
        <v>1661.89</v>
      </c>
      <c r="KO10" s="457">
        <v>1670.27</v>
      </c>
      <c r="KP10" s="457">
        <v>1678.64</v>
      </c>
      <c r="KQ10" s="458">
        <v>1687.01</v>
      </c>
      <c r="KR10" s="459">
        <v>1695.13</v>
      </c>
      <c r="KS10" s="457">
        <v>1703.67</v>
      </c>
      <c r="KT10" s="457">
        <v>1712.21</v>
      </c>
      <c r="KU10" s="458">
        <v>1720.75</v>
      </c>
      <c r="KV10" s="459">
        <v>1729.04</v>
      </c>
      <c r="KW10" s="457">
        <v>1737.75</v>
      </c>
      <c r="KX10" s="457">
        <v>1746.46</v>
      </c>
      <c r="KY10" s="458">
        <v>1755.17</v>
      </c>
      <c r="KZ10" s="459">
        <v>1763.62</v>
      </c>
      <c r="LA10" s="457">
        <v>1772.5</v>
      </c>
      <c r="LB10" s="457">
        <v>1781.39</v>
      </c>
      <c r="LC10" s="458">
        <v>1790.27</v>
      </c>
      <c r="LD10" s="459">
        <v>1798.89</v>
      </c>
      <c r="LE10" s="457">
        <v>1807.95</v>
      </c>
      <c r="LF10" s="457">
        <v>1817.01</v>
      </c>
      <c r="LG10" s="458">
        <v>1826.08</v>
      </c>
      <c r="LH10" s="459">
        <v>1834.87</v>
      </c>
      <c r="LI10" s="457">
        <v>1844.11</v>
      </c>
      <c r="LJ10" s="457">
        <v>1853.35</v>
      </c>
      <c r="LK10" s="458">
        <v>1862.6</v>
      </c>
      <c r="LL10" s="459">
        <v>1871.56</v>
      </c>
      <c r="LM10" s="457">
        <v>1880.99</v>
      </c>
      <c r="LN10" s="457">
        <v>1890.42</v>
      </c>
      <c r="LO10" s="458">
        <v>1899.85</v>
      </c>
      <c r="LP10" s="459">
        <v>1908.99</v>
      </c>
      <c r="LQ10" s="457">
        <v>1918.61</v>
      </c>
      <c r="LR10" s="457">
        <v>1928.23</v>
      </c>
      <c r="LS10" s="458">
        <v>1937.85</v>
      </c>
      <c r="LT10" s="459">
        <v>1947.17</v>
      </c>
      <c r="LU10" s="457">
        <v>1956.98</v>
      </c>
      <c r="LV10" s="457">
        <v>1966.79</v>
      </c>
      <c r="LW10" s="458">
        <v>1976.6</v>
      </c>
      <c r="LX10" s="459">
        <v>1986.12</v>
      </c>
      <c r="LY10" s="457">
        <v>1996.12</v>
      </c>
      <c r="LZ10" s="457">
        <v>2006.13</v>
      </c>
      <c r="MA10" s="458">
        <v>2016.13</v>
      </c>
      <c r="MB10" s="459">
        <v>2025.84</v>
      </c>
      <c r="MC10" s="457">
        <v>2036.05</v>
      </c>
      <c r="MD10" s="457">
        <v>2046.25</v>
      </c>
      <c r="ME10" s="458">
        <v>2056.46</v>
      </c>
      <c r="MF10" s="459">
        <v>2066.36</v>
      </c>
      <c r="MG10" s="457">
        <v>2076.77</v>
      </c>
      <c r="MH10" s="457">
        <v>2087.1799999999998</v>
      </c>
      <c r="MI10" s="458">
        <v>2097.59</v>
      </c>
      <c r="MJ10" s="459">
        <v>2107.6799999999998</v>
      </c>
      <c r="MK10" s="457">
        <v>2118.3000000000002</v>
      </c>
      <c r="ML10" s="457">
        <v>2128.92</v>
      </c>
      <c r="MM10" s="458">
        <v>2139.54</v>
      </c>
      <c r="MN10" s="459">
        <v>2149.84</v>
      </c>
      <c r="MO10" s="457">
        <v>2160.67</v>
      </c>
      <c r="MP10" s="457">
        <v>2171.5</v>
      </c>
      <c r="MQ10" s="458">
        <v>2182.33</v>
      </c>
      <c r="MR10" s="459">
        <v>2192.83</v>
      </c>
      <c r="MS10" s="457">
        <v>2203.88</v>
      </c>
      <c r="MT10" s="457">
        <v>2214.9299999999998</v>
      </c>
      <c r="MU10" s="458">
        <v>2225.98</v>
      </c>
      <c r="MV10" s="459">
        <v>2236.69</v>
      </c>
      <c r="MW10" s="457">
        <v>2247.96</v>
      </c>
      <c r="MX10" s="457">
        <v>2259.23</v>
      </c>
      <c r="MY10" s="458">
        <v>2270.5</v>
      </c>
      <c r="MZ10" s="459">
        <v>2281.4299999999998</v>
      </c>
      <c r="NA10" s="457">
        <v>2292.92</v>
      </c>
      <c r="NB10" s="457">
        <v>2304.41</v>
      </c>
      <c r="NC10" s="458">
        <v>2315.91</v>
      </c>
      <c r="ND10" s="459">
        <v>2327.0500000000002</v>
      </c>
      <c r="NE10" s="457">
        <v>2338.7800000000002</v>
      </c>
      <c r="NF10" s="457">
        <v>2350.5</v>
      </c>
      <c r="NG10" s="458">
        <v>2362.2199999999998</v>
      </c>
      <c r="NH10" s="459">
        <v>2373.59</v>
      </c>
      <c r="NI10" s="457">
        <v>2385.5500000000002</v>
      </c>
      <c r="NJ10" s="457">
        <v>2397.5100000000002</v>
      </c>
      <c r="NK10" s="458">
        <v>2409.4699999999998</v>
      </c>
      <c r="NL10" s="459">
        <v>2421.0700000000002</v>
      </c>
      <c r="NM10" s="457">
        <v>2433.2600000000002</v>
      </c>
      <c r="NN10" s="457">
        <v>2445.46</v>
      </c>
      <c r="NO10" s="458">
        <v>2457.66</v>
      </c>
      <c r="NP10" s="459">
        <v>2469.4899999999998</v>
      </c>
      <c r="NQ10" s="457">
        <v>2481.9299999999998</v>
      </c>
      <c r="NR10" s="457">
        <v>2494.37</v>
      </c>
      <c r="NS10" s="458">
        <v>2506.81</v>
      </c>
      <c r="NT10" s="459">
        <v>2518.88</v>
      </c>
      <c r="NU10" s="457">
        <v>2531.5700000000002</v>
      </c>
      <c r="NV10" s="457">
        <v>2544.2600000000002</v>
      </c>
      <c r="NW10" s="458">
        <v>2556.9499999999998</v>
      </c>
      <c r="NX10" s="459">
        <v>2569.2600000000002</v>
      </c>
      <c r="NY10" s="457">
        <v>2582.1999999999998</v>
      </c>
      <c r="NZ10" s="457">
        <v>2595.14</v>
      </c>
      <c r="OA10" s="458">
        <v>2608.09</v>
      </c>
      <c r="OB10" s="459">
        <v>2620.64</v>
      </c>
      <c r="OC10" s="457">
        <v>2633.84</v>
      </c>
      <c r="OD10" s="457">
        <v>2647.05</v>
      </c>
      <c r="OE10" s="458">
        <v>2660.25</v>
      </c>
      <c r="OF10" s="459">
        <v>2673.05</v>
      </c>
      <c r="OG10" s="457">
        <v>2686.52</v>
      </c>
      <c r="OH10" s="457">
        <v>2699.99</v>
      </c>
      <c r="OI10" s="458">
        <v>2713.45</v>
      </c>
      <c r="OJ10" s="459">
        <v>2726.51</v>
      </c>
      <c r="OK10" s="457">
        <v>2740.25</v>
      </c>
      <c r="OL10" s="457">
        <v>2753.99</v>
      </c>
      <c r="OM10" s="458">
        <v>2767.72</v>
      </c>
      <c r="ON10" s="459">
        <v>2781.04</v>
      </c>
      <c r="OO10" s="457">
        <v>2795.06</v>
      </c>
      <c r="OP10" s="457">
        <v>2809.07</v>
      </c>
      <c r="OQ10" s="458">
        <v>2823.08</v>
      </c>
      <c r="OR10" s="459">
        <v>2836.67</v>
      </c>
      <c r="OS10" s="457">
        <v>2850.96</v>
      </c>
      <c r="OT10" s="457">
        <v>2865.25</v>
      </c>
      <c r="OU10" s="458">
        <v>2879.54</v>
      </c>
      <c r="OV10" s="459">
        <v>2893.4</v>
      </c>
      <c r="OW10" s="457">
        <v>2907.98</v>
      </c>
      <c r="OX10" s="457">
        <v>2922.55</v>
      </c>
      <c r="OY10" s="458">
        <v>2937.13</v>
      </c>
      <c r="OZ10" s="459">
        <v>2951.27</v>
      </c>
      <c r="PA10" s="457">
        <v>2966.13</v>
      </c>
      <c r="PB10" s="457">
        <v>2981</v>
      </c>
      <c r="PC10" s="458">
        <v>2995.87</v>
      </c>
      <c r="PD10" s="459">
        <v>3010.29</v>
      </c>
      <c r="PE10" s="457">
        <v>3025.46</v>
      </c>
      <c r="PF10" s="457">
        <v>3040.62</v>
      </c>
      <c r="PG10" s="458">
        <v>3055.79</v>
      </c>
      <c r="PH10" s="459">
        <v>3070.5</v>
      </c>
      <c r="PI10" s="457">
        <v>3085.97</v>
      </c>
      <c r="PJ10" s="457">
        <v>3101.44</v>
      </c>
      <c r="PK10" s="458">
        <v>3116.9</v>
      </c>
      <c r="PL10" s="459">
        <v>3131.91</v>
      </c>
      <c r="PM10" s="457">
        <v>3147.69</v>
      </c>
      <c r="PN10" s="457">
        <v>3163.46</v>
      </c>
      <c r="PO10" s="458">
        <v>3179.24</v>
      </c>
      <c r="PP10" s="459">
        <v>3194.55</v>
      </c>
      <c r="PQ10" s="457">
        <v>3210.64</v>
      </c>
      <c r="PR10" s="457">
        <v>3226.73</v>
      </c>
      <c r="PS10" s="458">
        <v>3242.83</v>
      </c>
      <c r="PT10" s="459">
        <v>3258.44</v>
      </c>
      <c r="PU10" s="457">
        <v>3274.85</v>
      </c>
      <c r="PV10" s="457">
        <v>3291.27</v>
      </c>
      <c r="PW10" s="458">
        <v>3307.68</v>
      </c>
      <c r="PX10" s="459">
        <v>3323.61</v>
      </c>
      <c r="PY10" s="457">
        <v>3340.35</v>
      </c>
      <c r="PZ10" s="457">
        <v>3357.09</v>
      </c>
      <c r="QA10" s="458">
        <v>3373.84</v>
      </c>
      <c r="QB10" s="459">
        <v>3390.08</v>
      </c>
      <c r="QC10" s="457">
        <v>3407.16</v>
      </c>
      <c r="QD10" s="457">
        <v>3424.24</v>
      </c>
      <c r="QE10" s="458">
        <v>3441.31</v>
      </c>
      <c r="QF10" s="459">
        <v>3457.88</v>
      </c>
      <c r="QG10" s="457">
        <v>3475.3</v>
      </c>
      <c r="QH10" s="457">
        <v>3492.72</v>
      </c>
      <c r="QI10" s="458">
        <v>3510.14</v>
      </c>
      <c r="QJ10" s="459">
        <v>3527.04</v>
      </c>
      <c r="QK10" s="457">
        <v>3544.81</v>
      </c>
      <c r="QL10" s="457">
        <v>3562.57</v>
      </c>
      <c r="QM10" s="458">
        <v>3580.34</v>
      </c>
      <c r="QN10" s="459">
        <v>3597.58</v>
      </c>
      <c r="QO10" s="457">
        <v>3615.7</v>
      </c>
      <c r="QP10" s="457">
        <v>3633.83</v>
      </c>
      <c r="QQ10" s="458">
        <v>3651.95</v>
      </c>
      <c r="QR10" s="459">
        <v>3669.53</v>
      </c>
      <c r="QS10" s="457">
        <v>3688.02</v>
      </c>
      <c r="QT10" s="457">
        <v>3706.5</v>
      </c>
      <c r="QU10" s="458">
        <v>3724.99</v>
      </c>
      <c r="QV10" s="459">
        <v>3742.92</v>
      </c>
      <c r="QW10" s="457">
        <v>3761.78</v>
      </c>
      <c r="QX10" s="457">
        <v>3780.63</v>
      </c>
      <c r="QY10" s="458">
        <v>3799.49</v>
      </c>
      <c r="QZ10" s="459">
        <v>3817.78</v>
      </c>
      <c r="RA10" s="457">
        <v>3837.01</v>
      </c>
      <c r="RB10" s="457">
        <v>3856.24</v>
      </c>
      <c r="RC10" s="458">
        <v>3875.48</v>
      </c>
      <c r="RD10" s="459">
        <v>3894.13</v>
      </c>
      <c r="RE10" s="457">
        <v>3913.75</v>
      </c>
      <c r="RF10" s="457">
        <v>3933.37</v>
      </c>
      <c r="RG10" s="458">
        <v>3952.99</v>
      </c>
      <c r="RH10" s="459">
        <v>3972.02</v>
      </c>
      <c r="RI10" s="457">
        <v>3992.03</v>
      </c>
      <c r="RJ10" s="457">
        <v>4012.04</v>
      </c>
      <c r="RK10" s="458">
        <v>4032.05</v>
      </c>
      <c r="RL10" s="459">
        <v>4051.46</v>
      </c>
      <c r="RM10" s="457">
        <v>4071.87</v>
      </c>
      <c r="RN10" s="457">
        <v>4092.28</v>
      </c>
      <c r="RO10" s="458">
        <v>4112.6899999999996</v>
      </c>
      <c r="RP10" s="459">
        <v>4132.49</v>
      </c>
      <c r="RQ10" s="457">
        <v>4153.3</v>
      </c>
      <c r="RR10" s="457">
        <v>4174.12</v>
      </c>
      <c r="RS10" s="458">
        <v>4194.9399999999996</v>
      </c>
      <c r="RT10" s="459">
        <v>4215.1400000000003</v>
      </c>
      <c r="RU10" s="457">
        <v>4236.37</v>
      </c>
      <c r="RV10" s="457">
        <v>4257.6099999999997</v>
      </c>
      <c r="RW10" s="458">
        <v>4278.84</v>
      </c>
      <c r="RX10" s="459">
        <v>4299.4399999999996</v>
      </c>
      <c r="RY10" s="457">
        <v>4321.1000000000004</v>
      </c>
      <c r="RZ10" s="457">
        <v>4342.76</v>
      </c>
      <c r="SA10" s="586">
        <v>4364.42</v>
      </c>
    </row>
    <row r="11" spans="1:542">
      <c r="A11" s="416"/>
      <c r="B11" s="417"/>
      <c r="C11" s="417"/>
      <c r="D11" s="417"/>
      <c r="E11" s="417"/>
      <c r="F11" s="417"/>
      <c r="G11" s="401">
        <v>10</v>
      </c>
      <c r="H11" s="453" t="s">
        <v>82</v>
      </c>
      <c r="I11" s="409">
        <v>10</v>
      </c>
      <c r="J11" s="454" t="s">
        <v>377</v>
      </c>
      <c r="K11" s="455">
        <v>0.05</v>
      </c>
      <c r="L11" s="456">
        <v>272.95999999999998</v>
      </c>
      <c r="M11" s="457">
        <v>276.04000000000002</v>
      </c>
      <c r="N11" s="457">
        <v>284.61</v>
      </c>
      <c r="O11" s="458">
        <v>287.69</v>
      </c>
      <c r="P11" s="456">
        <v>293.79000000000002</v>
      </c>
      <c r="Q11" s="457">
        <v>300</v>
      </c>
      <c r="R11" s="457">
        <v>309.83</v>
      </c>
      <c r="S11" s="458">
        <v>312.44</v>
      </c>
      <c r="T11" s="459">
        <v>317.17</v>
      </c>
      <c r="U11" s="457">
        <v>318.26</v>
      </c>
      <c r="V11" s="457">
        <v>327.74</v>
      </c>
      <c r="W11" s="458">
        <v>327.83</v>
      </c>
      <c r="X11" s="459">
        <v>327.52999999999997</v>
      </c>
      <c r="Y11" s="457">
        <v>329.77</v>
      </c>
      <c r="Z11" s="457">
        <v>336.78</v>
      </c>
      <c r="AA11" s="458">
        <v>337.58</v>
      </c>
      <c r="AB11" s="459">
        <v>337.59</v>
      </c>
      <c r="AC11" s="457">
        <v>341.9</v>
      </c>
      <c r="AD11" s="457">
        <v>345.41</v>
      </c>
      <c r="AE11" s="458">
        <v>344.61</v>
      </c>
      <c r="AF11" s="459">
        <v>344.74</v>
      </c>
      <c r="AG11" s="457">
        <v>346.93</v>
      </c>
      <c r="AH11" s="457">
        <v>349.22</v>
      </c>
      <c r="AI11" s="458">
        <v>347.84</v>
      </c>
      <c r="AJ11" s="459">
        <v>347.27</v>
      </c>
      <c r="AK11" s="457">
        <v>349.61</v>
      </c>
      <c r="AL11" s="457">
        <v>349.34</v>
      </c>
      <c r="AM11" s="458">
        <v>349.75</v>
      </c>
      <c r="AN11" s="459">
        <v>350.28</v>
      </c>
      <c r="AO11" s="457">
        <v>352.65</v>
      </c>
      <c r="AP11" s="457">
        <v>356.54</v>
      </c>
      <c r="AQ11" s="458">
        <v>359.07</v>
      </c>
      <c r="AR11" s="459">
        <v>362.38</v>
      </c>
      <c r="AS11" s="457">
        <v>367.09</v>
      </c>
      <c r="AT11" s="457">
        <v>370.86</v>
      </c>
      <c r="AU11" s="458">
        <v>371.49</v>
      </c>
      <c r="AV11" s="459">
        <v>374.97</v>
      </c>
      <c r="AW11" s="457">
        <v>379.49</v>
      </c>
      <c r="AX11" s="457">
        <v>382.47</v>
      </c>
      <c r="AY11" s="458">
        <v>382.81</v>
      </c>
      <c r="AZ11" s="459">
        <v>382.1</v>
      </c>
      <c r="BA11" s="457">
        <v>385.48</v>
      </c>
      <c r="BB11" s="457">
        <v>388.93</v>
      </c>
      <c r="BC11" s="458">
        <v>389.01</v>
      </c>
      <c r="BD11" s="459">
        <v>391.31</v>
      </c>
      <c r="BE11" s="457">
        <v>393.28</v>
      </c>
      <c r="BF11" s="457">
        <v>396.94</v>
      </c>
      <c r="BG11" s="458">
        <v>395.33</v>
      </c>
      <c r="BH11" s="459">
        <v>398.09</v>
      </c>
      <c r="BI11" s="457">
        <v>402.68</v>
      </c>
      <c r="BJ11" s="457">
        <v>403.56</v>
      </c>
      <c r="BK11" s="458">
        <v>403.94</v>
      </c>
      <c r="BL11" s="459">
        <v>409.21</v>
      </c>
      <c r="BM11" s="457">
        <v>419.09</v>
      </c>
      <c r="BN11" s="457">
        <v>417.86</v>
      </c>
      <c r="BO11" s="458">
        <v>421.18</v>
      </c>
      <c r="BP11" s="459">
        <v>427.15</v>
      </c>
      <c r="BQ11" s="457">
        <v>429.69</v>
      </c>
      <c r="BR11" s="457">
        <v>432.59</v>
      </c>
      <c r="BS11" s="458">
        <v>434.12</v>
      </c>
      <c r="BT11" s="459">
        <v>438.14</v>
      </c>
      <c r="BU11" s="457">
        <v>444.64</v>
      </c>
      <c r="BV11" s="457">
        <v>447.98</v>
      </c>
      <c r="BW11" s="458">
        <v>447.96</v>
      </c>
      <c r="BX11" s="459">
        <v>447.8</v>
      </c>
      <c r="BY11" s="457">
        <v>452.65</v>
      </c>
      <c r="BZ11" s="457">
        <v>457.78</v>
      </c>
      <c r="CA11" s="458">
        <v>459.09</v>
      </c>
      <c r="CB11" s="459">
        <v>461.23</v>
      </c>
      <c r="CC11" s="457">
        <v>466.4</v>
      </c>
      <c r="CD11" s="457">
        <v>468.57</v>
      </c>
      <c r="CE11" s="458">
        <v>468.4</v>
      </c>
      <c r="CF11" s="459">
        <v>469.97</v>
      </c>
      <c r="CG11" s="457">
        <v>474.07</v>
      </c>
      <c r="CH11" s="457">
        <v>474.38</v>
      </c>
      <c r="CI11" s="458">
        <v>472.57</v>
      </c>
      <c r="CJ11" s="460">
        <v>474.86</v>
      </c>
      <c r="CK11" s="457">
        <v>480.31</v>
      </c>
      <c r="CL11" s="457">
        <v>487.47</v>
      </c>
      <c r="CM11" s="458">
        <v>483.86</v>
      </c>
      <c r="CN11" s="459">
        <v>487.08</v>
      </c>
      <c r="CO11" s="457">
        <v>489.21</v>
      </c>
      <c r="CP11" s="457">
        <v>489.75</v>
      </c>
      <c r="CQ11" s="458">
        <v>489.55</v>
      </c>
      <c r="CR11" s="459">
        <v>490.33</v>
      </c>
      <c r="CS11" s="457">
        <v>491.91</v>
      </c>
      <c r="CT11" s="457">
        <v>496.69</v>
      </c>
      <c r="CU11" s="458">
        <v>497.31</v>
      </c>
      <c r="CV11" s="456">
        <v>499.28</v>
      </c>
      <c r="CW11" s="457">
        <v>508.67</v>
      </c>
      <c r="CX11" s="457">
        <v>514.07000000000005</v>
      </c>
      <c r="CY11" s="458">
        <v>513.82000000000005</v>
      </c>
      <c r="CZ11" s="456">
        <v>514.15</v>
      </c>
      <c r="DA11" s="457">
        <v>516.87</v>
      </c>
      <c r="DB11" s="457">
        <v>520.35</v>
      </c>
      <c r="DC11" s="458">
        <v>525.69000000000005</v>
      </c>
      <c r="DD11" s="459">
        <v>534.75</v>
      </c>
      <c r="DE11" s="457">
        <v>558.9</v>
      </c>
      <c r="DF11" s="457">
        <v>571.54999999999995</v>
      </c>
      <c r="DG11" s="458">
        <v>586.55999999999995</v>
      </c>
      <c r="DH11" s="459">
        <v>593.35</v>
      </c>
      <c r="DI11" s="457">
        <v>597.76</v>
      </c>
      <c r="DJ11" s="457">
        <v>600.97</v>
      </c>
      <c r="DK11" s="458">
        <v>608.17999999999995</v>
      </c>
      <c r="DL11" s="459">
        <v>624.32000000000005</v>
      </c>
      <c r="DM11" s="457">
        <v>630.14</v>
      </c>
      <c r="DN11" s="457">
        <v>636.39</v>
      </c>
      <c r="DO11" s="458">
        <v>645.47</v>
      </c>
      <c r="DP11" s="459">
        <v>649.01</v>
      </c>
      <c r="DQ11" s="457">
        <v>668.79</v>
      </c>
      <c r="DR11" s="457">
        <v>674.11</v>
      </c>
      <c r="DS11" s="458">
        <v>671.55</v>
      </c>
      <c r="DT11" s="459">
        <v>675.58</v>
      </c>
      <c r="DU11" s="457">
        <v>693.72</v>
      </c>
      <c r="DV11" s="457">
        <v>722.13</v>
      </c>
      <c r="DW11" s="458">
        <v>719.86</v>
      </c>
      <c r="DX11" s="459">
        <v>698.29</v>
      </c>
      <c r="DY11" s="457">
        <v>686.42</v>
      </c>
      <c r="DZ11" s="457">
        <v>689.95</v>
      </c>
      <c r="EA11" s="458">
        <v>691.34</v>
      </c>
      <c r="EB11" s="459">
        <v>696.93</v>
      </c>
      <c r="EC11" s="457">
        <v>707.21</v>
      </c>
      <c r="ED11" s="457">
        <v>712.33</v>
      </c>
      <c r="EE11" s="458">
        <v>711.42</v>
      </c>
      <c r="EF11" s="459">
        <v>718.73</v>
      </c>
      <c r="EG11" s="457">
        <v>732.94</v>
      </c>
      <c r="EH11" s="457">
        <v>740.7</v>
      </c>
      <c r="EI11" s="458">
        <v>740.08</v>
      </c>
      <c r="EJ11" s="459">
        <v>744.72</v>
      </c>
      <c r="EK11" s="457">
        <v>749.69</v>
      </c>
      <c r="EL11" s="457">
        <v>749.6</v>
      </c>
      <c r="EM11" s="458">
        <v>749.46</v>
      </c>
      <c r="EN11" s="459">
        <v>758.43</v>
      </c>
      <c r="EO11" s="457">
        <v>764.29</v>
      </c>
      <c r="EP11" s="457">
        <v>764.9</v>
      </c>
      <c r="EQ11" s="458">
        <v>766.75</v>
      </c>
      <c r="ER11" s="459">
        <v>775.02</v>
      </c>
      <c r="ES11" s="457">
        <v>777.93</v>
      </c>
      <c r="ET11" s="457">
        <v>780.83</v>
      </c>
      <c r="EU11" s="458">
        <v>783.74</v>
      </c>
      <c r="EV11" s="459">
        <v>787.07</v>
      </c>
      <c r="EW11" s="457">
        <v>790.94</v>
      </c>
      <c r="EX11" s="457">
        <v>794.31</v>
      </c>
      <c r="EY11" s="458">
        <v>797.68</v>
      </c>
      <c r="EZ11" s="459">
        <v>801.81</v>
      </c>
      <c r="FA11" s="457">
        <v>805.64</v>
      </c>
      <c r="FB11" s="457">
        <v>809.48</v>
      </c>
      <c r="FC11" s="458">
        <v>813.31</v>
      </c>
      <c r="FD11" s="459">
        <v>817.53</v>
      </c>
      <c r="FE11" s="457">
        <v>821.65</v>
      </c>
      <c r="FF11" s="457">
        <v>825.77</v>
      </c>
      <c r="FG11" s="458">
        <v>829.89</v>
      </c>
      <c r="FH11" s="459">
        <v>833.88</v>
      </c>
      <c r="FI11" s="457">
        <v>838.08</v>
      </c>
      <c r="FJ11" s="457">
        <v>842.29</v>
      </c>
      <c r="FK11" s="458">
        <v>846.49</v>
      </c>
      <c r="FL11" s="459">
        <v>850.56</v>
      </c>
      <c r="FM11" s="457">
        <v>854.85</v>
      </c>
      <c r="FN11" s="457">
        <v>859.13</v>
      </c>
      <c r="FO11" s="458">
        <v>863.42</v>
      </c>
      <c r="FP11" s="459">
        <v>867.57</v>
      </c>
      <c r="FQ11" s="457">
        <v>871.94</v>
      </c>
      <c r="FR11" s="457">
        <v>876.31</v>
      </c>
      <c r="FS11" s="458">
        <v>880.68</v>
      </c>
      <c r="FT11" s="459">
        <v>884.92</v>
      </c>
      <c r="FU11" s="457">
        <v>889.38</v>
      </c>
      <c r="FV11" s="457">
        <v>893.84</v>
      </c>
      <c r="FW11" s="458">
        <v>898.3</v>
      </c>
      <c r="FX11" s="459">
        <v>902.62</v>
      </c>
      <c r="FY11" s="457">
        <v>907.17</v>
      </c>
      <c r="FZ11" s="457">
        <v>911.72</v>
      </c>
      <c r="GA11" s="458">
        <v>916.26</v>
      </c>
      <c r="GB11" s="459">
        <v>920.68</v>
      </c>
      <c r="GC11" s="457">
        <v>925.31</v>
      </c>
      <c r="GD11" s="457">
        <v>929.95</v>
      </c>
      <c r="GE11" s="458">
        <v>934.59</v>
      </c>
      <c r="GF11" s="459">
        <v>939.09</v>
      </c>
      <c r="GG11" s="457">
        <v>943.82</v>
      </c>
      <c r="GH11" s="457">
        <v>948.55</v>
      </c>
      <c r="GI11" s="458">
        <v>953.28</v>
      </c>
      <c r="GJ11" s="459">
        <v>957.87</v>
      </c>
      <c r="GK11" s="457">
        <v>962.7</v>
      </c>
      <c r="GL11" s="457">
        <v>967.52</v>
      </c>
      <c r="GM11" s="458">
        <v>972.35</v>
      </c>
      <c r="GN11" s="459">
        <v>977.03</v>
      </c>
      <c r="GO11" s="457">
        <v>981.95</v>
      </c>
      <c r="GP11" s="457">
        <v>986.87</v>
      </c>
      <c r="GQ11" s="458">
        <v>991.79</v>
      </c>
      <c r="GR11" s="459">
        <v>996.57</v>
      </c>
      <c r="GS11" s="457">
        <v>1001.59</v>
      </c>
      <c r="GT11" s="457">
        <v>1006.61</v>
      </c>
      <c r="GU11" s="458">
        <v>1011.63</v>
      </c>
      <c r="GV11" s="459">
        <v>1016.5</v>
      </c>
      <c r="GW11" s="457">
        <v>1021.62</v>
      </c>
      <c r="GX11" s="457">
        <v>1026.74</v>
      </c>
      <c r="GY11" s="458">
        <v>1031.8599999999999</v>
      </c>
      <c r="GZ11" s="459">
        <v>1036.83</v>
      </c>
      <c r="HA11" s="457">
        <v>1042.05</v>
      </c>
      <c r="HB11" s="457">
        <v>1047.28</v>
      </c>
      <c r="HC11" s="458">
        <v>1052.5</v>
      </c>
      <c r="HD11" s="459">
        <v>1057.57</v>
      </c>
      <c r="HE11" s="457">
        <v>1062.8900000000001</v>
      </c>
      <c r="HF11" s="457">
        <v>1068.22</v>
      </c>
      <c r="HG11" s="458">
        <v>1073.55</v>
      </c>
      <c r="HH11" s="459">
        <v>1078.72</v>
      </c>
      <c r="HI11" s="457">
        <v>1084.1500000000001</v>
      </c>
      <c r="HJ11" s="457">
        <v>1089.5899999999999</v>
      </c>
      <c r="HK11" s="458">
        <v>1095.02</v>
      </c>
      <c r="HL11" s="459">
        <v>1100.29</v>
      </c>
      <c r="HM11" s="457">
        <v>1105.8399999999999</v>
      </c>
      <c r="HN11" s="457">
        <v>1111.3800000000001</v>
      </c>
      <c r="HO11" s="458">
        <v>1116.92</v>
      </c>
      <c r="HP11" s="459">
        <v>1122.3</v>
      </c>
      <c r="HQ11" s="457">
        <v>1127.95</v>
      </c>
      <c r="HR11" s="457">
        <v>1133.6099999999999</v>
      </c>
      <c r="HS11" s="458">
        <v>1139.26</v>
      </c>
      <c r="HT11" s="459">
        <v>1144.74</v>
      </c>
      <c r="HU11" s="457">
        <v>1150.51</v>
      </c>
      <c r="HV11" s="457">
        <v>1156.28</v>
      </c>
      <c r="HW11" s="458">
        <v>1162.04</v>
      </c>
      <c r="HX11" s="459">
        <v>1167.6400000000001</v>
      </c>
      <c r="HY11" s="457">
        <v>1173.52</v>
      </c>
      <c r="HZ11" s="457">
        <v>1179.4000000000001</v>
      </c>
      <c r="IA11" s="458">
        <v>1185.29</v>
      </c>
      <c r="IB11" s="459">
        <v>1190.99</v>
      </c>
      <c r="IC11" s="457">
        <v>1196.99</v>
      </c>
      <c r="ID11" s="457">
        <v>1202.99</v>
      </c>
      <c r="IE11" s="458">
        <v>1208.99</v>
      </c>
      <c r="IF11" s="459">
        <v>1214.81</v>
      </c>
      <c r="IG11" s="457">
        <v>1220.93</v>
      </c>
      <c r="IH11" s="457">
        <v>1227.05</v>
      </c>
      <c r="II11" s="458">
        <v>1233.17</v>
      </c>
      <c r="IJ11" s="459">
        <v>1239.1099999999999</v>
      </c>
      <c r="IK11" s="457">
        <v>1245.3499999999999</v>
      </c>
      <c r="IL11" s="457">
        <v>1251.5899999999999</v>
      </c>
      <c r="IM11" s="458">
        <v>1257.83</v>
      </c>
      <c r="IN11" s="459">
        <v>1263.8900000000001</v>
      </c>
      <c r="IO11" s="457">
        <v>1270.26</v>
      </c>
      <c r="IP11" s="457">
        <v>1276.6199999999999</v>
      </c>
      <c r="IQ11" s="458">
        <v>1282.99</v>
      </c>
      <c r="IR11" s="459">
        <v>1289.17</v>
      </c>
      <c r="IS11" s="457">
        <v>1295.6600000000001</v>
      </c>
      <c r="IT11" s="457">
        <v>1302.1600000000001</v>
      </c>
      <c r="IU11" s="458">
        <v>1308.6500000000001</v>
      </c>
      <c r="IV11" s="459">
        <v>1314.95</v>
      </c>
      <c r="IW11" s="457">
        <v>1321.58</v>
      </c>
      <c r="IX11" s="457">
        <v>1328.2</v>
      </c>
      <c r="IY11" s="458">
        <v>1334.82</v>
      </c>
      <c r="IZ11" s="459">
        <v>1341.25</v>
      </c>
      <c r="JA11" s="457">
        <v>1348.01</v>
      </c>
      <c r="JB11" s="457">
        <v>1354.76</v>
      </c>
      <c r="JC11" s="458">
        <v>1361.52</v>
      </c>
      <c r="JD11" s="459">
        <v>1368.08</v>
      </c>
      <c r="JE11" s="457">
        <v>1374.97</v>
      </c>
      <c r="JF11" s="457">
        <v>1381.86</v>
      </c>
      <c r="JG11" s="458">
        <v>1388.75</v>
      </c>
      <c r="JH11" s="459">
        <v>1395.44</v>
      </c>
      <c r="JI11" s="457">
        <v>1402.47</v>
      </c>
      <c r="JJ11" s="457">
        <v>1409.5</v>
      </c>
      <c r="JK11" s="458">
        <v>1416.53</v>
      </c>
      <c r="JL11" s="459">
        <v>1423.35</v>
      </c>
      <c r="JM11" s="457">
        <v>1430.52</v>
      </c>
      <c r="JN11" s="457">
        <v>1437.69</v>
      </c>
      <c r="JO11" s="458">
        <v>1444.86</v>
      </c>
      <c r="JP11" s="459">
        <v>1451.81</v>
      </c>
      <c r="JQ11" s="457">
        <v>1459.13</v>
      </c>
      <c r="JR11" s="457">
        <v>1466.44</v>
      </c>
      <c r="JS11" s="458">
        <v>1473.75</v>
      </c>
      <c r="JT11" s="459">
        <v>1480.85</v>
      </c>
      <c r="JU11" s="457">
        <v>1488.31</v>
      </c>
      <c r="JV11" s="457">
        <v>1495.77</v>
      </c>
      <c r="JW11" s="458">
        <v>1503.23</v>
      </c>
      <c r="JX11" s="459">
        <v>1510.47</v>
      </c>
      <c r="JY11" s="457">
        <v>1518.07</v>
      </c>
      <c r="JZ11" s="457">
        <v>1525.68</v>
      </c>
      <c r="KA11" s="458">
        <v>1533.29</v>
      </c>
      <c r="KB11" s="459">
        <v>1540.67</v>
      </c>
      <c r="KC11" s="457">
        <v>1548.44</v>
      </c>
      <c r="KD11" s="457">
        <v>1556.2</v>
      </c>
      <c r="KE11" s="458">
        <v>1563.96</v>
      </c>
      <c r="KF11" s="459">
        <v>1571.49</v>
      </c>
      <c r="KG11" s="457">
        <v>1579.41</v>
      </c>
      <c r="KH11" s="457">
        <v>1587.32</v>
      </c>
      <c r="KI11" s="458">
        <v>1595.24</v>
      </c>
      <c r="KJ11" s="459">
        <v>1602.92</v>
      </c>
      <c r="KK11" s="457">
        <v>1610.99</v>
      </c>
      <c r="KL11" s="457">
        <v>1619.07</v>
      </c>
      <c r="KM11" s="458">
        <v>1627.14</v>
      </c>
      <c r="KN11" s="459">
        <v>1634.98</v>
      </c>
      <c r="KO11" s="457">
        <v>1643.21</v>
      </c>
      <c r="KP11" s="457">
        <v>1651.45</v>
      </c>
      <c r="KQ11" s="458">
        <v>1659.69</v>
      </c>
      <c r="KR11" s="459">
        <v>1667.68</v>
      </c>
      <c r="KS11" s="457">
        <v>1676.08</v>
      </c>
      <c r="KT11" s="457">
        <v>1684.48</v>
      </c>
      <c r="KU11" s="458">
        <v>1692.88</v>
      </c>
      <c r="KV11" s="459">
        <v>1701.03</v>
      </c>
      <c r="KW11" s="457">
        <v>1709.6</v>
      </c>
      <c r="KX11" s="457">
        <v>1718.17</v>
      </c>
      <c r="KY11" s="458">
        <v>1726.74</v>
      </c>
      <c r="KZ11" s="459">
        <v>1735.05</v>
      </c>
      <c r="LA11" s="457">
        <v>1743.79</v>
      </c>
      <c r="LB11" s="457">
        <v>1752.53</v>
      </c>
      <c r="LC11" s="458">
        <v>1761.27</v>
      </c>
      <c r="LD11" s="459">
        <v>1769.75</v>
      </c>
      <c r="LE11" s="457">
        <v>1778.67</v>
      </c>
      <c r="LF11" s="457">
        <v>1787.58</v>
      </c>
      <c r="LG11" s="458">
        <v>1796.5</v>
      </c>
      <c r="LH11" s="459">
        <v>1805.15</v>
      </c>
      <c r="LI11" s="457">
        <v>1814.24</v>
      </c>
      <c r="LJ11" s="457">
        <v>1823.33</v>
      </c>
      <c r="LK11" s="458">
        <v>1832.43</v>
      </c>
      <c r="LL11" s="459">
        <v>1841.25</v>
      </c>
      <c r="LM11" s="457">
        <v>1850.52</v>
      </c>
      <c r="LN11" s="457">
        <v>1859.8</v>
      </c>
      <c r="LO11" s="458">
        <v>1869.08</v>
      </c>
      <c r="LP11" s="459">
        <v>1878.07</v>
      </c>
      <c r="LQ11" s="457">
        <v>1887.54</v>
      </c>
      <c r="LR11" s="457">
        <v>1897</v>
      </c>
      <c r="LS11" s="458">
        <v>1906.46</v>
      </c>
      <c r="LT11" s="459">
        <v>1915.64</v>
      </c>
      <c r="LU11" s="457">
        <v>1925.29</v>
      </c>
      <c r="LV11" s="457">
        <v>1934.94</v>
      </c>
      <c r="LW11" s="458">
        <v>1944.59</v>
      </c>
      <c r="LX11" s="459">
        <v>1953.95</v>
      </c>
      <c r="LY11" s="457">
        <v>1963.79</v>
      </c>
      <c r="LZ11" s="457">
        <v>1973.64</v>
      </c>
      <c r="MA11" s="458">
        <v>1983.48</v>
      </c>
      <c r="MB11" s="459">
        <v>1993.03</v>
      </c>
      <c r="MC11" s="457">
        <v>2003.07</v>
      </c>
      <c r="MD11" s="457">
        <v>2013.11</v>
      </c>
      <c r="ME11" s="458">
        <v>2023.15</v>
      </c>
      <c r="MF11" s="459">
        <v>2032.89</v>
      </c>
      <c r="MG11" s="457">
        <v>2043.13</v>
      </c>
      <c r="MH11" s="457">
        <v>2053.37</v>
      </c>
      <c r="MI11" s="458">
        <v>2063.61</v>
      </c>
      <c r="MJ11" s="459">
        <v>2073.5500000000002</v>
      </c>
      <c r="MK11" s="457">
        <v>2083.9899999999998</v>
      </c>
      <c r="ML11" s="457">
        <v>2094.44</v>
      </c>
      <c r="MM11" s="458">
        <v>2104.88</v>
      </c>
      <c r="MN11" s="459">
        <v>2115.02</v>
      </c>
      <c r="MO11" s="457">
        <v>2125.67</v>
      </c>
      <c r="MP11" s="457">
        <v>2136.33</v>
      </c>
      <c r="MQ11" s="458">
        <v>2146.98</v>
      </c>
      <c r="MR11" s="459">
        <v>2157.3200000000002</v>
      </c>
      <c r="MS11" s="457">
        <v>2168.1799999999998</v>
      </c>
      <c r="MT11" s="457">
        <v>2179.0500000000002</v>
      </c>
      <c r="MU11" s="458">
        <v>2189.92</v>
      </c>
      <c r="MV11" s="459">
        <v>2200.46</v>
      </c>
      <c r="MW11" s="457">
        <v>2211.5500000000002</v>
      </c>
      <c r="MX11" s="457">
        <v>2222.63</v>
      </c>
      <c r="MY11" s="458">
        <v>2233.7199999999998</v>
      </c>
      <c r="MZ11" s="459">
        <v>2244.4699999999998</v>
      </c>
      <c r="NA11" s="457">
        <v>2255.7800000000002</v>
      </c>
      <c r="NB11" s="457">
        <v>2267.09</v>
      </c>
      <c r="NC11" s="458">
        <v>2278.39</v>
      </c>
      <c r="ND11" s="459">
        <v>2289.36</v>
      </c>
      <c r="NE11" s="457">
        <v>2300.89</v>
      </c>
      <c r="NF11" s="457">
        <v>2312.4299999999998</v>
      </c>
      <c r="NG11" s="458">
        <v>2323.96</v>
      </c>
      <c r="NH11" s="459">
        <v>2335.15</v>
      </c>
      <c r="NI11" s="457">
        <v>2346.91</v>
      </c>
      <c r="NJ11" s="457">
        <v>2358.6799999999998</v>
      </c>
      <c r="NK11" s="458">
        <v>2370.44</v>
      </c>
      <c r="NL11" s="459">
        <v>2381.85</v>
      </c>
      <c r="NM11" s="457">
        <v>2393.85</v>
      </c>
      <c r="NN11" s="457">
        <v>2405.85</v>
      </c>
      <c r="NO11" s="458">
        <v>2417.85</v>
      </c>
      <c r="NP11" s="459">
        <v>2429.4899999999998</v>
      </c>
      <c r="NQ11" s="457">
        <v>2441.73</v>
      </c>
      <c r="NR11" s="457">
        <v>2453.9699999999998</v>
      </c>
      <c r="NS11" s="458">
        <v>2466.21</v>
      </c>
      <c r="NT11" s="459">
        <v>2478.08</v>
      </c>
      <c r="NU11" s="457">
        <v>2490.56</v>
      </c>
      <c r="NV11" s="457">
        <v>2503.0500000000002</v>
      </c>
      <c r="NW11" s="458">
        <v>2515.5300000000002</v>
      </c>
      <c r="NX11" s="459">
        <v>2527.64</v>
      </c>
      <c r="NY11" s="457">
        <v>2540.37</v>
      </c>
      <c r="NZ11" s="457">
        <v>2553.11</v>
      </c>
      <c r="OA11" s="458">
        <v>2565.84</v>
      </c>
      <c r="OB11" s="459">
        <v>2578.19</v>
      </c>
      <c r="OC11" s="457">
        <v>2591.1799999999998</v>
      </c>
      <c r="OD11" s="457">
        <v>2604.17</v>
      </c>
      <c r="OE11" s="458">
        <v>2617.16</v>
      </c>
      <c r="OF11" s="459">
        <v>2629.76</v>
      </c>
      <c r="OG11" s="457">
        <v>2643.01</v>
      </c>
      <c r="OH11" s="457">
        <v>2656.25</v>
      </c>
      <c r="OI11" s="458">
        <v>2669.5</v>
      </c>
      <c r="OJ11" s="459">
        <v>2682.35</v>
      </c>
      <c r="OK11" s="457">
        <v>2695.87</v>
      </c>
      <c r="OL11" s="457">
        <v>2709.38</v>
      </c>
      <c r="OM11" s="458">
        <v>2722.89</v>
      </c>
      <c r="ON11" s="459">
        <v>2736</v>
      </c>
      <c r="OO11" s="457">
        <v>2749.78</v>
      </c>
      <c r="OP11" s="457">
        <v>2763.57</v>
      </c>
      <c r="OQ11" s="458">
        <v>2777.35</v>
      </c>
      <c r="OR11" s="459">
        <v>2790.72</v>
      </c>
      <c r="OS11" s="457">
        <v>2804.78</v>
      </c>
      <c r="OT11" s="457">
        <v>2818.84</v>
      </c>
      <c r="OU11" s="458">
        <v>2832.9</v>
      </c>
      <c r="OV11" s="459">
        <v>2846.53</v>
      </c>
      <c r="OW11" s="457">
        <v>2860.87</v>
      </c>
      <c r="OX11" s="457">
        <v>2875.21</v>
      </c>
      <c r="OY11" s="458">
        <v>2889.55</v>
      </c>
      <c r="OZ11" s="459">
        <v>2903.46</v>
      </c>
      <c r="PA11" s="457">
        <v>2918.09</v>
      </c>
      <c r="PB11" s="457">
        <v>2932.72</v>
      </c>
      <c r="PC11" s="458">
        <v>2947.35</v>
      </c>
      <c r="PD11" s="459">
        <v>2961.53</v>
      </c>
      <c r="PE11" s="457">
        <v>2976.45</v>
      </c>
      <c r="PF11" s="457">
        <v>2991.37</v>
      </c>
      <c r="PG11" s="458">
        <v>3006.29</v>
      </c>
      <c r="PH11" s="459">
        <v>3020.76</v>
      </c>
      <c r="PI11" s="457">
        <v>3035.98</v>
      </c>
      <c r="PJ11" s="457">
        <v>3051.2</v>
      </c>
      <c r="PK11" s="458">
        <v>3066.42</v>
      </c>
      <c r="PL11" s="459">
        <v>3081.18</v>
      </c>
      <c r="PM11" s="457">
        <v>3096.7</v>
      </c>
      <c r="PN11" s="457">
        <v>3112.22</v>
      </c>
      <c r="PO11" s="458">
        <v>3127.75</v>
      </c>
      <c r="PP11" s="459">
        <v>3142.8</v>
      </c>
      <c r="PQ11" s="457">
        <v>3158.64</v>
      </c>
      <c r="PR11" s="457">
        <v>3174.47</v>
      </c>
      <c r="PS11" s="458">
        <v>3190.3</v>
      </c>
      <c r="PT11" s="459">
        <v>3205.66</v>
      </c>
      <c r="PU11" s="457">
        <v>3221.81</v>
      </c>
      <c r="PV11" s="457">
        <v>3237.96</v>
      </c>
      <c r="PW11" s="458">
        <v>3254.11</v>
      </c>
      <c r="PX11" s="459">
        <v>3269.77</v>
      </c>
      <c r="PY11" s="457">
        <v>3286.24</v>
      </c>
      <c r="PZ11" s="457">
        <v>3302.72</v>
      </c>
      <c r="QA11" s="458">
        <v>3319.19</v>
      </c>
      <c r="QB11" s="459">
        <v>3335.17</v>
      </c>
      <c r="QC11" s="457">
        <v>3351.97</v>
      </c>
      <c r="QD11" s="457">
        <v>3368.77</v>
      </c>
      <c r="QE11" s="458">
        <v>3385.57</v>
      </c>
      <c r="QF11" s="459">
        <v>3401.87</v>
      </c>
      <c r="QG11" s="457">
        <v>3419.01</v>
      </c>
      <c r="QH11" s="457">
        <v>3436.15</v>
      </c>
      <c r="QI11" s="458">
        <v>3453.28</v>
      </c>
      <c r="QJ11" s="459">
        <v>3469.91</v>
      </c>
      <c r="QK11" s="457">
        <v>3487.39</v>
      </c>
      <c r="QL11" s="457">
        <v>3504.87</v>
      </c>
      <c r="QM11" s="458">
        <v>3522.35</v>
      </c>
      <c r="QN11" s="459">
        <v>3539.31</v>
      </c>
      <c r="QO11" s="457">
        <v>3557.14</v>
      </c>
      <c r="QP11" s="457">
        <v>3574.97</v>
      </c>
      <c r="QQ11" s="458">
        <v>3592.8</v>
      </c>
      <c r="QR11" s="459">
        <v>3610.09</v>
      </c>
      <c r="QS11" s="457">
        <v>3628.28</v>
      </c>
      <c r="QT11" s="457">
        <v>3646.47</v>
      </c>
      <c r="QU11" s="458">
        <v>3664.65</v>
      </c>
      <c r="QV11" s="459">
        <v>3682.29</v>
      </c>
      <c r="QW11" s="457">
        <v>3700.85</v>
      </c>
      <c r="QX11" s="457">
        <v>3719.4</v>
      </c>
      <c r="QY11" s="458">
        <v>3737.95</v>
      </c>
      <c r="QZ11" s="459">
        <v>3755.94</v>
      </c>
      <c r="RA11" s="457">
        <v>3774.86</v>
      </c>
      <c r="RB11" s="457">
        <v>3793.78</v>
      </c>
      <c r="RC11" s="458">
        <v>3812.71</v>
      </c>
      <c r="RD11" s="459">
        <v>3831.06</v>
      </c>
      <c r="RE11" s="457">
        <v>3850.36</v>
      </c>
      <c r="RF11" s="457">
        <v>3869.66</v>
      </c>
      <c r="RG11" s="458">
        <v>3888.96</v>
      </c>
      <c r="RH11" s="459">
        <v>3907.68</v>
      </c>
      <c r="RI11" s="457">
        <v>3927.37</v>
      </c>
      <c r="RJ11" s="457">
        <v>3947.05</v>
      </c>
      <c r="RK11" s="458">
        <v>3966.74</v>
      </c>
      <c r="RL11" s="459">
        <v>3985.83</v>
      </c>
      <c r="RM11" s="457">
        <v>4005.91</v>
      </c>
      <c r="RN11" s="457">
        <v>4025.99</v>
      </c>
      <c r="RO11" s="458">
        <v>4046.07</v>
      </c>
      <c r="RP11" s="459">
        <v>4065.55</v>
      </c>
      <c r="RQ11" s="457">
        <v>4086.03</v>
      </c>
      <c r="RR11" s="457">
        <v>4106.51</v>
      </c>
      <c r="RS11" s="458">
        <v>4126.99</v>
      </c>
      <c r="RT11" s="459">
        <v>4146.8599999999997</v>
      </c>
      <c r="RU11" s="457">
        <v>4167.75</v>
      </c>
      <c r="RV11" s="457">
        <v>4188.6400000000003</v>
      </c>
      <c r="RW11" s="458">
        <v>4209.53</v>
      </c>
      <c r="RX11" s="459">
        <v>4229.8</v>
      </c>
      <c r="RY11" s="457">
        <v>4251.1099999999997</v>
      </c>
      <c r="RZ11" s="457">
        <v>4272.42</v>
      </c>
      <c r="SA11" s="586">
        <v>4293.7299999999996</v>
      </c>
    </row>
    <row r="12" spans="1:542" s="417" customFormat="1">
      <c r="A12" s="400"/>
      <c r="B12" s="474" t="s">
        <v>668</v>
      </c>
      <c r="C12" s="55"/>
      <c r="E12" s="475"/>
      <c r="G12" s="401">
        <v>11</v>
      </c>
      <c r="H12" s="476" t="s">
        <v>83</v>
      </c>
      <c r="I12" s="409">
        <v>11</v>
      </c>
      <c r="J12" s="468" t="s">
        <v>378</v>
      </c>
      <c r="K12" s="469">
        <v>0.1</v>
      </c>
      <c r="L12" s="456">
        <v>254.91</v>
      </c>
      <c r="M12" s="457">
        <v>261.92</v>
      </c>
      <c r="N12" s="457">
        <v>271.8</v>
      </c>
      <c r="O12" s="458">
        <v>276.77999999999997</v>
      </c>
      <c r="P12" s="456">
        <v>282.49</v>
      </c>
      <c r="Q12" s="457">
        <v>290.3</v>
      </c>
      <c r="R12" s="457">
        <v>299.66000000000003</v>
      </c>
      <c r="S12" s="458">
        <v>305.47000000000003</v>
      </c>
      <c r="T12" s="459">
        <v>309.82</v>
      </c>
      <c r="U12" s="457">
        <v>312.2</v>
      </c>
      <c r="V12" s="457">
        <v>318.60000000000002</v>
      </c>
      <c r="W12" s="458">
        <v>318.44</v>
      </c>
      <c r="X12" s="459">
        <v>319.76</v>
      </c>
      <c r="Y12" s="457">
        <v>322.14</v>
      </c>
      <c r="Z12" s="457">
        <v>326.42</v>
      </c>
      <c r="AA12" s="458">
        <v>328.13</v>
      </c>
      <c r="AB12" s="459">
        <v>329.23</v>
      </c>
      <c r="AC12" s="457">
        <v>331.22</v>
      </c>
      <c r="AD12" s="457">
        <v>336.05</v>
      </c>
      <c r="AE12" s="458">
        <v>336.13</v>
      </c>
      <c r="AF12" s="459">
        <v>335.55</v>
      </c>
      <c r="AG12" s="457">
        <v>336.98</v>
      </c>
      <c r="AH12" s="457">
        <v>338.59</v>
      </c>
      <c r="AI12" s="458">
        <v>338.98</v>
      </c>
      <c r="AJ12" s="459">
        <v>339.42</v>
      </c>
      <c r="AK12" s="457">
        <v>341.68</v>
      </c>
      <c r="AL12" s="457">
        <v>342.4</v>
      </c>
      <c r="AM12" s="458">
        <v>343.89</v>
      </c>
      <c r="AN12" s="459">
        <v>344.84</v>
      </c>
      <c r="AO12" s="457">
        <v>346.64</v>
      </c>
      <c r="AP12" s="457">
        <v>350.24</v>
      </c>
      <c r="AQ12" s="458">
        <v>352.88</v>
      </c>
      <c r="AR12" s="459">
        <v>355.43</v>
      </c>
      <c r="AS12" s="457">
        <v>359.77</v>
      </c>
      <c r="AT12" s="457">
        <v>362.57</v>
      </c>
      <c r="AU12" s="458">
        <v>365.95</v>
      </c>
      <c r="AV12" s="459">
        <v>370.58</v>
      </c>
      <c r="AW12" s="457">
        <v>375.63</v>
      </c>
      <c r="AX12" s="457">
        <v>379.26</v>
      </c>
      <c r="AY12" s="458">
        <v>380.68</v>
      </c>
      <c r="AZ12" s="459">
        <v>382.72</v>
      </c>
      <c r="BA12" s="457">
        <v>385.98</v>
      </c>
      <c r="BB12" s="457">
        <v>390.04</v>
      </c>
      <c r="BC12" s="458">
        <v>392.37</v>
      </c>
      <c r="BD12" s="459">
        <v>395.96</v>
      </c>
      <c r="BE12" s="457">
        <v>398.37</v>
      </c>
      <c r="BF12" s="457">
        <v>400.46</v>
      </c>
      <c r="BG12" s="458">
        <v>401.16</v>
      </c>
      <c r="BH12" s="459">
        <v>403.39</v>
      </c>
      <c r="BI12" s="457">
        <v>406.1</v>
      </c>
      <c r="BJ12" s="457">
        <v>407.68</v>
      </c>
      <c r="BK12" s="458">
        <v>408.81</v>
      </c>
      <c r="BL12" s="459">
        <v>411.75</v>
      </c>
      <c r="BM12" s="457">
        <v>415.92</v>
      </c>
      <c r="BN12" s="457">
        <v>417.3</v>
      </c>
      <c r="BO12" s="458">
        <v>419.18</v>
      </c>
      <c r="BP12" s="459">
        <v>422.2</v>
      </c>
      <c r="BQ12" s="457">
        <v>424.51</v>
      </c>
      <c r="BR12" s="457">
        <v>426.7</v>
      </c>
      <c r="BS12" s="458">
        <v>429.08</v>
      </c>
      <c r="BT12" s="459">
        <v>432.79</v>
      </c>
      <c r="BU12" s="457">
        <v>437.55</v>
      </c>
      <c r="BV12" s="457">
        <v>440.85</v>
      </c>
      <c r="BW12" s="458">
        <v>442.1</v>
      </c>
      <c r="BX12" s="459">
        <v>441.89</v>
      </c>
      <c r="BY12" s="457">
        <v>444.43</v>
      </c>
      <c r="BZ12" s="457">
        <v>446.64</v>
      </c>
      <c r="CA12" s="458">
        <v>447.38</v>
      </c>
      <c r="CB12" s="459">
        <v>447.1</v>
      </c>
      <c r="CC12" s="457">
        <v>450.74</v>
      </c>
      <c r="CD12" s="457">
        <v>453.52</v>
      </c>
      <c r="CE12" s="458">
        <v>455.29</v>
      </c>
      <c r="CF12" s="459">
        <v>457.05</v>
      </c>
      <c r="CG12" s="457">
        <v>458.84</v>
      </c>
      <c r="CH12" s="457">
        <v>460.27</v>
      </c>
      <c r="CI12" s="458">
        <v>459.69</v>
      </c>
      <c r="CJ12" s="460">
        <v>461.41</v>
      </c>
      <c r="CK12" s="457">
        <v>464.12</v>
      </c>
      <c r="CL12" s="457">
        <v>467.99</v>
      </c>
      <c r="CM12" s="458">
        <v>467.98</v>
      </c>
      <c r="CN12" s="459">
        <v>469.5</v>
      </c>
      <c r="CO12" s="457">
        <v>472.63</v>
      </c>
      <c r="CP12" s="457">
        <v>473.85</v>
      </c>
      <c r="CQ12" s="458">
        <v>474.95</v>
      </c>
      <c r="CR12" s="459">
        <v>476.65</v>
      </c>
      <c r="CS12" s="457">
        <v>478.03</v>
      </c>
      <c r="CT12" s="457">
        <v>481.14</v>
      </c>
      <c r="CU12" s="458">
        <v>482.73</v>
      </c>
      <c r="CV12" s="456">
        <v>483.76</v>
      </c>
      <c r="CW12" s="457">
        <v>489.01</v>
      </c>
      <c r="CX12" s="457">
        <v>493.68</v>
      </c>
      <c r="CY12" s="458">
        <v>493.88</v>
      </c>
      <c r="CZ12" s="456">
        <v>494.64</v>
      </c>
      <c r="DA12" s="457">
        <v>496.8</v>
      </c>
      <c r="DB12" s="457">
        <v>499.15</v>
      </c>
      <c r="DC12" s="458">
        <v>502.53</v>
      </c>
      <c r="DD12" s="459">
        <v>508.32</v>
      </c>
      <c r="DE12" s="457">
        <v>524.12</v>
      </c>
      <c r="DF12" s="457">
        <v>534.82000000000005</v>
      </c>
      <c r="DG12" s="458">
        <v>545</v>
      </c>
      <c r="DH12" s="459">
        <v>550.58000000000004</v>
      </c>
      <c r="DI12" s="457">
        <v>555.21</v>
      </c>
      <c r="DJ12" s="457">
        <v>557.62</v>
      </c>
      <c r="DK12" s="458">
        <v>565.16</v>
      </c>
      <c r="DL12" s="459">
        <v>578.01</v>
      </c>
      <c r="DM12" s="457">
        <v>583.39</v>
      </c>
      <c r="DN12" s="457">
        <v>591.74</v>
      </c>
      <c r="DO12" s="458">
        <v>602.27</v>
      </c>
      <c r="DP12" s="459">
        <v>605.88</v>
      </c>
      <c r="DQ12" s="457">
        <v>621.78</v>
      </c>
      <c r="DR12" s="457">
        <v>628.04</v>
      </c>
      <c r="DS12" s="458">
        <v>628.54</v>
      </c>
      <c r="DT12" s="459">
        <v>635.04</v>
      </c>
      <c r="DU12" s="457">
        <v>648.1</v>
      </c>
      <c r="DV12" s="457">
        <v>672.38</v>
      </c>
      <c r="DW12" s="458">
        <v>676.86</v>
      </c>
      <c r="DX12" s="459">
        <v>660.73</v>
      </c>
      <c r="DY12" s="457">
        <v>657.37</v>
      </c>
      <c r="DZ12" s="457">
        <v>660.93</v>
      </c>
      <c r="EA12" s="458">
        <v>664.75</v>
      </c>
      <c r="EB12" s="459">
        <v>670.51</v>
      </c>
      <c r="EC12" s="457">
        <v>677.22</v>
      </c>
      <c r="ED12" s="457">
        <v>683.75</v>
      </c>
      <c r="EE12" s="458">
        <v>684.61</v>
      </c>
      <c r="EF12" s="459">
        <v>690.66</v>
      </c>
      <c r="EG12" s="457">
        <v>702.31</v>
      </c>
      <c r="EH12" s="457">
        <v>709.32</v>
      </c>
      <c r="EI12" s="458">
        <v>709.88</v>
      </c>
      <c r="EJ12" s="459">
        <v>713.57</v>
      </c>
      <c r="EK12" s="457">
        <v>717.4</v>
      </c>
      <c r="EL12" s="457">
        <v>717.04</v>
      </c>
      <c r="EM12" s="458">
        <v>718.99</v>
      </c>
      <c r="EN12" s="459">
        <v>722.83</v>
      </c>
      <c r="EO12" s="457">
        <v>725.97</v>
      </c>
      <c r="EP12" s="457">
        <v>728.72</v>
      </c>
      <c r="EQ12" s="458">
        <v>730.08</v>
      </c>
      <c r="ER12" s="459">
        <v>735.71</v>
      </c>
      <c r="ES12" s="457">
        <v>738.47</v>
      </c>
      <c r="ET12" s="457">
        <v>741.22</v>
      </c>
      <c r="EU12" s="458">
        <v>743.98</v>
      </c>
      <c r="EV12" s="459">
        <v>747.14</v>
      </c>
      <c r="EW12" s="457">
        <v>750.82</v>
      </c>
      <c r="EX12" s="457">
        <v>754.02</v>
      </c>
      <c r="EY12" s="458">
        <v>757.22</v>
      </c>
      <c r="EZ12" s="459">
        <v>761.13</v>
      </c>
      <c r="FA12" s="457">
        <v>764.77</v>
      </c>
      <c r="FB12" s="457">
        <v>768.42</v>
      </c>
      <c r="FC12" s="458">
        <v>772.06</v>
      </c>
      <c r="FD12" s="459">
        <v>776.06</v>
      </c>
      <c r="FE12" s="457">
        <v>779.97</v>
      </c>
      <c r="FF12" s="457">
        <v>783.88</v>
      </c>
      <c r="FG12" s="458">
        <v>787.79</v>
      </c>
      <c r="FH12" s="459">
        <v>791.58</v>
      </c>
      <c r="FI12" s="457">
        <v>795.57</v>
      </c>
      <c r="FJ12" s="457">
        <v>799.56</v>
      </c>
      <c r="FK12" s="458">
        <v>803.55</v>
      </c>
      <c r="FL12" s="459">
        <v>807.42</v>
      </c>
      <c r="FM12" s="457">
        <v>811.48</v>
      </c>
      <c r="FN12" s="457">
        <v>815.55</v>
      </c>
      <c r="FO12" s="458">
        <v>819.62</v>
      </c>
      <c r="FP12" s="459">
        <v>823.56</v>
      </c>
      <c r="FQ12" s="457">
        <v>827.71</v>
      </c>
      <c r="FR12" s="457">
        <v>831.86</v>
      </c>
      <c r="FS12" s="458">
        <v>836.01</v>
      </c>
      <c r="FT12" s="459">
        <v>840.04</v>
      </c>
      <c r="FU12" s="457">
        <v>844.27</v>
      </c>
      <c r="FV12" s="457">
        <v>848.5</v>
      </c>
      <c r="FW12" s="458">
        <v>852.73</v>
      </c>
      <c r="FX12" s="459">
        <v>856.84</v>
      </c>
      <c r="FY12" s="457">
        <v>861.15</v>
      </c>
      <c r="FZ12" s="457">
        <v>865.47</v>
      </c>
      <c r="GA12" s="458">
        <v>869.79</v>
      </c>
      <c r="GB12" s="459">
        <v>873.97</v>
      </c>
      <c r="GC12" s="457">
        <v>878.38</v>
      </c>
      <c r="GD12" s="457">
        <v>882.78</v>
      </c>
      <c r="GE12" s="458">
        <v>887.18</v>
      </c>
      <c r="GF12" s="459">
        <v>891.45</v>
      </c>
      <c r="GG12" s="457">
        <v>895.94</v>
      </c>
      <c r="GH12" s="457">
        <v>900.43</v>
      </c>
      <c r="GI12" s="458">
        <v>904.93</v>
      </c>
      <c r="GJ12" s="459">
        <v>909.28</v>
      </c>
      <c r="GK12" s="457">
        <v>913.86</v>
      </c>
      <c r="GL12" s="457">
        <v>918.44</v>
      </c>
      <c r="GM12" s="458">
        <v>923.02</v>
      </c>
      <c r="GN12" s="459">
        <v>927.47</v>
      </c>
      <c r="GO12" s="457">
        <v>932.14</v>
      </c>
      <c r="GP12" s="457">
        <v>936.81</v>
      </c>
      <c r="GQ12" s="458">
        <v>941.48</v>
      </c>
      <c r="GR12" s="459">
        <v>946.02</v>
      </c>
      <c r="GS12" s="457">
        <v>950.78</v>
      </c>
      <c r="GT12" s="457">
        <v>955.55</v>
      </c>
      <c r="GU12" s="458">
        <v>960.31</v>
      </c>
      <c r="GV12" s="459">
        <v>964.94</v>
      </c>
      <c r="GW12" s="457">
        <v>969.8</v>
      </c>
      <c r="GX12" s="457">
        <v>974.66</v>
      </c>
      <c r="GY12" s="458">
        <v>979.52</v>
      </c>
      <c r="GZ12" s="459">
        <v>984.24</v>
      </c>
      <c r="HA12" s="457">
        <v>989.19</v>
      </c>
      <c r="HB12" s="457">
        <v>994.15</v>
      </c>
      <c r="HC12" s="458">
        <v>999.11</v>
      </c>
      <c r="HD12" s="459">
        <v>1003.92</v>
      </c>
      <c r="HE12" s="457">
        <v>1008.98</v>
      </c>
      <c r="HF12" s="457">
        <v>1014.04</v>
      </c>
      <c r="HG12" s="458">
        <v>1019.09</v>
      </c>
      <c r="HH12" s="459">
        <v>1024</v>
      </c>
      <c r="HI12" s="457">
        <v>1029.1600000000001</v>
      </c>
      <c r="HJ12" s="457">
        <v>1034.32</v>
      </c>
      <c r="HK12" s="458">
        <v>1039.47</v>
      </c>
      <c r="HL12" s="459">
        <v>1044.48</v>
      </c>
      <c r="HM12" s="457">
        <v>1049.74</v>
      </c>
      <c r="HN12" s="457">
        <v>1055</v>
      </c>
      <c r="HO12" s="458">
        <v>1060.26</v>
      </c>
      <c r="HP12" s="459">
        <v>1065.3699999999999</v>
      </c>
      <c r="HQ12" s="457">
        <v>1070.74</v>
      </c>
      <c r="HR12" s="457">
        <v>1076.0999999999999</v>
      </c>
      <c r="HS12" s="458">
        <v>1081.47</v>
      </c>
      <c r="HT12" s="459">
        <v>1086.68</v>
      </c>
      <c r="HU12" s="457">
        <v>1092.1500000000001</v>
      </c>
      <c r="HV12" s="457">
        <v>1097.6199999999999</v>
      </c>
      <c r="HW12" s="458">
        <v>1103.0999999999999</v>
      </c>
      <c r="HX12" s="459">
        <v>1108.4100000000001</v>
      </c>
      <c r="HY12" s="457">
        <v>1113.99</v>
      </c>
      <c r="HZ12" s="457">
        <v>1119.58</v>
      </c>
      <c r="IA12" s="458">
        <v>1125.1600000000001</v>
      </c>
      <c r="IB12" s="459">
        <v>1130.58</v>
      </c>
      <c r="IC12" s="457">
        <v>1136.27</v>
      </c>
      <c r="ID12" s="457">
        <v>1141.97</v>
      </c>
      <c r="IE12" s="458">
        <v>1147.6600000000001</v>
      </c>
      <c r="IF12" s="459">
        <v>1153.19</v>
      </c>
      <c r="IG12" s="457">
        <v>1159</v>
      </c>
      <c r="IH12" s="457">
        <v>1164.81</v>
      </c>
      <c r="II12" s="458">
        <v>1170.6199999999999</v>
      </c>
      <c r="IJ12" s="459">
        <v>1176.25</v>
      </c>
      <c r="IK12" s="457">
        <v>1182.18</v>
      </c>
      <c r="IL12" s="457">
        <v>1188.0999999999999</v>
      </c>
      <c r="IM12" s="458">
        <v>1194.03</v>
      </c>
      <c r="IN12" s="459">
        <v>1199.78</v>
      </c>
      <c r="IO12" s="457">
        <v>1205.82</v>
      </c>
      <c r="IP12" s="457">
        <v>1211.8699999999999</v>
      </c>
      <c r="IQ12" s="458">
        <v>1217.9100000000001</v>
      </c>
      <c r="IR12" s="459">
        <v>1223.77</v>
      </c>
      <c r="IS12" s="457">
        <v>1229.94</v>
      </c>
      <c r="IT12" s="457">
        <v>1236.0999999999999</v>
      </c>
      <c r="IU12" s="458">
        <v>1242.27</v>
      </c>
      <c r="IV12" s="459">
        <v>1248.25</v>
      </c>
      <c r="IW12" s="457">
        <v>1254.54</v>
      </c>
      <c r="IX12" s="457">
        <v>1260.83</v>
      </c>
      <c r="IY12" s="458">
        <v>1267.1099999999999</v>
      </c>
      <c r="IZ12" s="459">
        <v>1273.21</v>
      </c>
      <c r="JA12" s="457">
        <v>1279.6300000000001</v>
      </c>
      <c r="JB12" s="457">
        <v>1286.04</v>
      </c>
      <c r="JC12" s="458">
        <v>1292.46</v>
      </c>
      <c r="JD12" s="459">
        <v>1298.68</v>
      </c>
      <c r="JE12" s="457">
        <v>1305.22</v>
      </c>
      <c r="JF12" s="457">
        <v>1311.76</v>
      </c>
      <c r="JG12" s="458">
        <v>1318.31</v>
      </c>
      <c r="JH12" s="459">
        <v>1324.65</v>
      </c>
      <c r="JI12" s="457">
        <v>1331.32</v>
      </c>
      <c r="JJ12" s="457">
        <v>1338</v>
      </c>
      <c r="JK12" s="458">
        <v>1344.67</v>
      </c>
      <c r="JL12" s="459">
        <v>1351.14</v>
      </c>
      <c r="JM12" s="457">
        <v>1357.95</v>
      </c>
      <c r="JN12" s="457">
        <v>1364.76</v>
      </c>
      <c r="JO12" s="458">
        <v>1371.56</v>
      </c>
      <c r="JP12" s="459">
        <v>1378.17</v>
      </c>
      <c r="JQ12" s="457">
        <v>1385.11</v>
      </c>
      <c r="JR12" s="457">
        <v>1392.05</v>
      </c>
      <c r="JS12" s="458">
        <v>1399</v>
      </c>
      <c r="JT12" s="459">
        <v>1405.73</v>
      </c>
      <c r="JU12" s="457">
        <v>1412.81</v>
      </c>
      <c r="JV12" s="457">
        <v>1419.89</v>
      </c>
      <c r="JW12" s="458">
        <v>1426.98</v>
      </c>
      <c r="JX12" s="459">
        <v>1433.85</v>
      </c>
      <c r="JY12" s="457">
        <v>1441.07</v>
      </c>
      <c r="JZ12" s="457">
        <v>1448.29</v>
      </c>
      <c r="KA12" s="458">
        <v>1455.52</v>
      </c>
      <c r="KB12" s="459">
        <v>1462.52</v>
      </c>
      <c r="KC12" s="457">
        <v>1469.89</v>
      </c>
      <c r="KD12" s="457">
        <v>1477.26</v>
      </c>
      <c r="KE12" s="458">
        <v>1484.63</v>
      </c>
      <c r="KF12" s="459">
        <v>1491.77</v>
      </c>
      <c r="KG12" s="457">
        <v>1499.29</v>
      </c>
      <c r="KH12" s="457">
        <v>1506.8</v>
      </c>
      <c r="KI12" s="458">
        <v>1514.32</v>
      </c>
      <c r="KJ12" s="459">
        <v>1521.61</v>
      </c>
      <c r="KK12" s="457">
        <v>1529.27</v>
      </c>
      <c r="KL12" s="457">
        <v>1536.94</v>
      </c>
      <c r="KM12" s="458">
        <v>1544.6</v>
      </c>
      <c r="KN12" s="459">
        <v>1552.04</v>
      </c>
      <c r="KO12" s="457">
        <v>1559.86</v>
      </c>
      <c r="KP12" s="457">
        <v>1567.68</v>
      </c>
      <c r="KQ12" s="458">
        <v>1575.5</v>
      </c>
      <c r="KR12" s="459">
        <v>1583.08</v>
      </c>
      <c r="KS12" s="457">
        <v>1591.06</v>
      </c>
      <c r="KT12" s="457">
        <v>1599.03</v>
      </c>
      <c r="KU12" s="458">
        <v>1607.01</v>
      </c>
      <c r="KV12" s="459">
        <v>1614.74</v>
      </c>
      <c r="KW12" s="457">
        <v>1622.88</v>
      </c>
      <c r="KX12" s="457">
        <v>1631.01</v>
      </c>
      <c r="KY12" s="458">
        <v>1639.15</v>
      </c>
      <c r="KZ12" s="459">
        <v>1647.04</v>
      </c>
      <c r="LA12" s="457">
        <v>1655.33</v>
      </c>
      <c r="LB12" s="457">
        <v>1663.63</v>
      </c>
      <c r="LC12" s="458">
        <v>1671.93</v>
      </c>
      <c r="LD12" s="459">
        <v>1679.98</v>
      </c>
      <c r="LE12" s="457">
        <v>1688.44</v>
      </c>
      <c r="LF12" s="457">
        <v>1696.9</v>
      </c>
      <c r="LG12" s="458">
        <v>1705.37</v>
      </c>
      <c r="LH12" s="459">
        <v>1713.58</v>
      </c>
      <c r="LI12" s="457">
        <v>1722.21</v>
      </c>
      <c r="LJ12" s="457">
        <v>1730.84</v>
      </c>
      <c r="LK12" s="458">
        <v>1739.48</v>
      </c>
      <c r="LL12" s="459">
        <v>1747.85</v>
      </c>
      <c r="LM12" s="457">
        <v>1756.65</v>
      </c>
      <c r="LN12" s="457">
        <v>1765.46</v>
      </c>
      <c r="LO12" s="458">
        <v>1774.27</v>
      </c>
      <c r="LP12" s="459">
        <v>1782.81</v>
      </c>
      <c r="LQ12" s="457">
        <v>1791.79</v>
      </c>
      <c r="LR12" s="457">
        <v>1800.77</v>
      </c>
      <c r="LS12" s="458">
        <v>1809.75</v>
      </c>
      <c r="LT12" s="459">
        <v>1818.46</v>
      </c>
      <c r="LU12" s="457">
        <v>1827.62</v>
      </c>
      <c r="LV12" s="457">
        <v>1836.78</v>
      </c>
      <c r="LW12" s="458">
        <v>1845.95</v>
      </c>
      <c r="LX12" s="459">
        <v>1854.83</v>
      </c>
      <c r="LY12" s="457">
        <v>1864.18</v>
      </c>
      <c r="LZ12" s="457">
        <v>1873.52</v>
      </c>
      <c r="MA12" s="458">
        <v>1882.86</v>
      </c>
      <c r="MB12" s="459">
        <v>1891.93</v>
      </c>
      <c r="MC12" s="457">
        <v>1901.46</v>
      </c>
      <c r="MD12" s="457">
        <v>1910.99</v>
      </c>
      <c r="ME12" s="458">
        <v>1920.52</v>
      </c>
      <c r="MF12" s="459">
        <v>1929.77</v>
      </c>
      <c r="MG12" s="457">
        <v>1939.49</v>
      </c>
      <c r="MH12" s="457">
        <v>1949.21</v>
      </c>
      <c r="MI12" s="458">
        <v>1958.93</v>
      </c>
      <c r="MJ12" s="459">
        <v>1968.36</v>
      </c>
      <c r="MK12" s="457">
        <v>1978.28</v>
      </c>
      <c r="ML12" s="457">
        <v>1988.19</v>
      </c>
      <c r="MM12" s="458">
        <v>1998.11</v>
      </c>
      <c r="MN12" s="459">
        <v>2007.73</v>
      </c>
      <c r="MO12" s="457">
        <v>2017.84</v>
      </c>
      <c r="MP12" s="457">
        <v>2027.96</v>
      </c>
      <c r="MQ12" s="458">
        <v>2038.07</v>
      </c>
      <c r="MR12" s="459">
        <v>2047.88</v>
      </c>
      <c r="MS12" s="457">
        <v>2058.1999999999998</v>
      </c>
      <c r="MT12" s="457">
        <v>2068.52</v>
      </c>
      <c r="MU12" s="458">
        <v>2078.83</v>
      </c>
      <c r="MV12" s="459">
        <v>2088.84</v>
      </c>
      <c r="MW12" s="457">
        <v>2099.36</v>
      </c>
      <c r="MX12" s="457">
        <v>2109.89</v>
      </c>
      <c r="MY12" s="458">
        <v>2120.41</v>
      </c>
      <c r="MZ12" s="459">
        <v>2130.62</v>
      </c>
      <c r="NA12" s="457">
        <v>2141.35</v>
      </c>
      <c r="NB12" s="457">
        <v>2152.09</v>
      </c>
      <c r="NC12" s="458">
        <v>2162.8200000000002</v>
      </c>
      <c r="ND12" s="459">
        <v>2173.23</v>
      </c>
      <c r="NE12" s="457">
        <v>2184.1799999999998</v>
      </c>
      <c r="NF12" s="457">
        <v>2195.13</v>
      </c>
      <c r="NG12" s="458">
        <v>2206.08</v>
      </c>
      <c r="NH12" s="459">
        <v>2216.6999999999998</v>
      </c>
      <c r="NI12" s="457">
        <v>2227.86</v>
      </c>
      <c r="NJ12" s="457">
        <v>2239.0300000000002</v>
      </c>
      <c r="NK12" s="458">
        <v>2250.1999999999998</v>
      </c>
      <c r="NL12" s="459">
        <v>2261.0300000000002</v>
      </c>
      <c r="NM12" s="457">
        <v>2272.42</v>
      </c>
      <c r="NN12" s="457">
        <v>2283.81</v>
      </c>
      <c r="NO12" s="458">
        <v>2295.1999999999998</v>
      </c>
      <c r="NP12" s="459">
        <v>2306.25</v>
      </c>
      <c r="NQ12" s="457">
        <v>2317.87</v>
      </c>
      <c r="NR12" s="457">
        <v>2329.4899999999998</v>
      </c>
      <c r="NS12" s="458">
        <v>2341.11</v>
      </c>
      <c r="NT12" s="459">
        <v>2352.38</v>
      </c>
      <c r="NU12" s="457">
        <v>2364.23</v>
      </c>
      <c r="NV12" s="457">
        <v>2376.08</v>
      </c>
      <c r="NW12" s="458">
        <v>2387.9299999999998</v>
      </c>
      <c r="NX12" s="459">
        <v>2399.42</v>
      </c>
      <c r="NY12" s="457">
        <v>2411.5100000000002</v>
      </c>
      <c r="NZ12" s="457">
        <v>2423.6</v>
      </c>
      <c r="OA12" s="458">
        <v>2435.69</v>
      </c>
      <c r="OB12" s="459">
        <v>2447.41</v>
      </c>
      <c r="OC12" s="457">
        <v>2459.7399999999998</v>
      </c>
      <c r="OD12" s="457">
        <v>2472.0700000000002</v>
      </c>
      <c r="OE12" s="458">
        <v>2484.4</v>
      </c>
      <c r="OF12" s="459">
        <v>2496.36</v>
      </c>
      <c r="OG12" s="457">
        <v>2508.94</v>
      </c>
      <c r="OH12" s="457">
        <v>2521.5100000000002</v>
      </c>
      <c r="OI12" s="458">
        <v>2534.09</v>
      </c>
      <c r="OJ12" s="459">
        <v>2546.29</v>
      </c>
      <c r="OK12" s="457">
        <v>2559.11</v>
      </c>
      <c r="OL12" s="457">
        <v>2571.94</v>
      </c>
      <c r="OM12" s="458">
        <v>2584.77</v>
      </c>
      <c r="ON12" s="459">
        <v>2597.21</v>
      </c>
      <c r="OO12" s="457">
        <v>2610.3000000000002</v>
      </c>
      <c r="OP12" s="457">
        <v>2623.38</v>
      </c>
      <c r="OQ12" s="458">
        <v>2636.46</v>
      </c>
      <c r="OR12" s="459">
        <v>2649.16</v>
      </c>
      <c r="OS12" s="457">
        <v>2662.5</v>
      </c>
      <c r="OT12" s="457">
        <v>2675.85</v>
      </c>
      <c r="OU12" s="458">
        <v>2689.19</v>
      </c>
      <c r="OV12" s="459">
        <v>2702.14</v>
      </c>
      <c r="OW12" s="457">
        <v>2715.75</v>
      </c>
      <c r="OX12" s="457">
        <v>2729.37</v>
      </c>
      <c r="OY12" s="458">
        <v>2742.98</v>
      </c>
      <c r="OZ12" s="459">
        <v>2756.18</v>
      </c>
      <c r="PA12" s="457">
        <v>2770.07</v>
      </c>
      <c r="PB12" s="457">
        <v>2783.95</v>
      </c>
      <c r="PC12" s="458">
        <v>2797.84</v>
      </c>
      <c r="PD12" s="459">
        <v>2811.31</v>
      </c>
      <c r="PE12" s="457">
        <v>2825.47</v>
      </c>
      <c r="PF12" s="457">
        <v>2839.63</v>
      </c>
      <c r="PG12" s="458">
        <v>2853.79</v>
      </c>
      <c r="PH12" s="459">
        <v>2867.53</v>
      </c>
      <c r="PI12" s="457">
        <v>2881.98</v>
      </c>
      <c r="PJ12" s="457">
        <v>2896.42</v>
      </c>
      <c r="PK12" s="458">
        <v>2910.87</v>
      </c>
      <c r="PL12" s="459">
        <v>2924.88</v>
      </c>
      <c r="PM12" s="457">
        <v>2939.62</v>
      </c>
      <c r="PN12" s="457">
        <v>2954.35</v>
      </c>
      <c r="PO12" s="458">
        <v>2969.09</v>
      </c>
      <c r="PP12" s="459">
        <v>2983.38</v>
      </c>
      <c r="PQ12" s="457">
        <v>2998.41</v>
      </c>
      <c r="PR12" s="457">
        <v>3013.44</v>
      </c>
      <c r="PS12" s="458">
        <v>3028.47</v>
      </c>
      <c r="PT12" s="459">
        <v>3043.05</v>
      </c>
      <c r="PU12" s="457">
        <v>3058.38</v>
      </c>
      <c r="PV12" s="457">
        <v>3073.71</v>
      </c>
      <c r="PW12" s="458">
        <v>3089.04</v>
      </c>
      <c r="PX12" s="459">
        <v>3103.91</v>
      </c>
      <c r="PY12" s="457">
        <v>3119.55</v>
      </c>
      <c r="PZ12" s="457">
        <v>3135.18</v>
      </c>
      <c r="QA12" s="458">
        <v>3150.82</v>
      </c>
      <c r="QB12" s="459">
        <v>3165.99</v>
      </c>
      <c r="QC12" s="457">
        <v>3181.94</v>
      </c>
      <c r="QD12" s="457">
        <v>3197.89</v>
      </c>
      <c r="QE12" s="458">
        <v>3213.84</v>
      </c>
      <c r="QF12" s="459">
        <v>3229.31</v>
      </c>
      <c r="QG12" s="457">
        <v>3245.58</v>
      </c>
      <c r="QH12" s="457">
        <v>3261.84</v>
      </c>
      <c r="QI12" s="458">
        <v>3278.11</v>
      </c>
      <c r="QJ12" s="459">
        <v>3293.89</v>
      </c>
      <c r="QK12" s="457">
        <v>3310.49</v>
      </c>
      <c r="QL12" s="457">
        <v>3327.08</v>
      </c>
      <c r="QM12" s="458">
        <v>3343.67</v>
      </c>
      <c r="QN12" s="459">
        <v>3359.77</v>
      </c>
      <c r="QO12" s="457">
        <v>3376.7</v>
      </c>
      <c r="QP12" s="457">
        <v>3393.62</v>
      </c>
      <c r="QQ12" s="458">
        <v>3410.55</v>
      </c>
      <c r="QR12" s="459">
        <v>3426.97</v>
      </c>
      <c r="QS12" s="457">
        <v>3444.23</v>
      </c>
      <c r="QT12" s="457">
        <v>3461.49</v>
      </c>
      <c r="QU12" s="458">
        <v>3478.76</v>
      </c>
      <c r="QV12" s="459">
        <v>3495.51</v>
      </c>
      <c r="QW12" s="457">
        <v>3513.12</v>
      </c>
      <c r="QX12" s="457">
        <v>3530.72</v>
      </c>
      <c r="QY12" s="458">
        <v>3548.33</v>
      </c>
      <c r="QZ12" s="459">
        <v>3565.42</v>
      </c>
      <c r="RA12" s="457">
        <v>3583.38</v>
      </c>
      <c r="RB12" s="457">
        <v>3601.34</v>
      </c>
      <c r="RC12" s="458">
        <v>3619.3</v>
      </c>
      <c r="RD12" s="459">
        <v>3636.72</v>
      </c>
      <c r="RE12" s="457">
        <v>3655.05</v>
      </c>
      <c r="RF12" s="457">
        <v>3673.37</v>
      </c>
      <c r="RG12" s="458">
        <v>3691.69</v>
      </c>
      <c r="RH12" s="459">
        <v>3709.46</v>
      </c>
      <c r="RI12" s="457">
        <v>3728.15</v>
      </c>
      <c r="RJ12" s="457">
        <v>3746.83</v>
      </c>
      <c r="RK12" s="458">
        <v>3765.52</v>
      </c>
      <c r="RL12" s="459">
        <v>3783.65</v>
      </c>
      <c r="RM12" s="457">
        <v>3802.71</v>
      </c>
      <c r="RN12" s="457">
        <v>3821.77</v>
      </c>
      <c r="RO12" s="458">
        <v>3840.83</v>
      </c>
      <c r="RP12" s="459">
        <v>3859.32</v>
      </c>
      <c r="RQ12" s="457">
        <v>3878.76</v>
      </c>
      <c r="RR12" s="457">
        <v>3898.21</v>
      </c>
      <c r="RS12" s="458">
        <v>3917.65</v>
      </c>
      <c r="RT12" s="459">
        <v>3936.51</v>
      </c>
      <c r="RU12" s="457">
        <v>3956.34</v>
      </c>
      <c r="RV12" s="457">
        <v>3976.17</v>
      </c>
      <c r="RW12" s="458">
        <v>3996</v>
      </c>
      <c r="RX12" s="459">
        <v>4015.24</v>
      </c>
      <c r="RY12" s="457">
        <v>4035.47</v>
      </c>
      <c r="RZ12" s="457">
        <v>4055.69</v>
      </c>
      <c r="SA12" s="586">
        <v>4075.92</v>
      </c>
      <c r="SB12" s="583"/>
      <c r="SC12" s="583"/>
      <c r="SD12" s="583"/>
      <c r="SE12" s="583"/>
      <c r="SF12" s="583"/>
      <c r="SG12" s="583"/>
      <c r="SH12" s="583"/>
      <c r="SI12" s="583"/>
      <c r="SJ12" s="583"/>
      <c r="SK12" s="583"/>
      <c r="SL12" s="583"/>
      <c r="SM12" s="583"/>
      <c r="SN12" s="583"/>
      <c r="SO12" s="583"/>
      <c r="SP12" s="583"/>
      <c r="SQ12" s="583"/>
      <c r="SR12" s="583"/>
      <c r="SS12" s="583"/>
      <c r="ST12" s="583"/>
      <c r="SU12" s="583"/>
      <c r="SV12" s="583"/>
      <c r="SW12" s="583"/>
      <c r="SX12" s="583"/>
      <c r="SY12" s="583"/>
      <c r="SZ12" s="583"/>
      <c r="TA12" s="583"/>
      <c r="TB12" s="583"/>
      <c r="TC12" s="583"/>
      <c r="TD12" s="583"/>
      <c r="TE12" s="583"/>
      <c r="TF12" s="583"/>
      <c r="TG12" s="583"/>
      <c r="TH12" s="583"/>
      <c r="TI12" s="583"/>
      <c r="TJ12" s="583"/>
      <c r="TK12" s="583"/>
      <c r="TL12" s="583"/>
      <c r="TM12" s="583"/>
      <c r="TN12" s="583"/>
      <c r="TO12" s="583"/>
      <c r="TP12" s="583"/>
      <c r="TQ12" s="583"/>
      <c r="TR12" s="583"/>
      <c r="TS12" s="583"/>
      <c r="TT12" s="583"/>
      <c r="TU12" s="583"/>
      <c r="TV12" s="583"/>
    </row>
    <row r="13" spans="1:542">
      <c r="B13" s="477" t="s">
        <v>576</v>
      </c>
      <c r="C13" s="55" t="s">
        <v>669</v>
      </c>
      <c r="D13" s="417"/>
      <c r="E13" s="475"/>
      <c r="F13" s="417"/>
      <c r="G13" s="401">
        <v>12</v>
      </c>
      <c r="H13" s="453" t="s">
        <v>76</v>
      </c>
      <c r="I13" s="409">
        <v>12</v>
      </c>
      <c r="J13" s="454" t="s">
        <v>379</v>
      </c>
      <c r="K13" s="455">
        <v>0.1</v>
      </c>
      <c r="L13" s="456">
        <v>271.87</v>
      </c>
      <c r="M13" s="457">
        <v>274.31</v>
      </c>
      <c r="N13" s="457">
        <v>285.26</v>
      </c>
      <c r="O13" s="458">
        <v>289.3</v>
      </c>
      <c r="P13" s="456">
        <v>295.10000000000002</v>
      </c>
      <c r="Q13" s="457">
        <v>301.18</v>
      </c>
      <c r="R13" s="457">
        <v>312.75</v>
      </c>
      <c r="S13" s="458">
        <v>315.63</v>
      </c>
      <c r="T13" s="459">
        <v>320.52999999999997</v>
      </c>
      <c r="U13" s="457">
        <v>322.08</v>
      </c>
      <c r="V13" s="457">
        <v>333.33</v>
      </c>
      <c r="W13" s="458">
        <v>333.67</v>
      </c>
      <c r="X13" s="459">
        <v>335.14</v>
      </c>
      <c r="Y13" s="457">
        <v>338.18</v>
      </c>
      <c r="Z13" s="457">
        <v>345.35</v>
      </c>
      <c r="AA13" s="458">
        <v>344.78</v>
      </c>
      <c r="AB13" s="459">
        <v>345.52</v>
      </c>
      <c r="AC13" s="457">
        <v>348.83</v>
      </c>
      <c r="AD13" s="457">
        <v>352.68</v>
      </c>
      <c r="AE13" s="458">
        <v>351.02</v>
      </c>
      <c r="AF13" s="459">
        <v>353.13</v>
      </c>
      <c r="AG13" s="457">
        <v>354.92</v>
      </c>
      <c r="AH13" s="457">
        <v>357.91</v>
      </c>
      <c r="AI13" s="458">
        <v>355.77</v>
      </c>
      <c r="AJ13" s="459">
        <v>355.59</v>
      </c>
      <c r="AK13" s="457">
        <v>359.01</v>
      </c>
      <c r="AL13" s="457">
        <v>359.28</v>
      </c>
      <c r="AM13" s="458">
        <v>359.55</v>
      </c>
      <c r="AN13" s="459">
        <v>361.04</v>
      </c>
      <c r="AO13" s="457">
        <v>363.87</v>
      </c>
      <c r="AP13" s="457">
        <v>368.87</v>
      </c>
      <c r="AQ13" s="458">
        <v>371.5</v>
      </c>
      <c r="AR13" s="459">
        <v>374.44</v>
      </c>
      <c r="AS13" s="457">
        <v>379.38</v>
      </c>
      <c r="AT13" s="457">
        <v>383.85</v>
      </c>
      <c r="AU13" s="458">
        <v>384.02</v>
      </c>
      <c r="AV13" s="459">
        <v>388.26</v>
      </c>
      <c r="AW13" s="457">
        <v>393.87</v>
      </c>
      <c r="AX13" s="457">
        <v>398.1</v>
      </c>
      <c r="AY13" s="458">
        <v>398.06</v>
      </c>
      <c r="AZ13" s="459">
        <v>397.7</v>
      </c>
      <c r="BA13" s="457">
        <v>402.35</v>
      </c>
      <c r="BB13" s="457">
        <v>406.27</v>
      </c>
      <c r="BC13" s="458">
        <v>405.48</v>
      </c>
      <c r="BD13" s="459">
        <v>407.61</v>
      </c>
      <c r="BE13" s="457">
        <v>409.79</v>
      </c>
      <c r="BF13" s="457">
        <v>415.17</v>
      </c>
      <c r="BG13" s="458">
        <v>412.51</v>
      </c>
      <c r="BH13" s="459">
        <v>416.6</v>
      </c>
      <c r="BI13" s="457">
        <v>423.9</v>
      </c>
      <c r="BJ13" s="457">
        <v>424.33</v>
      </c>
      <c r="BK13" s="458">
        <v>424.64</v>
      </c>
      <c r="BL13" s="459">
        <v>432.27</v>
      </c>
      <c r="BM13" s="457">
        <v>444.84</v>
      </c>
      <c r="BN13" s="457">
        <v>440.26</v>
      </c>
      <c r="BO13" s="458">
        <v>444.4</v>
      </c>
      <c r="BP13" s="459">
        <v>453.13</v>
      </c>
      <c r="BQ13" s="457">
        <v>453.19</v>
      </c>
      <c r="BR13" s="457">
        <v>455.09</v>
      </c>
      <c r="BS13" s="458">
        <v>455.63</v>
      </c>
      <c r="BT13" s="459">
        <v>459.16</v>
      </c>
      <c r="BU13" s="457">
        <v>463.37</v>
      </c>
      <c r="BV13" s="457">
        <v>466.65</v>
      </c>
      <c r="BW13" s="458">
        <v>466.2</v>
      </c>
      <c r="BX13" s="459">
        <v>466.08</v>
      </c>
      <c r="BY13" s="457">
        <v>471.21</v>
      </c>
      <c r="BZ13" s="457">
        <v>477.34</v>
      </c>
      <c r="CA13" s="458">
        <v>478.46</v>
      </c>
      <c r="CB13" s="459">
        <v>481.69</v>
      </c>
      <c r="CC13" s="457">
        <v>487.33</v>
      </c>
      <c r="CD13" s="457">
        <v>488.95</v>
      </c>
      <c r="CE13" s="458">
        <v>487</v>
      </c>
      <c r="CF13" s="459">
        <v>488.93</v>
      </c>
      <c r="CG13" s="457">
        <v>492.32</v>
      </c>
      <c r="CH13" s="457">
        <v>491.1</v>
      </c>
      <c r="CI13" s="458">
        <v>488.69</v>
      </c>
      <c r="CJ13" s="460">
        <v>492.81</v>
      </c>
      <c r="CK13" s="457">
        <v>499.56</v>
      </c>
      <c r="CL13" s="457">
        <v>509.16</v>
      </c>
      <c r="CM13" s="458">
        <v>503.04</v>
      </c>
      <c r="CN13" s="459">
        <v>506.82</v>
      </c>
      <c r="CO13" s="457">
        <v>508.77</v>
      </c>
      <c r="CP13" s="457">
        <v>508.18</v>
      </c>
      <c r="CQ13" s="458">
        <v>508.11</v>
      </c>
      <c r="CR13" s="459">
        <v>508.75</v>
      </c>
      <c r="CS13" s="457">
        <v>510.79</v>
      </c>
      <c r="CT13" s="457">
        <v>516.87</v>
      </c>
      <c r="CU13" s="458">
        <v>516.78</v>
      </c>
      <c r="CV13" s="456">
        <v>519.55999999999995</v>
      </c>
      <c r="CW13" s="457">
        <v>530.58000000000004</v>
      </c>
      <c r="CX13" s="457">
        <v>535.25</v>
      </c>
      <c r="CY13" s="458">
        <v>534.41</v>
      </c>
      <c r="CZ13" s="456">
        <v>535.70000000000005</v>
      </c>
      <c r="DA13" s="457">
        <v>538.79</v>
      </c>
      <c r="DB13" s="457">
        <v>543.21</v>
      </c>
      <c r="DC13" s="458">
        <v>549.21</v>
      </c>
      <c r="DD13" s="459">
        <v>559.04</v>
      </c>
      <c r="DE13" s="457">
        <v>583.39</v>
      </c>
      <c r="DF13" s="457">
        <v>595.63</v>
      </c>
      <c r="DG13" s="458">
        <v>608.04999999999995</v>
      </c>
      <c r="DH13" s="459">
        <v>612.78</v>
      </c>
      <c r="DI13" s="457">
        <v>617.37</v>
      </c>
      <c r="DJ13" s="457">
        <v>619.16</v>
      </c>
      <c r="DK13" s="458">
        <v>625.19000000000005</v>
      </c>
      <c r="DL13" s="459">
        <v>639.51</v>
      </c>
      <c r="DM13" s="457">
        <v>643.94000000000005</v>
      </c>
      <c r="DN13" s="457">
        <v>647.71</v>
      </c>
      <c r="DO13" s="458">
        <v>655.73</v>
      </c>
      <c r="DP13" s="459">
        <v>660.22</v>
      </c>
      <c r="DQ13" s="457">
        <v>678.49</v>
      </c>
      <c r="DR13" s="457">
        <v>685.41</v>
      </c>
      <c r="DS13" s="458">
        <v>681.9</v>
      </c>
      <c r="DT13" s="459">
        <v>685.16</v>
      </c>
      <c r="DU13" s="457">
        <v>701.29</v>
      </c>
      <c r="DV13" s="457">
        <v>728.77</v>
      </c>
      <c r="DW13" s="458">
        <v>727.11</v>
      </c>
      <c r="DX13" s="459">
        <v>708.97</v>
      </c>
      <c r="DY13" s="457">
        <v>699.5</v>
      </c>
      <c r="DZ13" s="457">
        <v>706.43</v>
      </c>
      <c r="EA13" s="458">
        <v>707.53</v>
      </c>
      <c r="EB13" s="459">
        <v>715.45</v>
      </c>
      <c r="EC13" s="457">
        <v>727.79</v>
      </c>
      <c r="ED13" s="457">
        <v>733.68</v>
      </c>
      <c r="EE13" s="458">
        <v>732.86</v>
      </c>
      <c r="EF13" s="459">
        <v>741.6</v>
      </c>
      <c r="EG13" s="457">
        <v>754.5</v>
      </c>
      <c r="EH13" s="457">
        <v>762.57</v>
      </c>
      <c r="EI13" s="458">
        <v>763.99</v>
      </c>
      <c r="EJ13" s="459">
        <v>768.33</v>
      </c>
      <c r="EK13" s="457">
        <v>774.53</v>
      </c>
      <c r="EL13" s="457">
        <v>776.41</v>
      </c>
      <c r="EM13" s="458">
        <v>776.53</v>
      </c>
      <c r="EN13" s="459">
        <v>787.84</v>
      </c>
      <c r="EO13" s="457">
        <v>795.56</v>
      </c>
      <c r="EP13" s="457">
        <v>794.68</v>
      </c>
      <c r="EQ13" s="458">
        <v>797.33</v>
      </c>
      <c r="ER13" s="459">
        <v>805.49</v>
      </c>
      <c r="ES13" s="457">
        <v>808.51</v>
      </c>
      <c r="ET13" s="457">
        <v>811.53</v>
      </c>
      <c r="EU13" s="458">
        <v>814.55</v>
      </c>
      <c r="EV13" s="459">
        <v>818.01</v>
      </c>
      <c r="EW13" s="457">
        <v>822.04</v>
      </c>
      <c r="EX13" s="457">
        <v>825.54</v>
      </c>
      <c r="EY13" s="458">
        <v>829.04</v>
      </c>
      <c r="EZ13" s="459">
        <v>833.33</v>
      </c>
      <c r="FA13" s="457">
        <v>837.32</v>
      </c>
      <c r="FB13" s="457">
        <v>841.3</v>
      </c>
      <c r="FC13" s="458">
        <v>845.29</v>
      </c>
      <c r="FD13" s="459">
        <v>849.67</v>
      </c>
      <c r="FE13" s="457">
        <v>853.96</v>
      </c>
      <c r="FF13" s="457">
        <v>858.24</v>
      </c>
      <c r="FG13" s="458">
        <v>862.52</v>
      </c>
      <c r="FH13" s="459">
        <v>866.67</v>
      </c>
      <c r="FI13" s="457">
        <v>871.03</v>
      </c>
      <c r="FJ13" s="457">
        <v>875.4</v>
      </c>
      <c r="FK13" s="458">
        <v>879.77</v>
      </c>
      <c r="FL13" s="459">
        <v>884</v>
      </c>
      <c r="FM13" s="457">
        <v>888.46</v>
      </c>
      <c r="FN13" s="457">
        <v>892.91</v>
      </c>
      <c r="FO13" s="458">
        <v>897.36</v>
      </c>
      <c r="FP13" s="459">
        <v>901.68</v>
      </c>
      <c r="FQ13" s="457">
        <v>906.22</v>
      </c>
      <c r="FR13" s="457">
        <v>910.77</v>
      </c>
      <c r="FS13" s="458">
        <v>915.31</v>
      </c>
      <c r="FT13" s="459">
        <v>919.72</v>
      </c>
      <c r="FU13" s="457">
        <v>924.35</v>
      </c>
      <c r="FV13" s="457">
        <v>928.98</v>
      </c>
      <c r="FW13" s="458">
        <v>933.62</v>
      </c>
      <c r="FX13" s="459">
        <v>938.11</v>
      </c>
      <c r="FY13" s="457">
        <v>942.84</v>
      </c>
      <c r="FZ13" s="457">
        <v>947.56</v>
      </c>
      <c r="GA13" s="458">
        <v>952.29</v>
      </c>
      <c r="GB13" s="459">
        <v>956.87</v>
      </c>
      <c r="GC13" s="457">
        <v>961.69</v>
      </c>
      <c r="GD13" s="457">
        <v>966.51</v>
      </c>
      <c r="GE13" s="458">
        <v>971.33</v>
      </c>
      <c r="GF13" s="459">
        <v>976.01</v>
      </c>
      <c r="GG13" s="457">
        <v>980.93</v>
      </c>
      <c r="GH13" s="457">
        <v>985.84</v>
      </c>
      <c r="GI13" s="458">
        <v>990.76</v>
      </c>
      <c r="GJ13" s="459">
        <v>995.53</v>
      </c>
      <c r="GK13" s="457">
        <v>1000.54</v>
      </c>
      <c r="GL13" s="457">
        <v>1005.56</v>
      </c>
      <c r="GM13" s="458">
        <v>1010.58</v>
      </c>
      <c r="GN13" s="459">
        <v>1015.44</v>
      </c>
      <c r="GO13" s="457">
        <v>1020.56</v>
      </c>
      <c r="GP13" s="457">
        <v>1025.67</v>
      </c>
      <c r="GQ13" s="458">
        <v>1030.79</v>
      </c>
      <c r="GR13" s="459">
        <v>1035.75</v>
      </c>
      <c r="GS13" s="457">
        <v>1040.97</v>
      </c>
      <c r="GT13" s="457">
        <v>1046.18</v>
      </c>
      <c r="GU13" s="458">
        <v>1051.4000000000001</v>
      </c>
      <c r="GV13" s="459">
        <v>1056.46</v>
      </c>
      <c r="GW13" s="457">
        <v>1061.79</v>
      </c>
      <c r="GX13" s="457">
        <v>1067.1099999999999</v>
      </c>
      <c r="GY13" s="458">
        <v>1072.43</v>
      </c>
      <c r="GZ13" s="459">
        <v>1077.5899999999999</v>
      </c>
      <c r="HA13" s="457">
        <v>1083.02</v>
      </c>
      <c r="HB13" s="457">
        <v>1088.45</v>
      </c>
      <c r="HC13" s="458">
        <v>1093.8800000000001</v>
      </c>
      <c r="HD13" s="459">
        <v>1099.1400000000001</v>
      </c>
      <c r="HE13" s="457">
        <v>1104.68</v>
      </c>
      <c r="HF13" s="457">
        <v>1110.22</v>
      </c>
      <c r="HG13" s="458">
        <v>1115.76</v>
      </c>
      <c r="HH13" s="459">
        <v>1121.1300000000001</v>
      </c>
      <c r="HI13" s="457">
        <v>1126.78</v>
      </c>
      <c r="HJ13" s="457">
        <v>1132.42</v>
      </c>
      <c r="HK13" s="458">
        <v>1138.07</v>
      </c>
      <c r="HL13" s="459">
        <v>1143.55</v>
      </c>
      <c r="HM13" s="457">
        <v>1149.31</v>
      </c>
      <c r="HN13" s="457">
        <v>1155.07</v>
      </c>
      <c r="HO13" s="458">
        <v>1160.83</v>
      </c>
      <c r="HP13" s="459">
        <v>1166.42</v>
      </c>
      <c r="HQ13" s="457">
        <v>1172.3</v>
      </c>
      <c r="HR13" s="457">
        <v>1178.17</v>
      </c>
      <c r="HS13" s="458">
        <v>1184.05</v>
      </c>
      <c r="HT13" s="459">
        <v>1189.75</v>
      </c>
      <c r="HU13" s="457">
        <v>1195.74</v>
      </c>
      <c r="HV13" s="457">
        <v>1201.74</v>
      </c>
      <c r="HW13" s="458">
        <v>1207.73</v>
      </c>
      <c r="HX13" s="459">
        <v>1213.54</v>
      </c>
      <c r="HY13" s="457">
        <v>1219.6600000000001</v>
      </c>
      <c r="HZ13" s="457">
        <v>1225.77</v>
      </c>
      <c r="IA13" s="458">
        <v>1231.8900000000001</v>
      </c>
      <c r="IB13" s="459">
        <v>1237.82</v>
      </c>
      <c r="IC13" s="457">
        <v>1244.05</v>
      </c>
      <c r="ID13" s="457">
        <v>1250.29</v>
      </c>
      <c r="IE13" s="458">
        <v>1256.52</v>
      </c>
      <c r="IF13" s="459">
        <v>1262.57</v>
      </c>
      <c r="IG13" s="457">
        <v>1268.93</v>
      </c>
      <c r="IH13" s="457">
        <v>1275.29</v>
      </c>
      <c r="II13" s="458">
        <v>1281.6500000000001</v>
      </c>
      <c r="IJ13" s="459">
        <v>1287.82</v>
      </c>
      <c r="IK13" s="457">
        <v>1294.31</v>
      </c>
      <c r="IL13" s="457">
        <v>1300.8</v>
      </c>
      <c r="IM13" s="458">
        <v>1307.29</v>
      </c>
      <c r="IN13" s="459">
        <v>1313.58</v>
      </c>
      <c r="IO13" s="457">
        <v>1320.2</v>
      </c>
      <c r="IP13" s="457">
        <v>1326.81</v>
      </c>
      <c r="IQ13" s="458">
        <v>1333.43</v>
      </c>
      <c r="IR13" s="459">
        <v>1339.85</v>
      </c>
      <c r="IS13" s="457">
        <v>1346.6</v>
      </c>
      <c r="IT13" s="457">
        <v>1353.35</v>
      </c>
      <c r="IU13" s="458">
        <v>1360.1</v>
      </c>
      <c r="IV13" s="459">
        <v>1366.65</v>
      </c>
      <c r="IW13" s="457">
        <v>1373.53</v>
      </c>
      <c r="IX13" s="457">
        <v>1380.42</v>
      </c>
      <c r="IY13" s="458">
        <v>1387.3</v>
      </c>
      <c r="IZ13" s="459">
        <v>1393.98</v>
      </c>
      <c r="JA13" s="457">
        <v>1401</v>
      </c>
      <c r="JB13" s="457">
        <v>1408.03</v>
      </c>
      <c r="JC13" s="458">
        <v>1415.05</v>
      </c>
      <c r="JD13" s="459">
        <v>1421.86</v>
      </c>
      <c r="JE13" s="457">
        <v>1429.02</v>
      </c>
      <c r="JF13" s="457">
        <v>1436.19</v>
      </c>
      <c r="JG13" s="458">
        <v>1443.35</v>
      </c>
      <c r="JH13" s="459">
        <v>1450.3</v>
      </c>
      <c r="JI13" s="457">
        <v>1457.6</v>
      </c>
      <c r="JJ13" s="457">
        <v>1464.91</v>
      </c>
      <c r="JK13" s="458">
        <v>1472.22</v>
      </c>
      <c r="JL13" s="459">
        <v>1479.3</v>
      </c>
      <c r="JM13" s="457">
        <v>1486.76</v>
      </c>
      <c r="JN13" s="457">
        <v>1494.21</v>
      </c>
      <c r="JO13" s="458">
        <v>1501.66</v>
      </c>
      <c r="JP13" s="459">
        <v>1508.89</v>
      </c>
      <c r="JQ13" s="457">
        <v>1516.49</v>
      </c>
      <c r="JR13" s="457">
        <v>1524.09</v>
      </c>
      <c r="JS13" s="458">
        <v>1531.69</v>
      </c>
      <c r="JT13" s="459">
        <v>1539.07</v>
      </c>
      <c r="JU13" s="457">
        <v>1546.82</v>
      </c>
      <c r="JV13" s="457">
        <v>1554.58</v>
      </c>
      <c r="JW13" s="458">
        <v>1562.33</v>
      </c>
      <c r="JX13" s="459">
        <v>1569.85</v>
      </c>
      <c r="JY13" s="457">
        <v>1577.76</v>
      </c>
      <c r="JZ13" s="457">
        <v>1585.67</v>
      </c>
      <c r="KA13" s="458">
        <v>1593.58</v>
      </c>
      <c r="KB13" s="459">
        <v>1601.25</v>
      </c>
      <c r="KC13" s="457">
        <v>1609.31</v>
      </c>
      <c r="KD13" s="457">
        <v>1617.38</v>
      </c>
      <c r="KE13" s="458">
        <v>1625.45</v>
      </c>
      <c r="KF13" s="459">
        <v>1633.27</v>
      </c>
      <c r="KG13" s="457">
        <v>1641.5</v>
      </c>
      <c r="KH13" s="457">
        <v>1649.73</v>
      </c>
      <c r="KI13" s="458">
        <v>1657.96</v>
      </c>
      <c r="KJ13" s="459">
        <v>1665.94</v>
      </c>
      <c r="KK13" s="457">
        <v>1674.33</v>
      </c>
      <c r="KL13" s="457">
        <v>1682.72</v>
      </c>
      <c r="KM13" s="458">
        <v>1691.11</v>
      </c>
      <c r="KN13" s="459">
        <v>1699.26</v>
      </c>
      <c r="KO13" s="457">
        <v>1707.82</v>
      </c>
      <c r="KP13" s="457">
        <v>1716.38</v>
      </c>
      <c r="KQ13" s="458">
        <v>1724.94</v>
      </c>
      <c r="KR13" s="459">
        <v>1733.24</v>
      </c>
      <c r="KS13" s="457">
        <v>1741.97</v>
      </c>
      <c r="KT13" s="457">
        <v>1750.7</v>
      </c>
      <c r="KU13" s="458">
        <v>1759.44</v>
      </c>
      <c r="KV13" s="459">
        <v>1767.91</v>
      </c>
      <c r="KW13" s="457">
        <v>1776.81</v>
      </c>
      <c r="KX13" s="457">
        <v>1785.72</v>
      </c>
      <c r="KY13" s="458">
        <v>1794.62</v>
      </c>
      <c r="KZ13" s="459">
        <v>1803.26</v>
      </c>
      <c r="LA13" s="457">
        <v>1812.35</v>
      </c>
      <c r="LB13" s="457">
        <v>1821.43</v>
      </c>
      <c r="LC13" s="458">
        <v>1830.52</v>
      </c>
      <c r="LD13" s="459">
        <v>1839.33</v>
      </c>
      <c r="LE13" s="457">
        <v>1848.6</v>
      </c>
      <c r="LF13" s="457">
        <v>1857.86</v>
      </c>
      <c r="LG13" s="458">
        <v>1867.13</v>
      </c>
      <c r="LH13" s="459">
        <v>1876.12</v>
      </c>
      <c r="LI13" s="457">
        <v>1885.57</v>
      </c>
      <c r="LJ13" s="457">
        <v>1895.02</v>
      </c>
      <c r="LK13" s="458">
        <v>1904.47</v>
      </c>
      <c r="LL13" s="459">
        <v>1913.64</v>
      </c>
      <c r="LM13" s="457">
        <v>1923.28</v>
      </c>
      <c r="LN13" s="457">
        <v>1932.92</v>
      </c>
      <c r="LO13" s="458">
        <v>1942.56</v>
      </c>
      <c r="LP13" s="459">
        <v>1951.91</v>
      </c>
      <c r="LQ13" s="457">
        <v>1961.74</v>
      </c>
      <c r="LR13" s="457">
        <v>1971.58</v>
      </c>
      <c r="LS13" s="458">
        <v>1981.41</v>
      </c>
      <c r="LT13" s="459">
        <v>1990.95</v>
      </c>
      <c r="LU13" s="457">
        <v>2000.98</v>
      </c>
      <c r="LV13" s="457">
        <v>2011.01</v>
      </c>
      <c r="LW13" s="458">
        <v>2021.04</v>
      </c>
      <c r="LX13" s="459">
        <v>2030.77</v>
      </c>
      <c r="LY13" s="457">
        <v>2041</v>
      </c>
      <c r="LZ13" s="457">
        <v>2051.23</v>
      </c>
      <c r="MA13" s="458">
        <v>2061.46</v>
      </c>
      <c r="MB13" s="459">
        <v>2071.38</v>
      </c>
      <c r="MC13" s="457">
        <v>2081.8200000000002</v>
      </c>
      <c r="MD13" s="457">
        <v>2092.25</v>
      </c>
      <c r="ME13" s="458">
        <v>2102.69</v>
      </c>
      <c r="MF13" s="459">
        <v>2112.81</v>
      </c>
      <c r="MG13" s="457">
        <v>2123.4499999999998</v>
      </c>
      <c r="MH13" s="457">
        <v>2134.1</v>
      </c>
      <c r="MI13" s="458">
        <v>2144.7399999999998</v>
      </c>
      <c r="MJ13" s="459">
        <v>2155.0700000000002</v>
      </c>
      <c r="MK13" s="457">
        <v>2165.92</v>
      </c>
      <c r="ML13" s="457">
        <v>2176.7800000000002</v>
      </c>
      <c r="MM13" s="458">
        <v>2187.64</v>
      </c>
      <c r="MN13" s="459">
        <v>2198.17</v>
      </c>
      <c r="MO13" s="457">
        <v>2209.2399999999998</v>
      </c>
      <c r="MP13" s="457">
        <v>2220.3200000000002</v>
      </c>
      <c r="MQ13" s="458">
        <v>2231.39</v>
      </c>
      <c r="MR13" s="459">
        <v>2242.13</v>
      </c>
      <c r="MS13" s="457">
        <v>2253.4299999999998</v>
      </c>
      <c r="MT13" s="457">
        <v>2264.7199999999998</v>
      </c>
      <c r="MU13" s="458">
        <v>2276.02</v>
      </c>
      <c r="MV13" s="459">
        <v>2286.9699999999998</v>
      </c>
      <c r="MW13" s="457">
        <v>2298.5</v>
      </c>
      <c r="MX13" s="457">
        <v>2310.02</v>
      </c>
      <c r="MY13" s="458">
        <v>2321.54</v>
      </c>
      <c r="MZ13" s="459">
        <v>2332.71</v>
      </c>
      <c r="NA13" s="457">
        <v>2344.4699999999998</v>
      </c>
      <c r="NB13" s="457">
        <v>2356.2199999999998</v>
      </c>
      <c r="NC13" s="458">
        <v>2367.9699999999998</v>
      </c>
      <c r="ND13" s="459">
        <v>2379.37</v>
      </c>
      <c r="NE13" s="457">
        <v>2391.35</v>
      </c>
      <c r="NF13" s="457">
        <v>2403.34</v>
      </c>
      <c r="NG13" s="458">
        <v>2415.33</v>
      </c>
      <c r="NH13" s="459">
        <v>2426.96</v>
      </c>
      <c r="NI13" s="457">
        <v>2439.1799999999998</v>
      </c>
      <c r="NJ13" s="457">
        <v>2451.41</v>
      </c>
      <c r="NK13" s="458">
        <v>2463.63</v>
      </c>
      <c r="NL13" s="459">
        <v>2475.4899999999998</v>
      </c>
      <c r="NM13" s="457">
        <v>2487.9699999999998</v>
      </c>
      <c r="NN13" s="457">
        <v>2500.44</v>
      </c>
      <c r="NO13" s="458">
        <v>2512.91</v>
      </c>
      <c r="NP13" s="459">
        <v>2525</v>
      </c>
      <c r="NQ13" s="457">
        <v>2537.7199999999998</v>
      </c>
      <c r="NR13" s="457">
        <v>2550.4499999999998</v>
      </c>
      <c r="NS13" s="458">
        <v>2563.17</v>
      </c>
      <c r="NT13" s="459">
        <v>2575.5</v>
      </c>
      <c r="NU13" s="457">
        <v>2588.48</v>
      </c>
      <c r="NV13" s="457">
        <v>2601.4499999999998</v>
      </c>
      <c r="NW13" s="458">
        <v>2614.4299999999998</v>
      </c>
      <c r="NX13" s="459">
        <v>2627.01</v>
      </c>
      <c r="NY13" s="457">
        <v>2640.25</v>
      </c>
      <c r="NZ13" s="457">
        <v>2653.48</v>
      </c>
      <c r="OA13" s="458">
        <v>2666.72</v>
      </c>
      <c r="OB13" s="459">
        <v>2679.55</v>
      </c>
      <c r="OC13" s="457">
        <v>2693.05</v>
      </c>
      <c r="OD13" s="457">
        <v>2706.55</v>
      </c>
      <c r="OE13" s="458">
        <v>2720.05</v>
      </c>
      <c r="OF13" s="459">
        <v>2733.15</v>
      </c>
      <c r="OG13" s="457">
        <v>2746.92</v>
      </c>
      <c r="OH13" s="457">
        <v>2760.68</v>
      </c>
      <c r="OI13" s="458">
        <v>2774.45</v>
      </c>
      <c r="OJ13" s="459">
        <v>2787.81</v>
      </c>
      <c r="OK13" s="457">
        <v>2801.85</v>
      </c>
      <c r="OL13" s="457">
        <v>2815.9</v>
      </c>
      <c r="OM13" s="458">
        <v>2829.94</v>
      </c>
      <c r="ON13" s="459">
        <v>2843.57</v>
      </c>
      <c r="OO13" s="457">
        <v>2857.89</v>
      </c>
      <c r="OP13" s="457">
        <v>2872.22</v>
      </c>
      <c r="OQ13" s="458">
        <v>2886.54</v>
      </c>
      <c r="OR13" s="459">
        <v>2900.44</v>
      </c>
      <c r="OS13" s="457">
        <v>2915.05</v>
      </c>
      <c r="OT13" s="457">
        <v>2929.66</v>
      </c>
      <c r="OU13" s="458">
        <v>2944.27</v>
      </c>
      <c r="OV13" s="459">
        <v>2958.45</v>
      </c>
      <c r="OW13" s="457">
        <v>2973.35</v>
      </c>
      <c r="OX13" s="457">
        <v>2988.25</v>
      </c>
      <c r="OY13" s="458">
        <v>3003.16</v>
      </c>
      <c r="OZ13" s="459">
        <v>3017.61</v>
      </c>
      <c r="PA13" s="457">
        <v>3032.82</v>
      </c>
      <c r="PB13" s="457">
        <v>3048.02</v>
      </c>
      <c r="PC13" s="458">
        <v>3063.22</v>
      </c>
      <c r="PD13" s="459">
        <v>3077.97</v>
      </c>
      <c r="PE13" s="457">
        <v>3093.47</v>
      </c>
      <c r="PF13" s="457">
        <v>3108.98</v>
      </c>
      <c r="PG13" s="458">
        <v>3124.48</v>
      </c>
      <c r="PH13" s="459">
        <v>3139.53</v>
      </c>
      <c r="PI13" s="457">
        <v>3155.34</v>
      </c>
      <c r="PJ13" s="457">
        <v>3171.16</v>
      </c>
      <c r="PK13" s="458">
        <v>3186.97</v>
      </c>
      <c r="PL13" s="459">
        <v>3202.32</v>
      </c>
      <c r="PM13" s="457">
        <v>3218.45</v>
      </c>
      <c r="PN13" s="457">
        <v>3234.58</v>
      </c>
      <c r="PO13" s="458">
        <v>3250.71</v>
      </c>
      <c r="PP13" s="459">
        <v>3266.36</v>
      </c>
      <c r="PQ13" s="457">
        <v>3282.82</v>
      </c>
      <c r="PR13" s="457">
        <v>3299.27</v>
      </c>
      <c r="PS13" s="458">
        <v>3315.73</v>
      </c>
      <c r="PT13" s="459">
        <v>3331.69</v>
      </c>
      <c r="PU13" s="457">
        <v>3348.47</v>
      </c>
      <c r="PV13" s="457">
        <v>3365.26</v>
      </c>
      <c r="PW13" s="458">
        <v>3382.04</v>
      </c>
      <c r="PX13" s="459">
        <v>3398.32</v>
      </c>
      <c r="PY13" s="457">
        <v>3415.44</v>
      </c>
      <c r="PZ13" s="457">
        <v>3432.56</v>
      </c>
      <c r="QA13" s="458">
        <v>3449.68</v>
      </c>
      <c r="QB13" s="459">
        <v>3466.29</v>
      </c>
      <c r="QC13" s="457">
        <v>3483.75</v>
      </c>
      <c r="QD13" s="457">
        <v>3501.21</v>
      </c>
      <c r="QE13" s="458">
        <v>3518.68</v>
      </c>
      <c r="QF13" s="459">
        <v>3535.62</v>
      </c>
      <c r="QG13" s="457">
        <v>3553.43</v>
      </c>
      <c r="QH13" s="457">
        <v>3571.24</v>
      </c>
      <c r="QI13" s="458">
        <v>3589.05</v>
      </c>
      <c r="QJ13" s="459">
        <v>3606.33</v>
      </c>
      <c r="QK13" s="457">
        <v>3624.5</v>
      </c>
      <c r="QL13" s="457">
        <v>3642.66</v>
      </c>
      <c r="QM13" s="458">
        <v>3660.83</v>
      </c>
      <c r="QN13" s="459">
        <v>3678.45</v>
      </c>
      <c r="QO13" s="457">
        <v>3696.99</v>
      </c>
      <c r="QP13" s="457">
        <v>3715.52</v>
      </c>
      <c r="QQ13" s="458">
        <v>3734.05</v>
      </c>
      <c r="QR13" s="459">
        <v>3752.02</v>
      </c>
      <c r="QS13" s="457">
        <v>3770.93</v>
      </c>
      <c r="QT13" s="457">
        <v>3789.83</v>
      </c>
      <c r="QU13" s="458">
        <v>3808.73</v>
      </c>
      <c r="QV13" s="459">
        <v>3827.06</v>
      </c>
      <c r="QW13" s="457">
        <v>3846.34</v>
      </c>
      <c r="QX13" s="457">
        <v>3865.62</v>
      </c>
      <c r="QY13" s="458">
        <v>3884.9</v>
      </c>
      <c r="QZ13" s="459">
        <v>3903.61</v>
      </c>
      <c r="RA13" s="457">
        <v>3923.27</v>
      </c>
      <c r="RB13" s="457">
        <v>3942.94</v>
      </c>
      <c r="RC13" s="458">
        <v>3962.6</v>
      </c>
      <c r="RD13" s="459">
        <v>3981.68</v>
      </c>
      <c r="RE13" s="457">
        <v>4001.74</v>
      </c>
      <c r="RF13" s="457">
        <v>4021.8</v>
      </c>
      <c r="RG13" s="458">
        <v>4041.85</v>
      </c>
      <c r="RH13" s="459">
        <v>4061.31</v>
      </c>
      <c r="RI13" s="457">
        <v>4081.77</v>
      </c>
      <c r="RJ13" s="457">
        <v>4102.2299999999996</v>
      </c>
      <c r="RK13" s="458">
        <v>4122.6899999999996</v>
      </c>
      <c r="RL13" s="459">
        <v>4142.54</v>
      </c>
      <c r="RM13" s="457">
        <v>4163.41</v>
      </c>
      <c r="RN13" s="457">
        <v>4184.28</v>
      </c>
      <c r="RO13" s="458">
        <v>4205.1499999999996</v>
      </c>
      <c r="RP13" s="459">
        <v>4225.3900000000003</v>
      </c>
      <c r="RQ13" s="457">
        <v>4246.67</v>
      </c>
      <c r="RR13" s="457">
        <v>4267.96</v>
      </c>
      <c r="RS13" s="458">
        <v>4289.25</v>
      </c>
      <c r="RT13" s="459">
        <v>4309.8999999999996</v>
      </c>
      <c r="RU13" s="457">
        <v>4331.6099999999997</v>
      </c>
      <c r="RV13" s="457">
        <v>4353.32</v>
      </c>
      <c r="RW13" s="458">
        <v>4375.03</v>
      </c>
      <c r="RX13" s="459">
        <v>4396.09</v>
      </c>
      <c r="RY13" s="457">
        <v>4418.24</v>
      </c>
      <c r="RZ13" s="457">
        <v>4440.3900000000003</v>
      </c>
      <c r="SA13" s="586">
        <v>4462.53</v>
      </c>
    </row>
    <row r="14" spans="1:542">
      <c r="B14" s="477" t="str">
        <f>LEFT(B24,11)</f>
        <v>EC 11-2-206</v>
      </c>
      <c r="C14" s="55" t="s">
        <v>1264</v>
      </c>
      <c r="D14" s="417"/>
      <c r="E14" s="475"/>
      <c r="F14" s="417"/>
      <c r="G14" s="401">
        <v>13</v>
      </c>
      <c r="H14" s="453" t="s">
        <v>84</v>
      </c>
      <c r="I14" s="409">
        <v>13</v>
      </c>
      <c r="J14" s="454" t="s">
        <v>380</v>
      </c>
      <c r="K14" s="455">
        <v>0.03</v>
      </c>
      <c r="L14" s="456">
        <v>265.64</v>
      </c>
      <c r="M14" s="457">
        <v>270.82</v>
      </c>
      <c r="N14" s="457">
        <v>281.64999999999998</v>
      </c>
      <c r="O14" s="458">
        <v>287.98</v>
      </c>
      <c r="P14" s="456">
        <v>293.61</v>
      </c>
      <c r="Q14" s="457">
        <v>301.38</v>
      </c>
      <c r="R14" s="457">
        <v>313.41000000000003</v>
      </c>
      <c r="S14" s="458">
        <v>317.89</v>
      </c>
      <c r="T14" s="459">
        <v>325.51</v>
      </c>
      <c r="U14" s="457">
        <v>328.36</v>
      </c>
      <c r="V14" s="457">
        <v>339.24</v>
      </c>
      <c r="W14" s="458">
        <v>340.71</v>
      </c>
      <c r="X14" s="459">
        <v>342.1</v>
      </c>
      <c r="Y14" s="457">
        <v>343.64</v>
      </c>
      <c r="Z14" s="457">
        <v>348.71</v>
      </c>
      <c r="AA14" s="458">
        <v>349.82</v>
      </c>
      <c r="AB14" s="459">
        <v>350.85</v>
      </c>
      <c r="AC14" s="457">
        <v>352.53</v>
      </c>
      <c r="AD14" s="457">
        <v>357.12</v>
      </c>
      <c r="AE14" s="458">
        <v>357.17</v>
      </c>
      <c r="AF14" s="459">
        <v>356.12</v>
      </c>
      <c r="AG14" s="457">
        <v>357.8</v>
      </c>
      <c r="AH14" s="457">
        <v>359.39</v>
      </c>
      <c r="AI14" s="458">
        <v>359.65</v>
      </c>
      <c r="AJ14" s="459">
        <v>360.57</v>
      </c>
      <c r="AK14" s="457">
        <v>362.65</v>
      </c>
      <c r="AL14" s="457">
        <v>364.2</v>
      </c>
      <c r="AM14" s="458">
        <v>364.3</v>
      </c>
      <c r="AN14" s="459">
        <v>367.72</v>
      </c>
      <c r="AO14" s="457">
        <v>369.39</v>
      </c>
      <c r="AP14" s="457">
        <v>374.27</v>
      </c>
      <c r="AQ14" s="458">
        <v>375.45</v>
      </c>
      <c r="AR14" s="459">
        <v>378.91</v>
      </c>
      <c r="AS14" s="457">
        <v>381.47</v>
      </c>
      <c r="AT14" s="457">
        <v>386.02</v>
      </c>
      <c r="AU14" s="458">
        <v>387.57</v>
      </c>
      <c r="AV14" s="459">
        <v>394.41</v>
      </c>
      <c r="AW14" s="457">
        <v>397.56</v>
      </c>
      <c r="AX14" s="457">
        <v>404.46</v>
      </c>
      <c r="AY14" s="458">
        <v>406</v>
      </c>
      <c r="AZ14" s="459">
        <v>408.91</v>
      </c>
      <c r="BA14" s="457">
        <v>412.18</v>
      </c>
      <c r="BB14" s="457">
        <v>419.85</v>
      </c>
      <c r="BC14" s="458">
        <v>421.37</v>
      </c>
      <c r="BD14" s="459">
        <v>423.64</v>
      </c>
      <c r="BE14" s="457">
        <v>426.24</v>
      </c>
      <c r="BF14" s="457">
        <v>429.12</v>
      </c>
      <c r="BG14" s="458">
        <v>429.87</v>
      </c>
      <c r="BH14" s="459">
        <v>432.46</v>
      </c>
      <c r="BI14" s="457">
        <v>436.45</v>
      </c>
      <c r="BJ14" s="457">
        <v>440.83</v>
      </c>
      <c r="BK14" s="458">
        <v>441.51</v>
      </c>
      <c r="BL14" s="459">
        <v>444.91</v>
      </c>
      <c r="BM14" s="457">
        <v>448.13</v>
      </c>
      <c r="BN14" s="457">
        <v>451.04</v>
      </c>
      <c r="BO14" s="458">
        <v>451.92</v>
      </c>
      <c r="BP14" s="459">
        <v>455.98</v>
      </c>
      <c r="BQ14" s="457">
        <v>459.44</v>
      </c>
      <c r="BR14" s="457">
        <v>460.96</v>
      </c>
      <c r="BS14" s="458">
        <v>462.02</v>
      </c>
      <c r="BT14" s="459">
        <v>464.74</v>
      </c>
      <c r="BU14" s="457">
        <v>469.56</v>
      </c>
      <c r="BV14" s="457">
        <v>473.89</v>
      </c>
      <c r="BW14" s="458">
        <v>474.38</v>
      </c>
      <c r="BX14" s="459">
        <v>478.3</v>
      </c>
      <c r="BY14" s="457">
        <v>482.06</v>
      </c>
      <c r="BZ14" s="457">
        <v>485.4</v>
      </c>
      <c r="CA14" s="458">
        <v>485.86</v>
      </c>
      <c r="CB14" s="459">
        <v>488.99</v>
      </c>
      <c r="CC14" s="457">
        <v>492.02</v>
      </c>
      <c r="CD14" s="457">
        <v>493.05</v>
      </c>
      <c r="CE14" s="458">
        <v>494.6</v>
      </c>
      <c r="CF14" s="459">
        <v>500.35</v>
      </c>
      <c r="CG14" s="457">
        <v>503.18</v>
      </c>
      <c r="CH14" s="457">
        <v>504.72</v>
      </c>
      <c r="CI14" s="458">
        <v>505.95</v>
      </c>
      <c r="CJ14" s="460">
        <v>509.67</v>
      </c>
      <c r="CK14" s="457">
        <v>515.79</v>
      </c>
      <c r="CL14" s="457">
        <v>519.24</v>
      </c>
      <c r="CM14" s="458">
        <v>519.75</v>
      </c>
      <c r="CN14" s="459">
        <v>522.70000000000005</v>
      </c>
      <c r="CO14" s="457">
        <v>525.66999999999996</v>
      </c>
      <c r="CP14" s="457">
        <v>528.21</v>
      </c>
      <c r="CQ14" s="458">
        <v>530.30999999999995</v>
      </c>
      <c r="CR14" s="459">
        <v>533.16999999999996</v>
      </c>
      <c r="CS14" s="457">
        <v>533.64</v>
      </c>
      <c r="CT14" s="457">
        <v>537.32000000000005</v>
      </c>
      <c r="CU14" s="458">
        <v>539.98</v>
      </c>
      <c r="CV14" s="456">
        <v>543.14</v>
      </c>
      <c r="CW14" s="457">
        <v>552.98</v>
      </c>
      <c r="CX14" s="457">
        <v>556.82000000000005</v>
      </c>
      <c r="CY14" s="458">
        <v>557.29999999999995</v>
      </c>
      <c r="CZ14" s="456">
        <v>562.22</v>
      </c>
      <c r="DA14" s="457">
        <v>565.12</v>
      </c>
      <c r="DB14" s="457">
        <v>566.01</v>
      </c>
      <c r="DC14" s="458">
        <v>568.24</v>
      </c>
      <c r="DD14" s="459">
        <v>574.07000000000005</v>
      </c>
      <c r="DE14" s="457">
        <v>580.54999999999995</v>
      </c>
      <c r="DF14" s="457">
        <v>589.71</v>
      </c>
      <c r="DG14" s="458">
        <v>593.17999999999995</v>
      </c>
      <c r="DH14" s="459">
        <v>602.74</v>
      </c>
      <c r="DI14" s="457">
        <v>606.87</v>
      </c>
      <c r="DJ14" s="457">
        <v>617.59</v>
      </c>
      <c r="DK14" s="458">
        <v>621.30999999999995</v>
      </c>
      <c r="DL14" s="459">
        <v>634.12</v>
      </c>
      <c r="DM14" s="457">
        <v>639.70000000000005</v>
      </c>
      <c r="DN14" s="457">
        <v>643.34</v>
      </c>
      <c r="DO14" s="458">
        <v>650.07000000000005</v>
      </c>
      <c r="DP14" s="459">
        <v>658.19</v>
      </c>
      <c r="DQ14" s="457">
        <v>666.22</v>
      </c>
      <c r="DR14" s="457">
        <v>672.31</v>
      </c>
      <c r="DS14" s="458">
        <v>674.92</v>
      </c>
      <c r="DT14" s="459">
        <v>679</v>
      </c>
      <c r="DU14" s="457">
        <v>687.99</v>
      </c>
      <c r="DV14" s="457">
        <v>696.83</v>
      </c>
      <c r="DW14" s="458">
        <v>700.63</v>
      </c>
      <c r="DX14" s="459">
        <v>708.75</v>
      </c>
      <c r="DY14" s="457">
        <v>714.03</v>
      </c>
      <c r="DZ14" s="457">
        <v>722.16</v>
      </c>
      <c r="EA14" s="458">
        <v>718.6</v>
      </c>
      <c r="EB14" s="459">
        <v>726.21</v>
      </c>
      <c r="EC14" s="457">
        <v>727.34</v>
      </c>
      <c r="ED14" s="457">
        <v>738.67</v>
      </c>
      <c r="EE14" s="458">
        <v>740.12</v>
      </c>
      <c r="EF14" s="459">
        <v>745.5</v>
      </c>
      <c r="EG14" s="457">
        <v>752.01</v>
      </c>
      <c r="EH14" s="457">
        <v>763.2</v>
      </c>
      <c r="EI14" s="458">
        <v>769.05</v>
      </c>
      <c r="EJ14" s="459">
        <v>779.45</v>
      </c>
      <c r="EK14" s="457">
        <v>787.23</v>
      </c>
      <c r="EL14" s="457">
        <v>792.32</v>
      </c>
      <c r="EM14" s="458">
        <v>796.23</v>
      </c>
      <c r="EN14" s="459">
        <v>804.86</v>
      </c>
      <c r="EO14" s="457">
        <v>806.09</v>
      </c>
      <c r="EP14" s="457">
        <v>816.37</v>
      </c>
      <c r="EQ14" s="458">
        <v>817.99</v>
      </c>
      <c r="ER14" s="459">
        <v>825.25</v>
      </c>
      <c r="ES14" s="457">
        <v>828.34</v>
      </c>
      <c r="ET14" s="457">
        <v>831.44</v>
      </c>
      <c r="EU14" s="458">
        <v>834.53</v>
      </c>
      <c r="EV14" s="459">
        <v>838.08</v>
      </c>
      <c r="EW14" s="457">
        <v>842.21</v>
      </c>
      <c r="EX14" s="457">
        <v>845.79</v>
      </c>
      <c r="EY14" s="458">
        <v>849.38</v>
      </c>
      <c r="EZ14" s="459">
        <v>853.77</v>
      </c>
      <c r="FA14" s="457">
        <v>857.86</v>
      </c>
      <c r="FB14" s="457">
        <v>861.94</v>
      </c>
      <c r="FC14" s="458">
        <v>866.03</v>
      </c>
      <c r="FD14" s="459">
        <v>870.52</v>
      </c>
      <c r="FE14" s="457">
        <v>874.9</v>
      </c>
      <c r="FF14" s="457">
        <v>879.29</v>
      </c>
      <c r="FG14" s="458">
        <v>883.68</v>
      </c>
      <c r="FH14" s="459">
        <v>887.93</v>
      </c>
      <c r="FI14" s="457">
        <v>892.4</v>
      </c>
      <c r="FJ14" s="457">
        <v>896.88</v>
      </c>
      <c r="FK14" s="458">
        <v>901.35</v>
      </c>
      <c r="FL14" s="459">
        <v>905.69</v>
      </c>
      <c r="FM14" s="457">
        <v>910.25</v>
      </c>
      <c r="FN14" s="457">
        <v>914.81</v>
      </c>
      <c r="FO14" s="458">
        <v>919.38</v>
      </c>
      <c r="FP14" s="459">
        <v>923.8</v>
      </c>
      <c r="FQ14" s="457">
        <v>928.46</v>
      </c>
      <c r="FR14" s="457">
        <v>933.11</v>
      </c>
      <c r="FS14" s="458">
        <v>937.76</v>
      </c>
      <c r="FT14" s="459">
        <v>942.28</v>
      </c>
      <c r="FU14" s="457">
        <v>947.02</v>
      </c>
      <c r="FV14" s="457">
        <v>951.77</v>
      </c>
      <c r="FW14" s="458">
        <v>956.52</v>
      </c>
      <c r="FX14" s="459">
        <v>961.12</v>
      </c>
      <c r="FY14" s="457">
        <v>965.96</v>
      </c>
      <c r="FZ14" s="457">
        <v>970.81</v>
      </c>
      <c r="GA14" s="458">
        <v>975.65</v>
      </c>
      <c r="GB14" s="459">
        <v>980.35</v>
      </c>
      <c r="GC14" s="457">
        <v>985.28</v>
      </c>
      <c r="GD14" s="457">
        <v>990.22</v>
      </c>
      <c r="GE14" s="458">
        <v>995.16</v>
      </c>
      <c r="GF14" s="459">
        <v>999.95</v>
      </c>
      <c r="GG14" s="457">
        <v>1004.99</v>
      </c>
      <c r="GH14" s="457">
        <v>1010.03</v>
      </c>
      <c r="GI14" s="458">
        <v>1015.06</v>
      </c>
      <c r="GJ14" s="459">
        <v>1019.95</v>
      </c>
      <c r="GK14" s="457">
        <v>1025.0899999999999</v>
      </c>
      <c r="GL14" s="457">
        <v>1030.23</v>
      </c>
      <c r="GM14" s="458">
        <v>1035.3699999999999</v>
      </c>
      <c r="GN14" s="459">
        <v>1040.3499999999999</v>
      </c>
      <c r="GO14" s="457">
        <v>1045.5899999999999</v>
      </c>
      <c r="GP14" s="457">
        <v>1050.83</v>
      </c>
      <c r="GQ14" s="458">
        <v>1056.07</v>
      </c>
      <c r="GR14" s="459">
        <v>1061.1600000000001</v>
      </c>
      <c r="GS14" s="457">
        <v>1066.5</v>
      </c>
      <c r="GT14" s="457">
        <v>1071.8499999999999</v>
      </c>
      <c r="GU14" s="458">
        <v>1077.2</v>
      </c>
      <c r="GV14" s="459">
        <v>1082.3800000000001</v>
      </c>
      <c r="GW14" s="457">
        <v>1087.83</v>
      </c>
      <c r="GX14" s="457">
        <v>1093.29</v>
      </c>
      <c r="GY14" s="458">
        <v>1098.74</v>
      </c>
      <c r="GZ14" s="459">
        <v>1104.03</v>
      </c>
      <c r="HA14" s="457">
        <v>1109.5899999999999</v>
      </c>
      <c r="HB14" s="457">
        <v>1115.1500000000001</v>
      </c>
      <c r="HC14" s="458">
        <v>1120.71</v>
      </c>
      <c r="HD14" s="459">
        <v>1126.1099999999999</v>
      </c>
      <c r="HE14" s="457">
        <v>1131.78</v>
      </c>
      <c r="HF14" s="457">
        <v>1137.45</v>
      </c>
      <c r="HG14" s="458">
        <v>1143.1300000000001</v>
      </c>
      <c r="HH14" s="459">
        <v>1148.6300000000001</v>
      </c>
      <c r="HI14" s="457">
        <v>1154.42</v>
      </c>
      <c r="HJ14" s="457">
        <v>1160.2</v>
      </c>
      <c r="HK14" s="458">
        <v>1165.99</v>
      </c>
      <c r="HL14" s="459">
        <v>1171.5999999999999</v>
      </c>
      <c r="HM14" s="457">
        <v>1177.51</v>
      </c>
      <c r="HN14" s="457">
        <v>1183.4100000000001</v>
      </c>
      <c r="HO14" s="458">
        <v>1189.31</v>
      </c>
      <c r="HP14" s="459">
        <v>1195.04</v>
      </c>
      <c r="HQ14" s="457">
        <v>1201.06</v>
      </c>
      <c r="HR14" s="457">
        <v>1207.08</v>
      </c>
      <c r="HS14" s="458">
        <v>1213.0999999999999</v>
      </c>
      <c r="HT14" s="459">
        <v>1218.94</v>
      </c>
      <c r="HU14" s="457">
        <v>1225.08</v>
      </c>
      <c r="HV14" s="457">
        <v>1231.22</v>
      </c>
      <c r="HW14" s="458">
        <v>1237.3599999999999</v>
      </c>
      <c r="HX14" s="459">
        <v>1243.32</v>
      </c>
      <c r="HY14" s="457">
        <v>1249.58</v>
      </c>
      <c r="HZ14" s="457">
        <v>1255.8399999999999</v>
      </c>
      <c r="IA14" s="458">
        <v>1262.1099999999999</v>
      </c>
      <c r="IB14" s="459">
        <v>1268.18</v>
      </c>
      <c r="IC14" s="457">
        <v>1274.57</v>
      </c>
      <c r="ID14" s="457">
        <v>1280.96</v>
      </c>
      <c r="IE14" s="458">
        <v>1287.3499999999999</v>
      </c>
      <c r="IF14" s="459">
        <v>1293.54</v>
      </c>
      <c r="IG14" s="457">
        <v>1300.06</v>
      </c>
      <c r="IH14" s="457">
        <v>1306.58</v>
      </c>
      <c r="II14" s="458">
        <v>1313.09</v>
      </c>
      <c r="IJ14" s="459">
        <v>1319.42</v>
      </c>
      <c r="IK14" s="457">
        <v>1326.06</v>
      </c>
      <c r="IL14" s="457">
        <v>1332.71</v>
      </c>
      <c r="IM14" s="458">
        <v>1339.36</v>
      </c>
      <c r="IN14" s="459">
        <v>1345.8</v>
      </c>
      <c r="IO14" s="457">
        <v>1352.58</v>
      </c>
      <c r="IP14" s="457">
        <v>1359.36</v>
      </c>
      <c r="IQ14" s="458">
        <v>1366.14</v>
      </c>
      <c r="IR14" s="459">
        <v>1372.72</v>
      </c>
      <c r="IS14" s="457">
        <v>1379.64</v>
      </c>
      <c r="IT14" s="457">
        <v>1386.55</v>
      </c>
      <c r="IU14" s="458">
        <v>1393.47</v>
      </c>
      <c r="IV14" s="459">
        <v>1400.17</v>
      </c>
      <c r="IW14" s="457">
        <v>1407.23</v>
      </c>
      <c r="IX14" s="457">
        <v>1414.28</v>
      </c>
      <c r="IY14" s="458">
        <v>1421.34</v>
      </c>
      <c r="IZ14" s="459">
        <v>1428.18</v>
      </c>
      <c r="JA14" s="457">
        <v>1435.37</v>
      </c>
      <c r="JB14" s="457">
        <v>1442.57</v>
      </c>
      <c r="JC14" s="458">
        <v>1449.76</v>
      </c>
      <c r="JD14" s="459">
        <v>1456.74</v>
      </c>
      <c r="JE14" s="457">
        <v>1464.08</v>
      </c>
      <c r="JF14" s="457">
        <v>1471.42</v>
      </c>
      <c r="JG14" s="458">
        <v>1478.76</v>
      </c>
      <c r="JH14" s="459">
        <v>1485.88</v>
      </c>
      <c r="JI14" s="457">
        <v>1493.36</v>
      </c>
      <c r="JJ14" s="457">
        <v>1500.85</v>
      </c>
      <c r="JK14" s="458">
        <v>1508.33</v>
      </c>
      <c r="JL14" s="459">
        <v>1515.59</v>
      </c>
      <c r="JM14" s="457">
        <v>1523.23</v>
      </c>
      <c r="JN14" s="457">
        <v>1530.86</v>
      </c>
      <c r="JO14" s="458">
        <v>1538.5</v>
      </c>
      <c r="JP14" s="459">
        <v>1545.91</v>
      </c>
      <c r="JQ14" s="457">
        <v>1553.69</v>
      </c>
      <c r="JR14" s="457">
        <v>1561.48</v>
      </c>
      <c r="JS14" s="458">
        <v>1569.27</v>
      </c>
      <c r="JT14" s="459">
        <v>1576.82</v>
      </c>
      <c r="JU14" s="457">
        <v>1584.77</v>
      </c>
      <c r="JV14" s="457">
        <v>1592.71</v>
      </c>
      <c r="JW14" s="458">
        <v>1600.66</v>
      </c>
      <c r="JX14" s="459">
        <v>1608.36</v>
      </c>
      <c r="JY14" s="457">
        <v>1616.46</v>
      </c>
      <c r="JZ14" s="457">
        <v>1624.57</v>
      </c>
      <c r="KA14" s="458">
        <v>1632.67</v>
      </c>
      <c r="KB14" s="459">
        <v>1640.53</v>
      </c>
      <c r="KC14" s="457">
        <v>1648.79</v>
      </c>
      <c r="KD14" s="457">
        <v>1657.06</v>
      </c>
      <c r="KE14" s="458">
        <v>1665.32</v>
      </c>
      <c r="KF14" s="459">
        <v>1673.34</v>
      </c>
      <c r="KG14" s="457">
        <v>1681.77</v>
      </c>
      <c r="KH14" s="457">
        <v>1690.2</v>
      </c>
      <c r="KI14" s="458">
        <v>1698.63</v>
      </c>
      <c r="KJ14" s="459">
        <v>1706.81</v>
      </c>
      <c r="KK14" s="457">
        <v>1715.4</v>
      </c>
      <c r="KL14" s="457">
        <v>1724</v>
      </c>
      <c r="KM14" s="458">
        <v>1732.6</v>
      </c>
      <c r="KN14" s="459">
        <v>1740.94</v>
      </c>
      <c r="KO14" s="457">
        <v>1749.71</v>
      </c>
      <c r="KP14" s="457">
        <v>1758.48</v>
      </c>
      <c r="KQ14" s="458">
        <v>1767.25</v>
      </c>
      <c r="KR14" s="459">
        <v>1775.76</v>
      </c>
      <c r="KS14" s="457">
        <v>1784.71</v>
      </c>
      <c r="KT14" s="457">
        <v>1793.65</v>
      </c>
      <c r="KU14" s="458">
        <v>1802.6</v>
      </c>
      <c r="KV14" s="459">
        <v>1811.28</v>
      </c>
      <c r="KW14" s="457">
        <v>1820.4</v>
      </c>
      <c r="KX14" s="457">
        <v>1829.52</v>
      </c>
      <c r="KY14" s="458">
        <v>1838.65</v>
      </c>
      <c r="KZ14" s="459">
        <v>1847.5</v>
      </c>
      <c r="LA14" s="457">
        <v>1856.81</v>
      </c>
      <c r="LB14" s="457">
        <v>1866.12</v>
      </c>
      <c r="LC14" s="458">
        <v>1875.42</v>
      </c>
      <c r="LD14" s="459">
        <v>1884.45</v>
      </c>
      <c r="LE14" s="457">
        <v>1893.94</v>
      </c>
      <c r="LF14" s="457">
        <v>1903.44</v>
      </c>
      <c r="LG14" s="458">
        <v>1912.93</v>
      </c>
      <c r="LH14" s="459">
        <v>1922.14</v>
      </c>
      <c r="LI14" s="457">
        <v>1931.82</v>
      </c>
      <c r="LJ14" s="457">
        <v>1941.51</v>
      </c>
      <c r="LK14" s="458">
        <v>1951.19</v>
      </c>
      <c r="LL14" s="459">
        <v>1960.58</v>
      </c>
      <c r="LM14" s="457">
        <v>1970.46</v>
      </c>
      <c r="LN14" s="457">
        <v>1980.34</v>
      </c>
      <c r="LO14" s="458">
        <v>1990.21</v>
      </c>
      <c r="LP14" s="459">
        <v>1999.79</v>
      </c>
      <c r="LQ14" s="457">
        <v>2009.87</v>
      </c>
      <c r="LR14" s="457">
        <v>2019.94</v>
      </c>
      <c r="LS14" s="458">
        <v>2030.02</v>
      </c>
      <c r="LT14" s="459">
        <v>2039.79</v>
      </c>
      <c r="LU14" s="457">
        <v>2050.0700000000002</v>
      </c>
      <c r="LV14" s="457">
        <v>2060.34</v>
      </c>
      <c r="LW14" s="458">
        <v>2070.62</v>
      </c>
      <c r="LX14" s="459">
        <v>2080.59</v>
      </c>
      <c r="LY14" s="457">
        <v>2091.0700000000002</v>
      </c>
      <c r="LZ14" s="457">
        <v>2101.5500000000002</v>
      </c>
      <c r="MA14" s="458">
        <v>2112.0300000000002</v>
      </c>
      <c r="MB14" s="459">
        <v>2122.1999999999998</v>
      </c>
      <c r="MC14" s="457">
        <v>2132.89</v>
      </c>
      <c r="MD14" s="457">
        <v>2143.58</v>
      </c>
      <c r="ME14" s="458">
        <v>2154.27</v>
      </c>
      <c r="MF14" s="459">
        <v>2164.64</v>
      </c>
      <c r="MG14" s="457">
        <v>2175.5500000000002</v>
      </c>
      <c r="MH14" s="457">
        <v>2186.4499999999998</v>
      </c>
      <c r="MI14" s="458">
        <v>2197.36</v>
      </c>
      <c r="MJ14" s="459">
        <v>2207.9299999999998</v>
      </c>
      <c r="MK14" s="457">
        <v>2219.06</v>
      </c>
      <c r="ML14" s="457">
        <v>2230.1799999999998</v>
      </c>
      <c r="MM14" s="458">
        <v>2241.3000000000002</v>
      </c>
      <c r="MN14" s="459">
        <v>2252.09</v>
      </c>
      <c r="MO14" s="457">
        <v>2263.44</v>
      </c>
      <c r="MP14" s="457">
        <v>2274.7800000000002</v>
      </c>
      <c r="MQ14" s="458">
        <v>2286.13</v>
      </c>
      <c r="MR14" s="459">
        <v>2297.13</v>
      </c>
      <c r="MS14" s="457">
        <v>2308.71</v>
      </c>
      <c r="MT14" s="457">
        <v>2320.2800000000002</v>
      </c>
      <c r="MU14" s="458">
        <v>2331.85</v>
      </c>
      <c r="MV14" s="459">
        <v>2343.08</v>
      </c>
      <c r="MW14" s="457">
        <v>2354.88</v>
      </c>
      <c r="MX14" s="457">
        <v>2366.69</v>
      </c>
      <c r="MY14" s="458">
        <v>2378.4899999999998</v>
      </c>
      <c r="MZ14" s="459">
        <v>2389.94</v>
      </c>
      <c r="NA14" s="457">
        <v>2401.98</v>
      </c>
      <c r="NB14" s="457">
        <v>2414.02</v>
      </c>
      <c r="NC14" s="458">
        <v>2426.06</v>
      </c>
      <c r="ND14" s="459">
        <v>2437.7399999999998</v>
      </c>
      <c r="NE14" s="457">
        <v>2450.02</v>
      </c>
      <c r="NF14" s="457">
        <v>2462.3000000000002</v>
      </c>
      <c r="NG14" s="458">
        <v>2474.58</v>
      </c>
      <c r="NH14" s="459">
        <v>2486.4899999999998</v>
      </c>
      <c r="NI14" s="457">
        <v>2499.02</v>
      </c>
      <c r="NJ14" s="457">
        <v>2511.5500000000002</v>
      </c>
      <c r="NK14" s="458">
        <v>2524.0700000000002</v>
      </c>
      <c r="NL14" s="459">
        <v>2536.2199999999998</v>
      </c>
      <c r="NM14" s="457">
        <v>2549</v>
      </c>
      <c r="NN14" s="457">
        <v>2561.7800000000002</v>
      </c>
      <c r="NO14" s="458">
        <v>2574.5500000000002</v>
      </c>
      <c r="NP14" s="459">
        <v>2586.9499999999998</v>
      </c>
      <c r="NQ14" s="457">
        <v>2599.98</v>
      </c>
      <c r="NR14" s="457">
        <v>2613.0100000000002</v>
      </c>
      <c r="NS14" s="458">
        <v>2626.04</v>
      </c>
      <c r="NT14" s="459">
        <v>2638.69</v>
      </c>
      <c r="NU14" s="457">
        <v>2651.98</v>
      </c>
      <c r="NV14" s="457">
        <v>2665.27</v>
      </c>
      <c r="NW14" s="458">
        <v>2678.57</v>
      </c>
      <c r="NX14" s="459">
        <v>2691.46</v>
      </c>
      <c r="NY14" s="457">
        <v>2705.02</v>
      </c>
      <c r="NZ14" s="457">
        <v>2718.58</v>
      </c>
      <c r="OA14" s="458">
        <v>2732.14</v>
      </c>
      <c r="OB14" s="459">
        <v>2745.29</v>
      </c>
      <c r="OC14" s="457">
        <v>2759.12</v>
      </c>
      <c r="OD14" s="457">
        <v>2772.95</v>
      </c>
      <c r="OE14" s="458">
        <v>2786.78</v>
      </c>
      <c r="OF14" s="459">
        <v>2800.19</v>
      </c>
      <c r="OG14" s="457">
        <v>2814.3</v>
      </c>
      <c r="OH14" s="457">
        <v>2828.41</v>
      </c>
      <c r="OI14" s="458">
        <v>2842.52</v>
      </c>
      <c r="OJ14" s="459">
        <v>2856.2</v>
      </c>
      <c r="OK14" s="457">
        <v>2870.59</v>
      </c>
      <c r="OL14" s="457">
        <v>2884.98</v>
      </c>
      <c r="OM14" s="458">
        <v>2899.37</v>
      </c>
      <c r="ON14" s="459">
        <v>2913.32</v>
      </c>
      <c r="OO14" s="457">
        <v>2928</v>
      </c>
      <c r="OP14" s="457">
        <v>2942.68</v>
      </c>
      <c r="OQ14" s="458">
        <v>2957.35</v>
      </c>
      <c r="OR14" s="459">
        <v>2971.59</v>
      </c>
      <c r="OS14" s="457">
        <v>2986.56</v>
      </c>
      <c r="OT14" s="457">
        <v>3001.53</v>
      </c>
      <c r="OU14" s="458">
        <v>3016.5</v>
      </c>
      <c r="OV14" s="459">
        <v>3031.02</v>
      </c>
      <c r="OW14" s="457">
        <v>3046.29</v>
      </c>
      <c r="OX14" s="457">
        <v>3061.56</v>
      </c>
      <c r="OY14" s="458">
        <v>3076.83</v>
      </c>
      <c r="OZ14" s="459">
        <v>3091.64</v>
      </c>
      <c r="PA14" s="457">
        <v>3107.22</v>
      </c>
      <c r="PB14" s="457">
        <v>3122.79</v>
      </c>
      <c r="PC14" s="458">
        <v>3138.37</v>
      </c>
      <c r="PD14" s="459">
        <v>3153.47</v>
      </c>
      <c r="PE14" s="457">
        <v>3169.36</v>
      </c>
      <c r="PF14" s="457">
        <v>3185.25</v>
      </c>
      <c r="PG14" s="458">
        <v>3201.13</v>
      </c>
      <c r="PH14" s="459">
        <v>3216.54</v>
      </c>
      <c r="PI14" s="457">
        <v>3232.75</v>
      </c>
      <c r="PJ14" s="457">
        <v>3248.95</v>
      </c>
      <c r="PK14" s="458">
        <v>3265.16</v>
      </c>
      <c r="PL14" s="459">
        <v>3280.87</v>
      </c>
      <c r="PM14" s="457">
        <v>3297.4</v>
      </c>
      <c r="PN14" s="457">
        <v>3313.93</v>
      </c>
      <c r="PO14" s="458">
        <v>3330.46</v>
      </c>
      <c r="PP14" s="459">
        <v>3346.49</v>
      </c>
      <c r="PQ14" s="457">
        <v>3363.35</v>
      </c>
      <c r="PR14" s="457">
        <v>3380.21</v>
      </c>
      <c r="PS14" s="458">
        <v>3397.07</v>
      </c>
      <c r="PT14" s="459">
        <v>3413.42</v>
      </c>
      <c r="PU14" s="457">
        <v>3430.62</v>
      </c>
      <c r="PV14" s="457">
        <v>3447.81</v>
      </c>
      <c r="PW14" s="458">
        <v>3465.01</v>
      </c>
      <c r="PX14" s="459">
        <v>3481.69</v>
      </c>
      <c r="PY14" s="457">
        <v>3499.23</v>
      </c>
      <c r="PZ14" s="457">
        <v>3516.77</v>
      </c>
      <c r="QA14" s="458">
        <v>3534.31</v>
      </c>
      <c r="QB14" s="459">
        <v>3551.32</v>
      </c>
      <c r="QC14" s="457">
        <v>3569.21</v>
      </c>
      <c r="QD14" s="457">
        <v>3587.11</v>
      </c>
      <c r="QE14" s="458">
        <v>3605</v>
      </c>
      <c r="QF14" s="459">
        <v>3622.35</v>
      </c>
      <c r="QG14" s="457">
        <v>3640.6</v>
      </c>
      <c r="QH14" s="457">
        <v>3658.85</v>
      </c>
      <c r="QI14" s="458">
        <v>3677.1</v>
      </c>
      <c r="QJ14" s="459">
        <v>3694.8</v>
      </c>
      <c r="QK14" s="457">
        <v>3713.41</v>
      </c>
      <c r="QL14" s="457">
        <v>3732.02</v>
      </c>
      <c r="QM14" s="458">
        <v>3750.64</v>
      </c>
      <c r="QN14" s="459">
        <v>3768.69</v>
      </c>
      <c r="QO14" s="457">
        <v>3787.68</v>
      </c>
      <c r="QP14" s="457">
        <v>3806.67</v>
      </c>
      <c r="QQ14" s="458">
        <v>3825.65</v>
      </c>
      <c r="QR14" s="459">
        <v>3844.07</v>
      </c>
      <c r="QS14" s="457">
        <v>3863.43</v>
      </c>
      <c r="QT14" s="457">
        <v>3882.8</v>
      </c>
      <c r="QU14" s="458">
        <v>3902.16</v>
      </c>
      <c r="QV14" s="459">
        <v>3920.95</v>
      </c>
      <c r="QW14" s="457">
        <v>3940.7</v>
      </c>
      <c r="QX14" s="457">
        <v>3960.45</v>
      </c>
      <c r="QY14" s="458">
        <v>3980.21</v>
      </c>
      <c r="QZ14" s="459">
        <v>3999.37</v>
      </c>
      <c r="RA14" s="457">
        <v>4019.52</v>
      </c>
      <c r="RB14" s="457">
        <v>4039.66</v>
      </c>
      <c r="RC14" s="458">
        <v>4059.81</v>
      </c>
      <c r="RD14" s="459">
        <v>4079.35</v>
      </c>
      <c r="RE14" s="457">
        <v>4099.91</v>
      </c>
      <c r="RF14" s="457">
        <v>4120.46</v>
      </c>
      <c r="RG14" s="458">
        <v>4141.01</v>
      </c>
      <c r="RH14" s="459">
        <v>4160.9399999999996</v>
      </c>
      <c r="RI14" s="457">
        <v>4181.8999999999996</v>
      </c>
      <c r="RJ14" s="457">
        <v>4202.87</v>
      </c>
      <c r="RK14" s="458">
        <v>4223.83</v>
      </c>
      <c r="RL14" s="459">
        <v>4244.16</v>
      </c>
      <c r="RM14" s="457">
        <v>4265.54</v>
      </c>
      <c r="RN14" s="457">
        <v>4286.92</v>
      </c>
      <c r="RO14" s="458">
        <v>4308.3</v>
      </c>
      <c r="RP14" s="459">
        <v>4329.04</v>
      </c>
      <c r="RQ14" s="457">
        <v>4350.8500000000004</v>
      </c>
      <c r="RR14" s="457">
        <v>4372.66</v>
      </c>
      <c r="RS14" s="458">
        <v>4394.47</v>
      </c>
      <c r="RT14" s="459">
        <v>4415.62</v>
      </c>
      <c r="RU14" s="457">
        <v>4437.87</v>
      </c>
      <c r="RV14" s="457">
        <v>4460.1099999999997</v>
      </c>
      <c r="RW14" s="458">
        <v>4482.3599999999997</v>
      </c>
      <c r="RX14" s="459">
        <v>4503.9399999999996</v>
      </c>
      <c r="RY14" s="457">
        <v>4526.63</v>
      </c>
      <c r="RZ14" s="457">
        <v>4549.32</v>
      </c>
      <c r="SA14" s="586">
        <v>4572.01</v>
      </c>
    </row>
    <row r="15" spans="1:542">
      <c r="A15" s="478"/>
      <c r="B15" s="395"/>
      <c r="C15" s="479"/>
      <c r="D15" s="480"/>
      <c r="E15" s="395"/>
      <c r="F15" s="395"/>
      <c r="G15" s="401">
        <v>14</v>
      </c>
      <c r="H15" s="453" t="s">
        <v>85</v>
      </c>
      <c r="I15" s="409">
        <v>14</v>
      </c>
      <c r="J15" s="454" t="s">
        <v>381</v>
      </c>
      <c r="K15" s="455">
        <v>0.05</v>
      </c>
      <c r="L15" s="456">
        <v>268.87</v>
      </c>
      <c r="M15" s="457">
        <v>275.43</v>
      </c>
      <c r="N15" s="457">
        <v>284.94</v>
      </c>
      <c r="O15" s="458">
        <v>291.47000000000003</v>
      </c>
      <c r="P15" s="456">
        <v>297.87</v>
      </c>
      <c r="Q15" s="457">
        <v>307</v>
      </c>
      <c r="R15" s="457">
        <v>317.48</v>
      </c>
      <c r="S15" s="458">
        <v>322.02999999999997</v>
      </c>
      <c r="T15" s="459">
        <v>329.54</v>
      </c>
      <c r="U15" s="457">
        <v>332.77</v>
      </c>
      <c r="V15" s="457">
        <v>341.4</v>
      </c>
      <c r="W15" s="458">
        <v>342.84</v>
      </c>
      <c r="X15" s="459">
        <v>344.42</v>
      </c>
      <c r="Y15" s="457">
        <v>346.28</v>
      </c>
      <c r="Z15" s="457">
        <v>350.15</v>
      </c>
      <c r="AA15" s="458">
        <v>351.06</v>
      </c>
      <c r="AB15" s="459">
        <v>351.96</v>
      </c>
      <c r="AC15" s="457">
        <v>353.84</v>
      </c>
      <c r="AD15" s="457">
        <v>357.66</v>
      </c>
      <c r="AE15" s="458">
        <v>357.81</v>
      </c>
      <c r="AF15" s="459">
        <v>360.2</v>
      </c>
      <c r="AG15" s="457">
        <v>360.88</v>
      </c>
      <c r="AH15" s="457">
        <v>362.49</v>
      </c>
      <c r="AI15" s="458">
        <v>363.08</v>
      </c>
      <c r="AJ15" s="459">
        <v>364.15</v>
      </c>
      <c r="AK15" s="457">
        <v>366.12</v>
      </c>
      <c r="AL15" s="457">
        <v>367.26</v>
      </c>
      <c r="AM15" s="458">
        <v>367.48</v>
      </c>
      <c r="AN15" s="459">
        <v>371.39</v>
      </c>
      <c r="AO15" s="457">
        <v>372.87</v>
      </c>
      <c r="AP15" s="457">
        <v>376.57</v>
      </c>
      <c r="AQ15" s="458">
        <v>377.7</v>
      </c>
      <c r="AR15" s="459">
        <v>381.39</v>
      </c>
      <c r="AS15" s="457">
        <v>383.48</v>
      </c>
      <c r="AT15" s="457">
        <v>387.91</v>
      </c>
      <c r="AU15" s="458">
        <v>389.42</v>
      </c>
      <c r="AV15" s="459">
        <v>399.19</v>
      </c>
      <c r="AW15" s="457">
        <v>402.23</v>
      </c>
      <c r="AX15" s="457">
        <v>408.93</v>
      </c>
      <c r="AY15" s="458">
        <v>410.56</v>
      </c>
      <c r="AZ15" s="459">
        <v>416.23</v>
      </c>
      <c r="BA15" s="457">
        <v>418.83</v>
      </c>
      <c r="BB15" s="457">
        <v>426.15</v>
      </c>
      <c r="BC15" s="458">
        <v>427.58</v>
      </c>
      <c r="BD15" s="459">
        <v>431.75</v>
      </c>
      <c r="BE15" s="457">
        <v>434.02</v>
      </c>
      <c r="BF15" s="457">
        <v>436.95</v>
      </c>
      <c r="BG15" s="458">
        <v>437.42</v>
      </c>
      <c r="BH15" s="459">
        <v>440.32</v>
      </c>
      <c r="BI15" s="457">
        <v>444.65</v>
      </c>
      <c r="BJ15" s="457">
        <v>449.52</v>
      </c>
      <c r="BK15" s="458">
        <v>450.14</v>
      </c>
      <c r="BL15" s="459">
        <v>453.92</v>
      </c>
      <c r="BM15" s="457">
        <v>457.1</v>
      </c>
      <c r="BN15" s="457">
        <v>459.86</v>
      </c>
      <c r="BO15" s="458">
        <v>459.59</v>
      </c>
      <c r="BP15" s="459">
        <v>464.97</v>
      </c>
      <c r="BQ15" s="457">
        <v>467.37</v>
      </c>
      <c r="BR15" s="457">
        <v>469.13</v>
      </c>
      <c r="BS15" s="458">
        <v>470.36</v>
      </c>
      <c r="BT15" s="459">
        <v>473.69</v>
      </c>
      <c r="BU15" s="457">
        <v>477.42</v>
      </c>
      <c r="BV15" s="457">
        <v>480.99</v>
      </c>
      <c r="BW15" s="458">
        <v>481.23</v>
      </c>
      <c r="BX15" s="459">
        <v>486.3</v>
      </c>
      <c r="BY15" s="457">
        <v>489.3</v>
      </c>
      <c r="BZ15" s="457">
        <v>492.45</v>
      </c>
      <c r="CA15" s="458">
        <v>493.39</v>
      </c>
      <c r="CB15" s="459">
        <v>497.41</v>
      </c>
      <c r="CC15" s="457">
        <v>499.61</v>
      </c>
      <c r="CD15" s="457">
        <v>500.41</v>
      </c>
      <c r="CE15" s="458">
        <v>501.47</v>
      </c>
      <c r="CF15" s="459">
        <v>508.28</v>
      </c>
      <c r="CG15" s="457">
        <v>510.27</v>
      </c>
      <c r="CH15" s="457">
        <v>511.29</v>
      </c>
      <c r="CI15" s="458">
        <v>512.16</v>
      </c>
      <c r="CJ15" s="460">
        <v>515.92999999999995</v>
      </c>
      <c r="CK15" s="457">
        <v>520.55999999999995</v>
      </c>
      <c r="CL15" s="457">
        <v>523.14</v>
      </c>
      <c r="CM15" s="458">
        <v>523.67999999999995</v>
      </c>
      <c r="CN15" s="459">
        <v>526.04</v>
      </c>
      <c r="CO15" s="457">
        <v>526.70000000000005</v>
      </c>
      <c r="CP15" s="457">
        <v>528.41999999999996</v>
      </c>
      <c r="CQ15" s="458">
        <v>530.28</v>
      </c>
      <c r="CR15" s="459">
        <v>533</v>
      </c>
      <c r="CS15" s="457">
        <v>532.9</v>
      </c>
      <c r="CT15" s="457">
        <v>535.39</v>
      </c>
      <c r="CU15" s="458">
        <v>537.41999999999996</v>
      </c>
      <c r="CV15" s="456">
        <v>539.66999999999996</v>
      </c>
      <c r="CW15" s="457">
        <v>551.63</v>
      </c>
      <c r="CX15" s="457">
        <v>554.03</v>
      </c>
      <c r="CY15" s="458">
        <v>554.89</v>
      </c>
      <c r="CZ15" s="456">
        <v>560.29999999999995</v>
      </c>
      <c r="DA15" s="457">
        <v>563.87</v>
      </c>
      <c r="DB15" s="457">
        <v>564.09</v>
      </c>
      <c r="DC15" s="458">
        <v>566.98</v>
      </c>
      <c r="DD15" s="459">
        <v>572.42999999999995</v>
      </c>
      <c r="DE15" s="457">
        <v>579.15</v>
      </c>
      <c r="DF15" s="457">
        <v>587.47</v>
      </c>
      <c r="DG15" s="458">
        <v>594.66999999999996</v>
      </c>
      <c r="DH15" s="459">
        <v>603.21</v>
      </c>
      <c r="DI15" s="457">
        <v>607.88</v>
      </c>
      <c r="DJ15" s="457">
        <v>618.82000000000005</v>
      </c>
      <c r="DK15" s="458">
        <v>622.23</v>
      </c>
      <c r="DL15" s="459">
        <v>633.85</v>
      </c>
      <c r="DM15" s="457">
        <v>640.07000000000005</v>
      </c>
      <c r="DN15" s="457">
        <v>642.79999999999995</v>
      </c>
      <c r="DO15" s="458">
        <v>647.89</v>
      </c>
      <c r="DP15" s="459">
        <v>654.97</v>
      </c>
      <c r="DQ15" s="457">
        <v>660.82</v>
      </c>
      <c r="DR15" s="457">
        <v>666.4</v>
      </c>
      <c r="DS15" s="458">
        <v>668.25</v>
      </c>
      <c r="DT15" s="459">
        <v>672.17</v>
      </c>
      <c r="DU15" s="457">
        <v>679.9</v>
      </c>
      <c r="DV15" s="457">
        <v>689.75</v>
      </c>
      <c r="DW15" s="458">
        <v>696.2</v>
      </c>
      <c r="DX15" s="459">
        <v>704.84</v>
      </c>
      <c r="DY15" s="457">
        <v>708.1</v>
      </c>
      <c r="DZ15" s="457">
        <v>714.7</v>
      </c>
      <c r="EA15" s="458">
        <v>707.23</v>
      </c>
      <c r="EB15" s="459">
        <v>714.39</v>
      </c>
      <c r="EC15" s="457">
        <v>715.35</v>
      </c>
      <c r="ED15" s="457">
        <v>722.61</v>
      </c>
      <c r="EE15" s="458">
        <v>723.34</v>
      </c>
      <c r="EF15" s="459">
        <v>730.49</v>
      </c>
      <c r="EG15" s="457">
        <v>737.82</v>
      </c>
      <c r="EH15" s="457">
        <v>747.94</v>
      </c>
      <c r="EI15" s="458">
        <v>753.93</v>
      </c>
      <c r="EJ15" s="459">
        <v>757.76</v>
      </c>
      <c r="EK15" s="457">
        <v>764.47</v>
      </c>
      <c r="EL15" s="457">
        <v>768.52</v>
      </c>
      <c r="EM15" s="458">
        <v>772.18</v>
      </c>
      <c r="EN15" s="459">
        <v>782</v>
      </c>
      <c r="EO15" s="457">
        <v>784.6</v>
      </c>
      <c r="EP15" s="457">
        <v>792.86</v>
      </c>
      <c r="EQ15" s="458">
        <v>792.77</v>
      </c>
      <c r="ER15" s="459">
        <v>800.12</v>
      </c>
      <c r="ES15" s="457">
        <v>803.12</v>
      </c>
      <c r="ET15" s="457">
        <v>806.12</v>
      </c>
      <c r="EU15" s="458">
        <v>809.12</v>
      </c>
      <c r="EV15" s="459">
        <v>812.56</v>
      </c>
      <c r="EW15" s="457">
        <v>816.56</v>
      </c>
      <c r="EX15" s="457">
        <v>820.04</v>
      </c>
      <c r="EY15" s="458">
        <v>823.52</v>
      </c>
      <c r="EZ15" s="459">
        <v>827.77</v>
      </c>
      <c r="FA15" s="457">
        <v>831.73</v>
      </c>
      <c r="FB15" s="457">
        <v>835.69</v>
      </c>
      <c r="FC15" s="458">
        <v>839.65</v>
      </c>
      <c r="FD15" s="459">
        <v>844.01</v>
      </c>
      <c r="FE15" s="457">
        <v>848.26</v>
      </c>
      <c r="FF15" s="457">
        <v>852.51</v>
      </c>
      <c r="FG15" s="458">
        <v>856.77</v>
      </c>
      <c r="FH15" s="459">
        <v>860.89</v>
      </c>
      <c r="FI15" s="457">
        <v>865.23</v>
      </c>
      <c r="FJ15" s="457">
        <v>869.56</v>
      </c>
      <c r="FK15" s="458">
        <v>873.9</v>
      </c>
      <c r="FL15" s="459">
        <v>878.11</v>
      </c>
      <c r="FM15" s="457">
        <v>882.53</v>
      </c>
      <c r="FN15" s="457">
        <v>886.96</v>
      </c>
      <c r="FO15" s="458">
        <v>891.38</v>
      </c>
      <c r="FP15" s="459">
        <v>895.67</v>
      </c>
      <c r="FQ15" s="457">
        <v>900.18</v>
      </c>
      <c r="FR15" s="457">
        <v>904.69</v>
      </c>
      <c r="FS15" s="458">
        <v>909.21</v>
      </c>
      <c r="FT15" s="459">
        <v>913.58</v>
      </c>
      <c r="FU15" s="457">
        <v>918.19</v>
      </c>
      <c r="FV15" s="457">
        <v>922.79</v>
      </c>
      <c r="FW15" s="458">
        <v>927.39</v>
      </c>
      <c r="FX15" s="459">
        <v>931.86</v>
      </c>
      <c r="FY15" s="457">
        <v>936.55</v>
      </c>
      <c r="FZ15" s="457">
        <v>941.24</v>
      </c>
      <c r="GA15" s="458">
        <v>945.94</v>
      </c>
      <c r="GB15" s="459">
        <v>950.49</v>
      </c>
      <c r="GC15" s="457">
        <v>955.28</v>
      </c>
      <c r="GD15" s="457">
        <v>960.07</v>
      </c>
      <c r="GE15" s="458">
        <v>964.86</v>
      </c>
      <c r="GF15" s="459">
        <v>969.5</v>
      </c>
      <c r="GG15" s="457">
        <v>974.39</v>
      </c>
      <c r="GH15" s="457">
        <v>979.27</v>
      </c>
      <c r="GI15" s="458">
        <v>984.15</v>
      </c>
      <c r="GJ15" s="459">
        <v>988.89</v>
      </c>
      <c r="GK15" s="457">
        <v>993.87</v>
      </c>
      <c r="GL15" s="457">
        <v>998.86</v>
      </c>
      <c r="GM15" s="458">
        <v>1003.84</v>
      </c>
      <c r="GN15" s="459">
        <v>1008.67</v>
      </c>
      <c r="GO15" s="457">
        <v>1013.75</v>
      </c>
      <c r="GP15" s="457">
        <v>1018.83</v>
      </c>
      <c r="GQ15" s="458">
        <v>1023.91</v>
      </c>
      <c r="GR15" s="459">
        <v>1028.8399999999999</v>
      </c>
      <c r="GS15" s="457">
        <v>1034.03</v>
      </c>
      <c r="GT15" s="457">
        <v>1039.21</v>
      </c>
      <c r="GU15" s="458">
        <v>1044.3900000000001</v>
      </c>
      <c r="GV15" s="459">
        <v>1049.42</v>
      </c>
      <c r="GW15" s="457">
        <v>1054.71</v>
      </c>
      <c r="GX15" s="457">
        <v>1059.99</v>
      </c>
      <c r="GY15" s="458">
        <v>1065.28</v>
      </c>
      <c r="GZ15" s="459">
        <v>1070.4100000000001</v>
      </c>
      <c r="HA15" s="457">
        <v>1075.8</v>
      </c>
      <c r="HB15" s="457">
        <v>1081.19</v>
      </c>
      <c r="HC15" s="458">
        <v>1086.5899999999999</v>
      </c>
      <c r="HD15" s="459">
        <v>1091.82</v>
      </c>
      <c r="HE15" s="457">
        <v>1097.32</v>
      </c>
      <c r="HF15" s="457">
        <v>1102.82</v>
      </c>
      <c r="HG15" s="458">
        <v>1108.32</v>
      </c>
      <c r="HH15" s="459">
        <v>1113.6500000000001</v>
      </c>
      <c r="HI15" s="457">
        <v>1119.26</v>
      </c>
      <c r="HJ15" s="457">
        <v>1124.8699999999999</v>
      </c>
      <c r="HK15" s="458">
        <v>1130.48</v>
      </c>
      <c r="HL15" s="459">
        <v>1135.93</v>
      </c>
      <c r="HM15" s="457">
        <v>1141.6500000000001</v>
      </c>
      <c r="HN15" s="457">
        <v>1147.3699999999999</v>
      </c>
      <c r="HO15" s="458">
        <v>1153.0899999999999</v>
      </c>
      <c r="HP15" s="459">
        <v>1158.6500000000001</v>
      </c>
      <c r="HQ15" s="457">
        <v>1164.48</v>
      </c>
      <c r="HR15" s="457">
        <v>1170.32</v>
      </c>
      <c r="HS15" s="458">
        <v>1176.1600000000001</v>
      </c>
      <c r="HT15" s="459">
        <v>1181.82</v>
      </c>
      <c r="HU15" s="457">
        <v>1187.77</v>
      </c>
      <c r="HV15" s="457">
        <v>1193.73</v>
      </c>
      <c r="HW15" s="458">
        <v>1199.68</v>
      </c>
      <c r="HX15" s="459">
        <v>1205.45</v>
      </c>
      <c r="HY15" s="457">
        <v>1211.53</v>
      </c>
      <c r="HZ15" s="457">
        <v>1217.5999999999999</v>
      </c>
      <c r="IA15" s="458">
        <v>1223.67</v>
      </c>
      <c r="IB15" s="459">
        <v>1229.56</v>
      </c>
      <c r="IC15" s="457">
        <v>1235.76</v>
      </c>
      <c r="ID15" s="457">
        <v>1241.95</v>
      </c>
      <c r="IE15" s="458">
        <v>1248.1500000000001</v>
      </c>
      <c r="IF15" s="459">
        <v>1254.1500000000001</v>
      </c>
      <c r="IG15" s="457">
        <v>1260.47</v>
      </c>
      <c r="IH15" s="457">
        <v>1266.79</v>
      </c>
      <c r="II15" s="458">
        <v>1273.1099999999999</v>
      </c>
      <c r="IJ15" s="459">
        <v>1279.24</v>
      </c>
      <c r="IK15" s="457">
        <v>1285.68</v>
      </c>
      <c r="IL15" s="457">
        <v>1292.1300000000001</v>
      </c>
      <c r="IM15" s="458">
        <v>1298.57</v>
      </c>
      <c r="IN15" s="459">
        <v>1304.82</v>
      </c>
      <c r="IO15" s="457">
        <v>1311.4</v>
      </c>
      <c r="IP15" s="457">
        <v>1317.97</v>
      </c>
      <c r="IQ15" s="458">
        <v>1324.54</v>
      </c>
      <c r="IR15" s="459">
        <v>1330.92</v>
      </c>
      <c r="IS15" s="457">
        <v>1337.62</v>
      </c>
      <c r="IT15" s="457">
        <v>1344.33</v>
      </c>
      <c r="IU15" s="458">
        <v>1351.03</v>
      </c>
      <c r="IV15" s="459">
        <v>1357.54</v>
      </c>
      <c r="IW15" s="457">
        <v>1364.38</v>
      </c>
      <c r="IX15" s="457">
        <v>1371.22</v>
      </c>
      <c r="IY15" s="458">
        <v>1378.05</v>
      </c>
      <c r="IZ15" s="459">
        <v>1384.69</v>
      </c>
      <c r="JA15" s="457">
        <v>1391.66</v>
      </c>
      <c r="JB15" s="457">
        <v>1398.64</v>
      </c>
      <c r="JC15" s="458">
        <v>1405.62</v>
      </c>
      <c r="JD15" s="459">
        <v>1412.38</v>
      </c>
      <c r="JE15" s="457">
        <v>1419.5</v>
      </c>
      <c r="JF15" s="457">
        <v>1426.61</v>
      </c>
      <c r="JG15" s="458">
        <v>1433.73</v>
      </c>
      <c r="JH15" s="459">
        <v>1440.63</v>
      </c>
      <c r="JI15" s="457">
        <v>1447.89</v>
      </c>
      <c r="JJ15" s="457">
        <v>1455.14</v>
      </c>
      <c r="JK15" s="458">
        <v>1462.4</v>
      </c>
      <c r="JL15" s="459">
        <v>1469.44</v>
      </c>
      <c r="JM15" s="457">
        <v>1476.84</v>
      </c>
      <c r="JN15" s="457">
        <v>1484.25</v>
      </c>
      <c r="JO15" s="458">
        <v>1491.65</v>
      </c>
      <c r="JP15" s="459">
        <v>1498.83</v>
      </c>
      <c r="JQ15" s="457">
        <v>1506.38</v>
      </c>
      <c r="JR15" s="457">
        <v>1513.93</v>
      </c>
      <c r="JS15" s="458">
        <v>1521.48</v>
      </c>
      <c r="JT15" s="459">
        <v>1528.81</v>
      </c>
      <c r="JU15" s="457">
        <v>1536.51</v>
      </c>
      <c r="JV15" s="457">
        <v>1544.21</v>
      </c>
      <c r="JW15" s="458">
        <v>1551.91</v>
      </c>
      <c r="JX15" s="459">
        <v>1559.38</v>
      </c>
      <c r="JY15" s="457">
        <v>1567.24</v>
      </c>
      <c r="JZ15" s="457">
        <v>1575.1</v>
      </c>
      <c r="KA15" s="458">
        <v>1582.95</v>
      </c>
      <c r="KB15" s="459">
        <v>1590.57</v>
      </c>
      <c r="KC15" s="457">
        <v>1598.58</v>
      </c>
      <c r="KD15" s="457">
        <v>1606.6</v>
      </c>
      <c r="KE15" s="458">
        <v>1614.61</v>
      </c>
      <c r="KF15" s="459">
        <v>1622.38</v>
      </c>
      <c r="KG15" s="457">
        <v>1630.56</v>
      </c>
      <c r="KH15" s="457">
        <v>1638.73</v>
      </c>
      <c r="KI15" s="458">
        <v>1646.9</v>
      </c>
      <c r="KJ15" s="459">
        <v>1654.83</v>
      </c>
      <c r="KK15" s="457">
        <v>1663.17</v>
      </c>
      <c r="KL15" s="457">
        <v>1671.5</v>
      </c>
      <c r="KM15" s="458">
        <v>1679.84</v>
      </c>
      <c r="KN15" s="459">
        <v>1687.93</v>
      </c>
      <c r="KO15" s="457">
        <v>1696.43</v>
      </c>
      <c r="KP15" s="457">
        <v>1704.93</v>
      </c>
      <c r="KQ15" s="458">
        <v>1713.44</v>
      </c>
      <c r="KR15" s="459">
        <v>1721.69</v>
      </c>
      <c r="KS15" s="457">
        <v>1730.36</v>
      </c>
      <c r="KT15" s="457">
        <v>1739.03</v>
      </c>
      <c r="KU15" s="458">
        <v>1747.71</v>
      </c>
      <c r="KV15" s="459">
        <v>1756.12</v>
      </c>
      <c r="KW15" s="457">
        <v>1764.97</v>
      </c>
      <c r="KX15" s="457">
        <v>1773.81</v>
      </c>
      <c r="KY15" s="458">
        <v>1782.66</v>
      </c>
      <c r="KZ15" s="459">
        <v>1791.24</v>
      </c>
      <c r="LA15" s="457">
        <v>1800.27</v>
      </c>
      <c r="LB15" s="457">
        <v>1809.29</v>
      </c>
      <c r="LC15" s="458">
        <v>1818.31</v>
      </c>
      <c r="LD15" s="459">
        <v>1827.07</v>
      </c>
      <c r="LE15" s="457">
        <v>1836.27</v>
      </c>
      <c r="LF15" s="457">
        <v>1845.48</v>
      </c>
      <c r="LG15" s="458">
        <v>1854.68</v>
      </c>
      <c r="LH15" s="459">
        <v>1863.61</v>
      </c>
      <c r="LI15" s="457">
        <v>1873</v>
      </c>
      <c r="LJ15" s="457">
        <v>1882.38</v>
      </c>
      <c r="LK15" s="458">
        <v>1891.77</v>
      </c>
      <c r="LL15" s="459">
        <v>1900.88</v>
      </c>
      <c r="LM15" s="457">
        <v>1910.46</v>
      </c>
      <c r="LN15" s="457">
        <v>1920.03</v>
      </c>
      <c r="LO15" s="458">
        <v>1929.61</v>
      </c>
      <c r="LP15" s="459">
        <v>1938.9</v>
      </c>
      <c r="LQ15" s="457">
        <v>1948.67</v>
      </c>
      <c r="LR15" s="457">
        <v>1958.43</v>
      </c>
      <c r="LS15" s="458">
        <v>1968.2</v>
      </c>
      <c r="LT15" s="459">
        <v>1977.68</v>
      </c>
      <c r="LU15" s="457">
        <v>1987.64</v>
      </c>
      <c r="LV15" s="457">
        <v>1997.6</v>
      </c>
      <c r="LW15" s="458">
        <v>2007.56</v>
      </c>
      <c r="LX15" s="459">
        <v>2017.23</v>
      </c>
      <c r="LY15" s="457">
        <v>2027.39</v>
      </c>
      <c r="LZ15" s="457">
        <v>2037.55</v>
      </c>
      <c r="MA15" s="458">
        <v>2047.72</v>
      </c>
      <c r="MB15" s="459">
        <v>2057.5700000000002</v>
      </c>
      <c r="MC15" s="457">
        <v>2067.94</v>
      </c>
      <c r="MD15" s="457">
        <v>2078.3000000000002</v>
      </c>
      <c r="ME15" s="458">
        <v>2088.67</v>
      </c>
      <c r="MF15" s="459">
        <v>2098.73</v>
      </c>
      <c r="MG15" s="457">
        <v>2109.3000000000002</v>
      </c>
      <c r="MH15" s="457">
        <v>2119.87</v>
      </c>
      <c r="MI15" s="458">
        <v>2130.44</v>
      </c>
      <c r="MJ15" s="459">
        <v>2140.6999999999998</v>
      </c>
      <c r="MK15" s="457">
        <v>2151.48</v>
      </c>
      <c r="ML15" s="457">
        <v>2162.27</v>
      </c>
      <c r="MM15" s="458">
        <v>2173.0500000000002</v>
      </c>
      <c r="MN15" s="459">
        <v>2183.5100000000002</v>
      </c>
      <c r="MO15" s="457">
        <v>2194.5100000000002</v>
      </c>
      <c r="MP15" s="457">
        <v>2205.5100000000002</v>
      </c>
      <c r="MQ15" s="458">
        <v>2216.5100000000002</v>
      </c>
      <c r="MR15" s="459">
        <v>2227.1799999999998</v>
      </c>
      <c r="MS15" s="457">
        <v>2238.4</v>
      </c>
      <c r="MT15" s="457">
        <v>2249.62</v>
      </c>
      <c r="MU15" s="458">
        <v>2260.84</v>
      </c>
      <c r="MV15" s="459">
        <v>2271.73</v>
      </c>
      <c r="MW15" s="457">
        <v>2283.17</v>
      </c>
      <c r="MX15" s="457">
        <v>2294.62</v>
      </c>
      <c r="MY15" s="458">
        <v>2306.06</v>
      </c>
      <c r="MZ15" s="459">
        <v>2317.16</v>
      </c>
      <c r="NA15" s="457">
        <v>2328.84</v>
      </c>
      <c r="NB15" s="457">
        <v>2340.5100000000002</v>
      </c>
      <c r="NC15" s="458">
        <v>2352.1799999999998</v>
      </c>
      <c r="ND15" s="459">
        <v>2363.5100000000002</v>
      </c>
      <c r="NE15" s="457">
        <v>2375.41</v>
      </c>
      <c r="NF15" s="457">
        <v>2387.3200000000002</v>
      </c>
      <c r="NG15" s="458">
        <v>2399.23</v>
      </c>
      <c r="NH15" s="459">
        <v>2410.7800000000002</v>
      </c>
      <c r="NI15" s="457">
        <v>2422.92</v>
      </c>
      <c r="NJ15" s="457">
        <v>2435.0700000000002</v>
      </c>
      <c r="NK15" s="458">
        <v>2447.21</v>
      </c>
      <c r="NL15" s="459">
        <v>2458.9899999999998</v>
      </c>
      <c r="NM15" s="457">
        <v>2471.38</v>
      </c>
      <c r="NN15" s="457">
        <v>2483.77</v>
      </c>
      <c r="NO15" s="458">
        <v>2496.15</v>
      </c>
      <c r="NP15" s="459">
        <v>2508.17</v>
      </c>
      <c r="NQ15" s="457">
        <v>2520.81</v>
      </c>
      <c r="NR15" s="457">
        <v>2533.44</v>
      </c>
      <c r="NS15" s="458">
        <v>2546.08</v>
      </c>
      <c r="NT15" s="459">
        <v>2558.33</v>
      </c>
      <c r="NU15" s="457">
        <v>2571.2199999999998</v>
      </c>
      <c r="NV15" s="457">
        <v>2584.11</v>
      </c>
      <c r="NW15" s="458">
        <v>2597</v>
      </c>
      <c r="NX15" s="459">
        <v>2609.5</v>
      </c>
      <c r="NY15" s="457">
        <v>2622.65</v>
      </c>
      <c r="NZ15" s="457">
        <v>2635.79</v>
      </c>
      <c r="OA15" s="458">
        <v>2648.94</v>
      </c>
      <c r="OB15" s="459">
        <v>2661.69</v>
      </c>
      <c r="OC15" s="457">
        <v>2675.1</v>
      </c>
      <c r="OD15" s="457">
        <v>2688.51</v>
      </c>
      <c r="OE15" s="458">
        <v>2701.92</v>
      </c>
      <c r="OF15" s="459">
        <v>2714.92</v>
      </c>
      <c r="OG15" s="457">
        <v>2728.6</v>
      </c>
      <c r="OH15" s="457">
        <v>2742.28</v>
      </c>
      <c r="OI15" s="458">
        <v>2755.96</v>
      </c>
      <c r="OJ15" s="459">
        <v>2769.22</v>
      </c>
      <c r="OK15" s="457">
        <v>2783.17</v>
      </c>
      <c r="OL15" s="457">
        <v>2797.12</v>
      </c>
      <c r="OM15" s="458">
        <v>2811.08</v>
      </c>
      <c r="ON15" s="459">
        <v>2824.61</v>
      </c>
      <c r="OO15" s="457">
        <v>2838.84</v>
      </c>
      <c r="OP15" s="457">
        <v>2853.07</v>
      </c>
      <c r="OQ15" s="458">
        <v>2867.3</v>
      </c>
      <c r="OR15" s="459">
        <v>2881.1</v>
      </c>
      <c r="OS15" s="457">
        <v>2895.61</v>
      </c>
      <c r="OT15" s="457">
        <v>2910.13</v>
      </c>
      <c r="OU15" s="458">
        <v>2924.64</v>
      </c>
      <c r="OV15" s="459">
        <v>2938.72</v>
      </c>
      <c r="OW15" s="457">
        <v>2953.53</v>
      </c>
      <c r="OX15" s="457">
        <v>2968.33</v>
      </c>
      <c r="OY15" s="458">
        <v>2983.14</v>
      </c>
      <c r="OZ15" s="459">
        <v>2997.5</v>
      </c>
      <c r="PA15" s="457">
        <v>3012.6</v>
      </c>
      <c r="PB15" s="457">
        <v>3027.7</v>
      </c>
      <c r="PC15" s="458">
        <v>3042.8</v>
      </c>
      <c r="PD15" s="459">
        <v>3057.45</v>
      </c>
      <c r="PE15" s="457">
        <v>3072.85</v>
      </c>
      <c r="PF15" s="457">
        <v>3088.25</v>
      </c>
      <c r="PG15" s="458">
        <v>3103.65</v>
      </c>
      <c r="PH15" s="459">
        <v>3118.6</v>
      </c>
      <c r="PI15" s="457">
        <v>3134.31</v>
      </c>
      <c r="PJ15" s="457">
        <v>3150.02</v>
      </c>
      <c r="PK15" s="458">
        <v>3165.73</v>
      </c>
      <c r="PL15" s="459">
        <v>3180.97</v>
      </c>
      <c r="PM15" s="457">
        <v>3196.99</v>
      </c>
      <c r="PN15" s="457">
        <v>3213.02</v>
      </c>
      <c r="PO15" s="458">
        <v>3229.04</v>
      </c>
      <c r="PP15" s="459">
        <v>3244.59</v>
      </c>
      <c r="PQ15" s="457">
        <v>3260.93</v>
      </c>
      <c r="PR15" s="457">
        <v>3277.28</v>
      </c>
      <c r="PS15" s="458">
        <v>3293.62</v>
      </c>
      <c r="PT15" s="459">
        <v>3309.48</v>
      </c>
      <c r="PU15" s="457">
        <v>3326.15</v>
      </c>
      <c r="PV15" s="457">
        <v>3342.82</v>
      </c>
      <c r="PW15" s="458">
        <v>3359.5</v>
      </c>
      <c r="PX15" s="459">
        <v>3375.67</v>
      </c>
      <c r="PY15" s="457">
        <v>3392.67</v>
      </c>
      <c r="PZ15" s="457">
        <v>3409.68</v>
      </c>
      <c r="QA15" s="458">
        <v>3426.69</v>
      </c>
      <c r="QB15" s="459">
        <v>3443.18</v>
      </c>
      <c r="QC15" s="457">
        <v>3460.53</v>
      </c>
      <c r="QD15" s="457">
        <v>3477.87</v>
      </c>
      <c r="QE15" s="458">
        <v>3495.22</v>
      </c>
      <c r="QF15" s="459">
        <v>3512.04</v>
      </c>
      <c r="QG15" s="457">
        <v>3529.74</v>
      </c>
      <c r="QH15" s="457">
        <v>3547.43</v>
      </c>
      <c r="QI15" s="458">
        <v>3565.12</v>
      </c>
      <c r="QJ15" s="459">
        <v>3582.29</v>
      </c>
      <c r="QK15" s="457">
        <v>3600.33</v>
      </c>
      <c r="QL15" s="457">
        <v>3618.38</v>
      </c>
      <c r="QM15" s="458">
        <v>3636.43</v>
      </c>
      <c r="QN15" s="459">
        <v>3653.93</v>
      </c>
      <c r="QO15" s="457">
        <v>3672.34</v>
      </c>
      <c r="QP15" s="457">
        <v>3690.75</v>
      </c>
      <c r="QQ15" s="458">
        <v>3709.15</v>
      </c>
      <c r="QR15" s="459">
        <v>3727.01</v>
      </c>
      <c r="QS15" s="457">
        <v>3745.79</v>
      </c>
      <c r="QT15" s="457">
        <v>3764.56</v>
      </c>
      <c r="QU15" s="458">
        <v>3783.34</v>
      </c>
      <c r="QV15" s="459">
        <v>3801.55</v>
      </c>
      <c r="QW15" s="457">
        <v>3820.7</v>
      </c>
      <c r="QX15" s="457">
        <v>3839.85</v>
      </c>
      <c r="QY15" s="458">
        <v>3859</v>
      </c>
      <c r="QZ15" s="459">
        <v>3877.58</v>
      </c>
      <c r="RA15" s="457">
        <v>3897.12</v>
      </c>
      <c r="RB15" s="457">
        <v>3916.65</v>
      </c>
      <c r="RC15" s="458">
        <v>3936.18</v>
      </c>
      <c r="RD15" s="459">
        <v>3955.13</v>
      </c>
      <c r="RE15" s="457">
        <v>3975.06</v>
      </c>
      <c r="RF15" s="457">
        <v>3994.98</v>
      </c>
      <c r="RG15" s="458">
        <v>4014.91</v>
      </c>
      <c r="RH15" s="459">
        <v>4034.24</v>
      </c>
      <c r="RI15" s="457">
        <v>4054.56</v>
      </c>
      <c r="RJ15" s="457">
        <v>4074.88</v>
      </c>
      <c r="RK15" s="458">
        <v>4095.21</v>
      </c>
      <c r="RL15" s="459">
        <v>4114.92</v>
      </c>
      <c r="RM15" s="457">
        <v>4135.6499999999996</v>
      </c>
      <c r="RN15" s="457">
        <v>4156.38</v>
      </c>
      <c r="RO15" s="458">
        <v>4177.1099999999997</v>
      </c>
      <c r="RP15" s="459">
        <v>4197.22</v>
      </c>
      <c r="RQ15" s="457">
        <v>4218.3599999999997</v>
      </c>
      <c r="RR15" s="457">
        <v>4239.51</v>
      </c>
      <c r="RS15" s="458">
        <v>4260.6499999999996</v>
      </c>
      <c r="RT15" s="459">
        <v>4281.16</v>
      </c>
      <c r="RU15" s="457">
        <v>4302.7299999999996</v>
      </c>
      <c r="RV15" s="457">
        <v>4324.3</v>
      </c>
      <c r="RW15" s="458">
        <v>4345.87</v>
      </c>
      <c r="RX15" s="459">
        <v>4366.79</v>
      </c>
      <c r="RY15" s="457">
        <v>4388.79</v>
      </c>
      <c r="RZ15" s="457">
        <v>4410.78</v>
      </c>
      <c r="SA15" s="586">
        <v>4432.78</v>
      </c>
    </row>
    <row r="16" spans="1:542">
      <c r="A16" s="478"/>
      <c r="B16" s="395"/>
      <c r="C16" s="395"/>
      <c r="D16" s="480"/>
      <c r="E16" s="395"/>
      <c r="F16" s="395"/>
      <c r="G16" s="401">
        <v>15</v>
      </c>
      <c r="H16" s="453" t="s">
        <v>65</v>
      </c>
      <c r="I16" s="409">
        <v>15</v>
      </c>
      <c r="J16" s="454" t="s">
        <v>382</v>
      </c>
      <c r="K16" s="455">
        <v>0.05</v>
      </c>
      <c r="L16" s="456">
        <v>270.52</v>
      </c>
      <c r="M16" s="457">
        <v>275.77999999999997</v>
      </c>
      <c r="N16" s="457">
        <v>285.60000000000002</v>
      </c>
      <c r="O16" s="458">
        <v>291.08</v>
      </c>
      <c r="P16" s="456">
        <v>296.16000000000003</v>
      </c>
      <c r="Q16" s="457">
        <v>303.75</v>
      </c>
      <c r="R16" s="457">
        <v>315.68</v>
      </c>
      <c r="S16" s="458">
        <v>320.27999999999997</v>
      </c>
      <c r="T16" s="459">
        <v>326.14999999999998</v>
      </c>
      <c r="U16" s="457">
        <v>328.53</v>
      </c>
      <c r="V16" s="457">
        <v>339.43</v>
      </c>
      <c r="W16" s="458">
        <v>340.6</v>
      </c>
      <c r="X16" s="459">
        <v>341.33</v>
      </c>
      <c r="Y16" s="457">
        <v>343.87</v>
      </c>
      <c r="Z16" s="457">
        <v>349.13</v>
      </c>
      <c r="AA16" s="458">
        <v>350.51</v>
      </c>
      <c r="AB16" s="459">
        <v>351.28</v>
      </c>
      <c r="AC16" s="457">
        <v>353.23</v>
      </c>
      <c r="AD16" s="457">
        <v>357.74</v>
      </c>
      <c r="AE16" s="458">
        <v>357.71</v>
      </c>
      <c r="AF16" s="459">
        <v>357.94</v>
      </c>
      <c r="AG16" s="457">
        <v>359.12</v>
      </c>
      <c r="AH16" s="457">
        <v>360.8</v>
      </c>
      <c r="AI16" s="458">
        <v>360.91</v>
      </c>
      <c r="AJ16" s="459">
        <v>360.26</v>
      </c>
      <c r="AK16" s="457">
        <v>362.26</v>
      </c>
      <c r="AL16" s="457">
        <v>363.58</v>
      </c>
      <c r="AM16" s="458">
        <v>363.91</v>
      </c>
      <c r="AN16" s="459">
        <v>366.29</v>
      </c>
      <c r="AO16" s="457">
        <v>368.16</v>
      </c>
      <c r="AP16" s="457">
        <v>372.27</v>
      </c>
      <c r="AQ16" s="458">
        <v>374.39</v>
      </c>
      <c r="AR16" s="459">
        <v>378.8</v>
      </c>
      <c r="AS16" s="457">
        <v>382.73</v>
      </c>
      <c r="AT16" s="457">
        <v>386.7</v>
      </c>
      <c r="AU16" s="458">
        <v>388.36</v>
      </c>
      <c r="AV16" s="459">
        <v>394.83</v>
      </c>
      <c r="AW16" s="457">
        <v>398.49</v>
      </c>
      <c r="AX16" s="457">
        <v>402.75</v>
      </c>
      <c r="AY16" s="458">
        <v>404</v>
      </c>
      <c r="AZ16" s="459">
        <v>405.46</v>
      </c>
      <c r="BA16" s="457">
        <v>408.36</v>
      </c>
      <c r="BB16" s="457">
        <v>414.01</v>
      </c>
      <c r="BC16" s="458">
        <v>415.03</v>
      </c>
      <c r="BD16" s="459">
        <v>417.23</v>
      </c>
      <c r="BE16" s="457">
        <v>419.02</v>
      </c>
      <c r="BF16" s="457">
        <v>421.7</v>
      </c>
      <c r="BG16" s="458">
        <v>422.01</v>
      </c>
      <c r="BH16" s="459">
        <v>424.47</v>
      </c>
      <c r="BI16" s="457">
        <v>428.96</v>
      </c>
      <c r="BJ16" s="457">
        <v>433.01</v>
      </c>
      <c r="BK16" s="458">
        <v>433.35</v>
      </c>
      <c r="BL16" s="459">
        <v>436.37</v>
      </c>
      <c r="BM16" s="457">
        <v>441.4</v>
      </c>
      <c r="BN16" s="457">
        <v>444.14</v>
      </c>
      <c r="BO16" s="458">
        <v>445.43</v>
      </c>
      <c r="BP16" s="459">
        <v>449.93</v>
      </c>
      <c r="BQ16" s="457">
        <v>453.36</v>
      </c>
      <c r="BR16" s="457">
        <v>455.18</v>
      </c>
      <c r="BS16" s="458">
        <v>456.83</v>
      </c>
      <c r="BT16" s="459">
        <v>460.62</v>
      </c>
      <c r="BU16" s="457">
        <v>466.66</v>
      </c>
      <c r="BV16" s="457">
        <v>471.12</v>
      </c>
      <c r="BW16" s="458">
        <v>471.24</v>
      </c>
      <c r="BX16" s="459">
        <v>473.49</v>
      </c>
      <c r="BY16" s="457">
        <v>476.42</v>
      </c>
      <c r="BZ16" s="457">
        <v>480.07</v>
      </c>
      <c r="CA16" s="458">
        <v>480.75</v>
      </c>
      <c r="CB16" s="459">
        <v>482.63</v>
      </c>
      <c r="CC16" s="457">
        <v>485.59</v>
      </c>
      <c r="CD16" s="457">
        <v>487.37</v>
      </c>
      <c r="CE16" s="458">
        <v>489.24</v>
      </c>
      <c r="CF16" s="459">
        <v>493.85</v>
      </c>
      <c r="CG16" s="457">
        <v>496.31</v>
      </c>
      <c r="CH16" s="457">
        <v>497.18</v>
      </c>
      <c r="CI16" s="458">
        <v>496.64</v>
      </c>
      <c r="CJ16" s="460">
        <v>497.88</v>
      </c>
      <c r="CK16" s="457">
        <v>502.33</v>
      </c>
      <c r="CL16" s="457">
        <v>506.75</v>
      </c>
      <c r="CM16" s="458">
        <v>506.45</v>
      </c>
      <c r="CN16" s="459">
        <v>509.22</v>
      </c>
      <c r="CO16" s="457">
        <v>512.17999999999995</v>
      </c>
      <c r="CP16" s="457">
        <v>514.03</v>
      </c>
      <c r="CQ16" s="458">
        <v>515.04999999999995</v>
      </c>
      <c r="CR16" s="459">
        <v>516.54</v>
      </c>
      <c r="CS16" s="457">
        <v>516.30999999999995</v>
      </c>
      <c r="CT16" s="457">
        <v>519.92999999999995</v>
      </c>
      <c r="CU16" s="458">
        <v>521.86</v>
      </c>
      <c r="CV16" s="456">
        <v>523.79999999999995</v>
      </c>
      <c r="CW16" s="457">
        <v>536.25</v>
      </c>
      <c r="CX16" s="457">
        <v>541.49</v>
      </c>
      <c r="CY16" s="458">
        <v>541.59</v>
      </c>
      <c r="CZ16" s="456">
        <v>545.36</v>
      </c>
      <c r="DA16" s="457">
        <v>549.52</v>
      </c>
      <c r="DB16" s="457">
        <v>550.19000000000005</v>
      </c>
      <c r="DC16" s="458">
        <v>554.41999999999996</v>
      </c>
      <c r="DD16" s="459">
        <v>563.84</v>
      </c>
      <c r="DE16" s="457">
        <v>582.41999999999996</v>
      </c>
      <c r="DF16" s="457">
        <v>594.09</v>
      </c>
      <c r="DG16" s="458">
        <v>607.65</v>
      </c>
      <c r="DH16" s="459">
        <v>615.61</v>
      </c>
      <c r="DI16" s="457">
        <v>618</v>
      </c>
      <c r="DJ16" s="457">
        <v>623.58000000000004</v>
      </c>
      <c r="DK16" s="458">
        <v>630.33000000000004</v>
      </c>
      <c r="DL16" s="459">
        <v>644.64</v>
      </c>
      <c r="DM16" s="457">
        <v>651.23</v>
      </c>
      <c r="DN16" s="457">
        <v>658.68</v>
      </c>
      <c r="DO16" s="458">
        <v>666.93</v>
      </c>
      <c r="DP16" s="459">
        <v>669.92</v>
      </c>
      <c r="DQ16" s="457">
        <v>687.06</v>
      </c>
      <c r="DR16" s="457">
        <v>693.47</v>
      </c>
      <c r="DS16" s="458">
        <v>691.82</v>
      </c>
      <c r="DT16" s="459">
        <v>697.52</v>
      </c>
      <c r="DU16" s="457">
        <v>714.17</v>
      </c>
      <c r="DV16" s="457">
        <v>739.43</v>
      </c>
      <c r="DW16" s="458">
        <v>737.4</v>
      </c>
      <c r="DX16" s="459">
        <v>721.64</v>
      </c>
      <c r="DY16" s="457">
        <v>712.69</v>
      </c>
      <c r="DZ16" s="457">
        <v>718.95</v>
      </c>
      <c r="EA16" s="458">
        <v>719.93</v>
      </c>
      <c r="EB16" s="459">
        <v>726.98</v>
      </c>
      <c r="EC16" s="457">
        <v>735.23</v>
      </c>
      <c r="ED16" s="457">
        <v>744.32</v>
      </c>
      <c r="EE16" s="458">
        <v>745.35</v>
      </c>
      <c r="EF16" s="459">
        <v>753.7</v>
      </c>
      <c r="EG16" s="457">
        <v>767.06</v>
      </c>
      <c r="EH16" s="457">
        <v>776.75</v>
      </c>
      <c r="EI16" s="458">
        <v>779.51</v>
      </c>
      <c r="EJ16" s="459">
        <v>785.64</v>
      </c>
      <c r="EK16" s="457">
        <v>789.19</v>
      </c>
      <c r="EL16" s="457">
        <v>790.48</v>
      </c>
      <c r="EM16" s="458">
        <v>790.25</v>
      </c>
      <c r="EN16" s="459">
        <v>798.03</v>
      </c>
      <c r="EO16" s="457">
        <v>800.91</v>
      </c>
      <c r="EP16" s="457">
        <v>806.93</v>
      </c>
      <c r="EQ16" s="458">
        <v>807.9</v>
      </c>
      <c r="ER16" s="459">
        <v>815.35</v>
      </c>
      <c r="ES16" s="457">
        <v>818.41</v>
      </c>
      <c r="ET16" s="457">
        <v>821.47</v>
      </c>
      <c r="EU16" s="458">
        <v>824.52</v>
      </c>
      <c r="EV16" s="459">
        <v>828.03</v>
      </c>
      <c r="EW16" s="457">
        <v>832.1</v>
      </c>
      <c r="EX16" s="457">
        <v>835.65</v>
      </c>
      <c r="EY16" s="458">
        <v>839.19</v>
      </c>
      <c r="EZ16" s="459">
        <v>843.53</v>
      </c>
      <c r="FA16" s="457">
        <v>847.57</v>
      </c>
      <c r="FB16" s="457">
        <v>851.6</v>
      </c>
      <c r="FC16" s="458">
        <v>855.64</v>
      </c>
      <c r="FD16" s="459">
        <v>860.08</v>
      </c>
      <c r="FE16" s="457">
        <v>864.41</v>
      </c>
      <c r="FF16" s="457">
        <v>868.74</v>
      </c>
      <c r="FG16" s="458">
        <v>873.07</v>
      </c>
      <c r="FH16" s="459">
        <v>877.28</v>
      </c>
      <c r="FI16" s="457">
        <v>881.7</v>
      </c>
      <c r="FJ16" s="457">
        <v>886.12</v>
      </c>
      <c r="FK16" s="458">
        <v>890.54</v>
      </c>
      <c r="FL16" s="459">
        <v>894.82</v>
      </c>
      <c r="FM16" s="457">
        <v>899.33</v>
      </c>
      <c r="FN16" s="457">
        <v>903.84</v>
      </c>
      <c r="FO16" s="458">
        <v>908.35</v>
      </c>
      <c r="FP16" s="459">
        <v>912.72</v>
      </c>
      <c r="FQ16" s="457">
        <v>917.32</v>
      </c>
      <c r="FR16" s="457">
        <v>921.92</v>
      </c>
      <c r="FS16" s="458">
        <v>926.51</v>
      </c>
      <c r="FT16" s="459">
        <v>930.97</v>
      </c>
      <c r="FU16" s="457">
        <v>935.66</v>
      </c>
      <c r="FV16" s="457">
        <v>940.35</v>
      </c>
      <c r="FW16" s="458">
        <v>945.04</v>
      </c>
      <c r="FX16" s="459">
        <v>949.59</v>
      </c>
      <c r="FY16" s="457">
        <v>954.38</v>
      </c>
      <c r="FZ16" s="457">
        <v>959.16</v>
      </c>
      <c r="GA16" s="458">
        <v>963.94</v>
      </c>
      <c r="GB16" s="459">
        <v>968.58</v>
      </c>
      <c r="GC16" s="457">
        <v>973.46</v>
      </c>
      <c r="GD16" s="457">
        <v>978.34</v>
      </c>
      <c r="GE16" s="458">
        <v>983.22</v>
      </c>
      <c r="GF16" s="459">
        <v>987.96</v>
      </c>
      <c r="GG16" s="457">
        <v>992.93</v>
      </c>
      <c r="GH16" s="457">
        <v>997.91</v>
      </c>
      <c r="GI16" s="458">
        <v>1002.89</v>
      </c>
      <c r="GJ16" s="459">
        <v>1007.72</v>
      </c>
      <c r="GK16" s="457">
        <v>1012.79</v>
      </c>
      <c r="GL16" s="457">
        <v>1017.87</v>
      </c>
      <c r="GM16" s="458">
        <v>1022.95</v>
      </c>
      <c r="GN16" s="459">
        <v>1027.8699999999999</v>
      </c>
      <c r="GO16" s="457">
        <v>1033.05</v>
      </c>
      <c r="GP16" s="457">
        <v>1038.23</v>
      </c>
      <c r="GQ16" s="458">
        <v>1043.4000000000001</v>
      </c>
      <c r="GR16" s="459">
        <v>1048.43</v>
      </c>
      <c r="GS16" s="457">
        <v>1053.71</v>
      </c>
      <c r="GT16" s="457">
        <v>1058.99</v>
      </c>
      <c r="GU16" s="458">
        <v>1064.27</v>
      </c>
      <c r="GV16" s="459">
        <v>1069.4000000000001</v>
      </c>
      <c r="GW16" s="457">
        <v>1074.78</v>
      </c>
      <c r="GX16" s="457">
        <v>1080.17</v>
      </c>
      <c r="GY16" s="458">
        <v>1085.56</v>
      </c>
      <c r="GZ16" s="459">
        <v>1090.78</v>
      </c>
      <c r="HA16" s="457">
        <v>1096.28</v>
      </c>
      <c r="HB16" s="457">
        <v>1101.77</v>
      </c>
      <c r="HC16" s="458">
        <v>1107.27</v>
      </c>
      <c r="HD16" s="459">
        <v>1112.5999999999999</v>
      </c>
      <c r="HE16" s="457">
        <v>1118.2</v>
      </c>
      <c r="HF16" s="457">
        <v>1123.81</v>
      </c>
      <c r="HG16" s="458">
        <v>1129.4100000000001</v>
      </c>
      <c r="HH16" s="459">
        <v>1134.8499999999999</v>
      </c>
      <c r="HI16" s="457">
        <v>1140.57</v>
      </c>
      <c r="HJ16" s="457">
        <v>1146.29</v>
      </c>
      <c r="HK16" s="458">
        <v>1152</v>
      </c>
      <c r="HL16" s="459">
        <v>1157.55</v>
      </c>
      <c r="HM16" s="457">
        <v>1163.3800000000001</v>
      </c>
      <c r="HN16" s="457">
        <v>1169.21</v>
      </c>
      <c r="HO16" s="458">
        <v>1175.04</v>
      </c>
      <c r="HP16" s="459">
        <v>1180.7</v>
      </c>
      <c r="HQ16" s="457">
        <v>1186.6500000000001</v>
      </c>
      <c r="HR16" s="457">
        <v>1192.5999999999999</v>
      </c>
      <c r="HS16" s="458">
        <v>1198.54</v>
      </c>
      <c r="HT16" s="459">
        <v>1204.31</v>
      </c>
      <c r="HU16" s="457">
        <v>1210.3800000000001</v>
      </c>
      <c r="HV16" s="457">
        <v>1216.45</v>
      </c>
      <c r="HW16" s="458">
        <v>1222.51</v>
      </c>
      <c r="HX16" s="459">
        <v>1228.4000000000001</v>
      </c>
      <c r="HY16" s="457">
        <v>1234.5899999999999</v>
      </c>
      <c r="HZ16" s="457">
        <v>1240.78</v>
      </c>
      <c r="IA16" s="458">
        <v>1246.97</v>
      </c>
      <c r="IB16" s="459">
        <v>1252.97</v>
      </c>
      <c r="IC16" s="457">
        <v>1259.28</v>
      </c>
      <c r="ID16" s="457">
        <v>1265.5899999999999</v>
      </c>
      <c r="IE16" s="458">
        <v>1271.9000000000001</v>
      </c>
      <c r="IF16" s="459">
        <v>1278.03</v>
      </c>
      <c r="IG16" s="457">
        <v>1284.47</v>
      </c>
      <c r="IH16" s="457">
        <v>1290.9000000000001</v>
      </c>
      <c r="II16" s="458">
        <v>1297.3399999999999</v>
      </c>
      <c r="IJ16" s="459">
        <v>1303.5899999999999</v>
      </c>
      <c r="IK16" s="457">
        <v>1310.1500000000001</v>
      </c>
      <c r="IL16" s="457">
        <v>1316.72</v>
      </c>
      <c r="IM16" s="458">
        <v>1323.29</v>
      </c>
      <c r="IN16" s="459">
        <v>1329.66</v>
      </c>
      <c r="IO16" s="457">
        <v>1336.36</v>
      </c>
      <c r="IP16" s="457">
        <v>1343.06</v>
      </c>
      <c r="IQ16" s="458">
        <v>1349.76</v>
      </c>
      <c r="IR16" s="459">
        <v>1356.25</v>
      </c>
      <c r="IS16" s="457">
        <v>1363.09</v>
      </c>
      <c r="IT16" s="457">
        <v>1369.92</v>
      </c>
      <c r="IU16" s="458">
        <v>1376.75</v>
      </c>
      <c r="IV16" s="459">
        <v>1383.38</v>
      </c>
      <c r="IW16" s="457">
        <v>1390.35</v>
      </c>
      <c r="IX16" s="457">
        <v>1397.32</v>
      </c>
      <c r="IY16" s="458">
        <v>1404.29</v>
      </c>
      <c r="IZ16" s="459">
        <v>1411.05</v>
      </c>
      <c r="JA16" s="457">
        <v>1418.15</v>
      </c>
      <c r="JB16" s="457">
        <v>1425.26</v>
      </c>
      <c r="JC16" s="458">
        <v>1432.37</v>
      </c>
      <c r="JD16" s="459">
        <v>1439.27</v>
      </c>
      <c r="JE16" s="457">
        <v>1446.52</v>
      </c>
      <c r="JF16" s="457">
        <v>1453.77</v>
      </c>
      <c r="JG16" s="458">
        <v>1461.02</v>
      </c>
      <c r="JH16" s="459">
        <v>1468.05</v>
      </c>
      <c r="JI16" s="457">
        <v>1475.45</v>
      </c>
      <c r="JJ16" s="457">
        <v>1482.84</v>
      </c>
      <c r="JK16" s="458">
        <v>1490.24</v>
      </c>
      <c r="JL16" s="459">
        <v>1497.41</v>
      </c>
      <c r="JM16" s="457">
        <v>1504.96</v>
      </c>
      <c r="JN16" s="457">
        <v>1512.5</v>
      </c>
      <c r="JO16" s="458">
        <v>1520.04</v>
      </c>
      <c r="JP16" s="459">
        <v>1527.36</v>
      </c>
      <c r="JQ16" s="457">
        <v>1535.06</v>
      </c>
      <c r="JR16" s="457">
        <v>1542.75</v>
      </c>
      <c r="JS16" s="458">
        <v>1550.44</v>
      </c>
      <c r="JT16" s="459">
        <v>1557.91</v>
      </c>
      <c r="JU16" s="457">
        <v>1565.76</v>
      </c>
      <c r="JV16" s="457">
        <v>1573.6</v>
      </c>
      <c r="JW16" s="458">
        <v>1581.45</v>
      </c>
      <c r="JX16" s="459">
        <v>1589.07</v>
      </c>
      <c r="JY16" s="457">
        <v>1597.07</v>
      </c>
      <c r="JZ16" s="457">
        <v>1605.08</v>
      </c>
      <c r="KA16" s="458">
        <v>1613.08</v>
      </c>
      <c r="KB16" s="459">
        <v>1620.85</v>
      </c>
      <c r="KC16" s="457">
        <v>1629.01</v>
      </c>
      <c r="KD16" s="457">
        <v>1637.18</v>
      </c>
      <c r="KE16" s="458">
        <v>1645.34</v>
      </c>
      <c r="KF16" s="459">
        <v>1653.26</v>
      </c>
      <c r="KG16" s="457">
        <v>1661.59</v>
      </c>
      <c r="KH16" s="457">
        <v>1669.92</v>
      </c>
      <c r="KI16" s="458">
        <v>1678.25</v>
      </c>
      <c r="KJ16" s="459">
        <v>1686.33</v>
      </c>
      <c r="KK16" s="457">
        <v>1694.83</v>
      </c>
      <c r="KL16" s="457">
        <v>1703.32</v>
      </c>
      <c r="KM16" s="458">
        <v>1711.82</v>
      </c>
      <c r="KN16" s="459">
        <v>1720.06</v>
      </c>
      <c r="KO16" s="457">
        <v>1728.72</v>
      </c>
      <c r="KP16" s="457">
        <v>1737.39</v>
      </c>
      <c r="KQ16" s="458">
        <v>1746.05</v>
      </c>
      <c r="KR16" s="459">
        <v>1754.46</v>
      </c>
      <c r="KS16" s="457">
        <v>1763.3</v>
      </c>
      <c r="KT16" s="457">
        <v>1772.13</v>
      </c>
      <c r="KU16" s="458">
        <v>1780.97</v>
      </c>
      <c r="KV16" s="459">
        <v>1789.55</v>
      </c>
      <c r="KW16" s="457">
        <v>1798.56</v>
      </c>
      <c r="KX16" s="457">
        <v>1807.58</v>
      </c>
      <c r="KY16" s="458">
        <v>1816.59</v>
      </c>
      <c r="KZ16" s="459">
        <v>1825.34</v>
      </c>
      <c r="LA16" s="457">
        <v>1834.53</v>
      </c>
      <c r="LB16" s="457">
        <v>1843.73</v>
      </c>
      <c r="LC16" s="458">
        <v>1852.92</v>
      </c>
      <c r="LD16" s="459">
        <v>1861.84</v>
      </c>
      <c r="LE16" s="457">
        <v>1871.22</v>
      </c>
      <c r="LF16" s="457">
        <v>1880.6</v>
      </c>
      <c r="LG16" s="458">
        <v>1889.98</v>
      </c>
      <c r="LH16" s="459">
        <v>1899.08</v>
      </c>
      <c r="LI16" s="457">
        <v>1908.65</v>
      </c>
      <c r="LJ16" s="457">
        <v>1918.22</v>
      </c>
      <c r="LK16" s="458">
        <v>1927.78</v>
      </c>
      <c r="LL16" s="459">
        <v>1937.06</v>
      </c>
      <c r="LM16" s="457">
        <v>1946.82</v>
      </c>
      <c r="LN16" s="457">
        <v>1956.58</v>
      </c>
      <c r="LO16" s="458">
        <v>1966.34</v>
      </c>
      <c r="LP16" s="459">
        <v>1975.8</v>
      </c>
      <c r="LQ16" s="457">
        <v>1985.76</v>
      </c>
      <c r="LR16" s="457">
        <v>1995.71</v>
      </c>
      <c r="LS16" s="458">
        <v>2005.66</v>
      </c>
      <c r="LT16" s="459">
        <v>2015.32</v>
      </c>
      <c r="LU16" s="457">
        <v>2025.47</v>
      </c>
      <c r="LV16" s="457">
        <v>2035.63</v>
      </c>
      <c r="LW16" s="458">
        <v>2045.78</v>
      </c>
      <c r="LX16" s="459">
        <v>2055.63</v>
      </c>
      <c r="LY16" s="457">
        <v>2065.98</v>
      </c>
      <c r="LZ16" s="457">
        <v>2076.34</v>
      </c>
      <c r="MA16" s="458">
        <v>2086.69</v>
      </c>
      <c r="MB16" s="459">
        <v>2096.7399999999998</v>
      </c>
      <c r="MC16" s="457">
        <v>2107.3000000000002</v>
      </c>
      <c r="MD16" s="457">
        <v>2117.86</v>
      </c>
      <c r="ME16" s="458">
        <v>2128.4299999999998</v>
      </c>
      <c r="MF16" s="459">
        <v>2138.67</v>
      </c>
      <c r="MG16" s="457">
        <v>2149.4499999999998</v>
      </c>
      <c r="MH16" s="457">
        <v>2160.2199999999998</v>
      </c>
      <c r="MI16" s="458">
        <v>2171</v>
      </c>
      <c r="MJ16" s="459">
        <v>2181.4499999999998</v>
      </c>
      <c r="MK16" s="457">
        <v>2192.44</v>
      </c>
      <c r="ML16" s="457">
        <v>2203.4299999999998</v>
      </c>
      <c r="MM16" s="458">
        <v>2214.42</v>
      </c>
      <c r="MN16" s="459">
        <v>2225.08</v>
      </c>
      <c r="MO16" s="457">
        <v>2236.29</v>
      </c>
      <c r="MP16" s="457">
        <v>2247.5</v>
      </c>
      <c r="MQ16" s="458">
        <v>2258.6999999999998</v>
      </c>
      <c r="MR16" s="459">
        <v>2269.58</v>
      </c>
      <c r="MS16" s="457">
        <v>2281.0100000000002</v>
      </c>
      <c r="MT16" s="457">
        <v>2292.44</v>
      </c>
      <c r="MU16" s="458">
        <v>2303.88</v>
      </c>
      <c r="MV16" s="459">
        <v>2314.9699999999998</v>
      </c>
      <c r="MW16" s="457">
        <v>2326.63</v>
      </c>
      <c r="MX16" s="457">
        <v>2338.29</v>
      </c>
      <c r="MY16" s="458">
        <v>2349.96</v>
      </c>
      <c r="MZ16" s="459">
        <v>2361.27</v>
      </c>
      <c r="NA16" s="457">
        <v>2373.16</v>
      </c>
      <c r="NB16" s="457">
        <v>2385.06</v>
      </c>
      <c r="NC16" s="458">
        <v>2396.96</v>
      </c>
      <c r="ND16" s="459">
        <v>2408.4899999999998</v>
      </c>
      <c r="NE16" s="457">
        <v>2420.63</v>
      </c>
      <c r="NF16" s="457">
        <v>2432.7600000000002</v>
      </c>
      <c r="NG16" s="458">
        <v>2444.89</v>
      </c>
      <c r="NH16" s="459">
        <v>2456.66</v>
      </c>
      <c r="NI16" s="457">
        <v>2469.04</v>
      </c>
      <c r="NJ16" s="457">
        <v>2481.42</v>
      </c>
      <c r="NK16" s="458">
        <v>2493.79</v>
      </c>
      <c r="NL16" s="459">
        <v>2505.8000000000002</v>
      </c>
      <c r="NM16" s="457">
        <v>2518.42</v>
      </c>
      <c r="NN16" s="457">
        <v>2531.04</v>
      </c>
      <c r="NO16" s="458">
        <v>2543.67</v>
      </c>
      <c r="NP16" s="459">
        <v>2555.91</v>
      </c>
      <c r="NQ16" s="457">
        <v>2568.79</v>
      </c>
      <c r="NR16" s="457">
        <v>2581.67</v>
      </c>
      <c r="NS16" s="458">
        <v>2594.54</v>
      </c>
      <c r="NT16" s="459">
        <v>2607.0300000000002</v>
      </c>
      <c r="NU16" s="457">
        <v>2620.17</v>
      </c>
      <c r="NV16" s="457">
        <v>2633.3</v>
      </c>
      <c r="NW16" s="458">
        <v>2646.43</v>
      </c>
      <c r="NX16" s="459">
        <v>2659.17</v>
      </c>
      <c r="NY16" s="457">
        <v>2672.57</v>
      </c>
      <c r="NZ16" s="457">
        <v>2685.96</v>
      </c>
      <c r="OA16" s="458">
        <v>2699.36</v>
      </c>
      <c r="OB16" s="459">
        <v>2712.36</v>
      </c>
      <c r="OC16" s="457">
        <v>2726.02</v>
      </c>
      <c r="OD16" s="457">
        <v>2739.68</v>
      </c>
      <c r="OE16" s="458">
        <v>2753.35</v>
      </c>
      <c r="OF16" s="459">
        <v>2766.6</v>
      </c>
      <c r="OG16" s="457">
        <v>2780.54</v>
      </c>
      <c r="OH16" s="457">
        <v>2794.48</v>
      </c>
      <c r="OI16" s="458">
        <v>2808.42</v>
      </c>
      <c r="OJ16" s="459">
        <v>2821.93</v>
      </c>
      <c r="OK16" s="457">
        <v>2836.15</v>
      </c>
      <c r="OL16" s="457">
        <v>2850.37</v>
      </c>
      <c r="OM16" s="458">
        <v>2864.58</v>
      </c>
      <c r="ON16" s="459">
        <v>2878.37</v>
      </c>
      <c r="OO16" s="457">
        <v>2892.87</v>
      </c>
      <c r="OP16" s="457">
        <v>2907.37</v>
      </c>
      <c r="OQ16" s="458">
        <v>2921.88</v>
      </c>
      <c r="OR16" s="459">
        <v>2935.94</v>
      </c>
      <c r="OS16" s="457">
        <v>2950.73</v>
      </c>
      <c r="OT16" s="457">
        <v>2965.52</v>
      </c>
      <c r="OU16" s="458">
        <v>2980.31</v>
      </c>
      <c r="OV16" s="459">
        <v>2994.66</v>
      </c>
      <c r="OW16" s="457">
        <v>3009.75</v>
      </c>
      <c r="OX16" s="457">
        <v>3024.83</v>
      </c>
      <c r="OY16" s="458">
        <v>3039.92</v>
      </c>
      <c r="OZ16" s="459">
        <v>3054.55</v>
      </c>
      <c r="PA16" s="457">
        <v>3069.94</v>
      </c>
      <c r="PB16" s="457">
        <v>3085.33</v>
      </c>
      <c r="PC16" s="458">
        <v>3100.72</v>
      </c>
      <c r="PD16" s="459">
        <v>3115.64</v>
      </c>
      <c r="PE16" s="457">
        <v>3131.34</v>
      </c>
      <c r="PF16" s="457">
        <v>3147.04</v>
      </c>
      <c r="PG16" s="458">
        <v>3162.73</v>
      </c>
      <c r="PH16" s="459">
        <v>3177.96</v>
      </c>
      <c r="PI16" s="457">
        <v>3193.97</v>
      </c>
      <c r="PJ16" s="457">
        <v>3209.98</v>
      </c>
      <c r="PK16" s="458">
        <v>3225.99</v>
      </c>
      <c r="PL16" s="459">
        <v>3241.52</v>
      </c>
      <c r="PM16" s="457">
        <v>3257.85</v>
      </c>
      <c r="PN16" s="457">
        <v>3274.18</v>
      </c>
      <c r="PO16" s="458">
        <v>3290.51</v>
      </c>
      <c r="PP16" s="459">
        <v>3306.35</v>
      </c>
      <c r="PQ16" s="457">
        <v>3323</v>
      </c>
      <c r="PR16" s="457">
        <v>3339.66</v>
      </c>
      <c r="PS16" s="458">
        <v>3356.32</v>
      </c>
      <c r="PT16" s="459">
        <v>3372.47</v>
      </c>
      <c r="PU16" s="457">
        <v>3389.46</v>
      </c>
      <c r="PV16" s="457">
        <v>3406.45</v>
      </c>
      <c r="PW16" s="458">
        <v>3423.44</v>
      </c>
      <c r="PX16" s="459">
        <v>3439.92</v>
      </c>
      <c r="PY16" s="457">
        <v>3457.25</v>
      </c>
      <c r="PZ16" s="457">
        <v>3474.58</v>
      </c>
      <c r="QA16" s="458">
        <v>3491.91</v>
      </c>
      <c r="QB16" s="459">
        <v>3508.72</v>
      </c>
      <c r="QC16" s="457">
        <v>3526.4</v>
      </c>
      <c r="QD16" s="457">
        <v>3544.07</v>
      </c>
      <c r="QE16" s="458">
        <v>3561.75</v>
      </c>
      <c r="QF16" s="459">
        <v>3578.9</v>
      </c>
      <c r="QG16" s="457">
        <v>3596.93</v>
      </c>
      <c r="QH16" s="457">
        <v>3614.95</v>
      </c>
      <c r="QI16" s="458">
        <v>3632.98</v>
      </c>
      <c r="QJ16" s="459">
        <v>3650.47</v>
      </c>
      <c r="QK16" s="457">
        <v>3668.86</v>
      </c>
      <c r="QL16" s="457">
        <v>3687.25</v>
      </c>
      <c r="QM16" s="458">
        <v>3705.64</v>
      </c>
      <c r="QN16" s="459">
        <v>3723.48</v>
      </c>
      <c r="QO16" s="457">
        <v>3742.24</v>
      </c>
      <c r="QP16" s="457">
        <v>3761</v>
      </c>
      <c r="QQ16" s="458">
        <v>3779.76</v>
      </c>
      <c r="QR16" s="459">
        <v>3797.95</v>
      </c>
      <c r="QS16" s="457">
        <v>3817.09</v>
      </c>
      <c r="QT16" s="457">
        <v>3836.22</v>
      </c>
      <c r="QU16" s="458">
        <v>3855.35</v>
      </c>
      <c r="QV16" s="459">
        <v>3873.91</v>
      </c>
      <c r="QW16" s="457">
        <v>3893.43</v>
      </c>
      <c r="QX16" s="457">
        <v>3912.94</v>
      </c>
      <c r="QY16" s="458">
        <v>3932.46</v>
      </c>
      <c r="QZ16" s="459">
        <v>3951.39</v>
      </c>
      <c r="RA16" s="457">
        <v>3971.3</v>
      </c>
      <c r="RB16" s="457">
        <v>3991.2</v>
      </c>
      <c r="RC16" s="458">
        <v>4011.11</v>
      </c>
      <c r="RD16" s="459">
        <v>4030.42</v>
      </c>
      <c r="RE16" s="457">
        <v>4050.72</v>
      </c>
      <c r="RF16" s="457">
        <v>4071.03</v>
      </c>
      <c r="RG16" s="458">
        <v>4091.33</v>
      </c>
      <c r="RH16" s="459">
        <v>4111.03</v>
      </c>
      <c r="RI16" s="457">
        <v>4131.74</v>
      </c>
      <c r="RJ16" s="457">
        <v>4152.45</v>
      </c>
      <c r="RK16" s="458">
        <v>4173.16</v>
      </c>
      <c r="RL16" s="459">
        <v>4193.25</v>
      </c>
      <c r="RM16" s="457">
        <v>4214.37</v>
      </c>
      <c r="RN16" s="457">
        <v>4235.5</v>
      </c>
      <c r="RO16" s="458">
        <v>4256.62</v>
      </c>
      <c r="RP16" s="459">
        <v>4277.1099999999997</v>
      </c>
      <c r="RQ16" s="457">
        <v>4298.66</v>
      </c>
      <c r="RR16" s="457">
        <v>4320.21</v>
      </c>
      <c r="RS16" s="458">
        <v>4341.75</v>
      </c>
      <c r="RT16" s="459">
        <v>4362.6499999999996</v>
      </c>
      <c r="RU16" s="457">
        <v>4384.63</v>
      </c>
      <c r="RV16" s="457">
        <v>4406.6099999999997</v>
      </c>
      <c r="RW16" s="458">
        <v>4428.59</v>
      </c>
      <c r="RX16" s="459">
        <v>4449.91</v>
      </c>
      <c r="RY16" s="457">
        <v>4472.32</v>
      </c>
      <c r="RZ16" s="457">
        <v>4494.74</v>
      </c>
      <c r="SA16" s="586">
        <v>4517.16</v>
      </c>
    </row>
    <row r="17" spans="1:495">
      <c r="A17" s="478"/>
      <c r="B17" s="395"/>
      <c r="C17" s="395"/>
      <c r="D17" s="480"/>
      <c r="E17" s="395"/>
      <c r="F17" s="395"/>
      <c r="G17" s="401">
        <v>16</v>
      </c>
      <c r="H17" s="453" t="s">
        <v>86</v>
      </c>
      <c r="I17" s="409">
        <v>16</v>
      </c>
      <c r="J17" s="454" t="s">
        <v>383</v>
      </c>
      <c r="K17" s="455">
        <v>0.1</v>
      </c>
      <c r="L17" s="456">
        <v>296.3</v>
      </c>
      <c r="M17" s="457">
        <v>313.31</v>
      </c>
      <c r="N17" s="457">
        <v>320.93</v>
      </c>
      <c r="O17" s="458">
        <v>319.64999999999998</v>
      </c>
      <c r="P17" s="456">
        <v>330.51</v>
      </c>
      <c r="Q17" s="457">
        <v>349.87</v>
      </c>
      <c r="R17" s="457">
        <v>353.82</v>
      </c>
      <c r="S17" s="458">
        <v>359.31</v>
      </c>
      <c r="T17" s="459">
        <v>366.59</v>
      </c>
      <c r="U17" s="457">
        <v>368.34</v>
      </c>
      <c r="V17" s="457">
        <v>376.27</v>
      </c>
      <c r="W17" s="458">
        <v>376.98</v>
      </c>
      <c r="X17" s="459">
        <v>380.06</v>
      </c>
      <c r="Y17" s="457">
        <v>363.25</v>
      </c>
      <c r="Z17" s="457">
        <v>364.66</v>
      </c>
      <c r="AA17" s="458">
        <v>368.73</v>
      </c>
      <c r="AB17" s="459">
        <v>373.05</v>
      </c>
      <c r="AC17" s="457">
        <v>379.74</v>
      </c>
      <c r="AD17" s="457">
        <v>381.11</v>
      </c>
      <c r="AE17" s="458">
        <v>385.87</v>
      </c>
      <c r="AF17" s="459">
        <v>385.63</v>
      </c>
      <c r="AG17" s="457">
        <v>374.08</v>
      </c>
      <c r="AH17" s="457">
        <v>376.9</v>
      </c>
      <c r="AI17" s="458">
        <v>371.31</v>
      </c>
      <c r="AJ17" s="459">
        <v>372.96</v>
      </c>
      <c r="AK17" s="457">
        <v>368.74</v>
      </c>
      <c r="AL17" s="457">
        <v>374.47</v>
      </c>
      <c r="AM17" s="458">
        <v>365.23</v>
      </c>
      <c r="AN17" s="459">
        <v>360.11</v>
      </c>
      <c r="AO17" s="457">
        <v>354.3</v>
      </c>
      <c r="AP17" s="457">
        <v>355.95</v>
      </c>
      <c r="AQ17" s="458">
        <v>366.15</v>
      </c>
      <c r="AR17" s="459">
        <v>366.8</v>
      </c>
      <c r="AS17" s="457">
        <v>368.08</v>
      </c>
      <c r="AT17" s="457">
        <v>366.12</v>
      </c>
      <c r="AU17" s="458">
        <v>371.23</v>
      </c>
      <c r="AV17" s="459">
        <v>374.55</v>
      </c>
      <c r="AW17" s="457">
        <v>379.56</v>
      </c>
      <c r="AX17" s="457">
        <v>381.82</v>
      </c>
      <c r="AY17" s="458">
        <v>389.13</v>
      </c>
      <c r="AZ17" s="459">
        <v>390.24</v>
      </c>
      <c r="BA17" s="457">
        <v>388.71</v>
      </c>
      <c r="BB17" s="457">
        <v>385.42</v>
      </c>
      <c r="BC17" s="458">
        <v>423.17</v>
      </c>
      <c r="BD17" s="459">
        <v>409.44</v>
      </c>
      <c r="BE17" s="457">
        <v>394.25</v>
      </c>
      <c r="BF17" s="457">
        <v>398.68</v>
      </c>
      <c r="BG17" s="458">
        <v>406.79</v>
      </c>
      <c r="BH17" s="459">
        <v>402.75</v>
      </c>
      <c r="BI17" s="457">
        <v>404.05</v>
      </c>
      <c r="BJ17" s="457">
        <v>409.82</v>
      </c>
      <c r="BK17" s="458">
        <v>414.28</v>
      </c>
      <c r="BL17" s="459">
        <v>415.43</v>
      </c>
      <c r="BM17" s="457">
        <v>419.76</v>
      </c>
      <c r="BN17" s="457">
        <v>419.6</v>
      </c>
      <c r="BO17" s="458">
        <v>421.51</v>
      </c>
      <c r="BP17" s="459">
        <v>416.32</v>
      </c>
      <c r="BQ17" s="457">
        <v>421.58</v>
      </c>
      <c r="BR17" s="457">
        <v>422.01</v>
      </c>
      <c r="BS17" s="458">
        <v>431</v>
      </c>
      <c r="BT17" s="459">
        <v>429.5</v>
      </c>
      <c r="BU17" s="457">
        <v>437.84</v>
      </c>
      <c r="BV17" s="457">
        <v>436.89</v>
      </c>
      <c r="BW17" s="458">
        <v>434.34</v>
      </c>
      <c r="BX17" s="459">
        <v>439.35</v>
      </c>
      <c r="BY17" s="457">
        <v>449.73</v>
      </c>
      <c r="BZ17" s="457">
        <v>446.82</v>
      </c>
      <c r="CA17" s="458">
        <v>469.89</v>
      </c>
      <c r="CB17" s="459">
        <v>465.98</v>
      </c>
      <c r="CC17" s="457">
        <v>463.12</v>
      </c>
      <c r="CD17" s="457">
        <v>458.42</v>
      </c>
      <c r="CE17" s="458">
        <v>465.36</v>
      </c>
      <c r="CF17" s="459">
        <v>459.69</v>
      </c>
      <c r="CG17" s="457">
        <v>457.07</v>
      </c>
      <c r="CH17" s="457">
        <v>454.85</v>
      </c>
      <c r="CI17" s="458">
        <v>458.59</v>
      </c>
      <c r="CJ17" s="460">
        <v>455.42</v>
      </c>
      <c r="CK17" s="457">
        <v>459.42</v>
      </c>
      <c r="CL17" s="457">
        <v>466.91</v>
      </c>
      <c r="CM17" s="458">
        <v>480.03</v>
      </c>
      <c r="CN17" s="459">
        <v>485.6</v>
      </c>
      <c r="CO17" s="457">
        <v>495.16</v>
      </c>
      <c r="CP17" s="457">
        <v>501.01</v>
      </c>
      <c r="CQ17" s="458">
        <v>519.15</v>
      </c>
      <c r="CR17" s="459">
        <v>512.19000000000005</v>
      </c>
      <c r="CS17" s="457">
        <v>502.64</v>
      </c>
      <c r="CT17" s="457">
        <v>505.06</v>
      </c>
      <c r="CU17" s="458">
        <v>499.47</v>
      </c>
      <c r="CV17" s="456">
        <v>491.92</v>
      </c>
      <c r="CW17" s="457">
        <v>502.81</v>
      </c>
      <c r="CX17" s="457">
        <v>509.07</v>
      </c>
      <c r="CY17" s="458">
        <v>521.20000000000005</v>
      </c>
      <c r="CZ17" s="456">
        <v>525.66</v>
      </c>
      <c r="DA17" s="457">
        <v>527.04</v>
      </c>
      <c r="DB17" s="457">
        <v>524.41</v>
      </c>
      <c r="DC17" s="458">
        <v>529.19000000000005</v>
      </c>
      <c r="DD17" s="459">
        <v>537.22</v>
      </c>
      <c r="DE17" s="457">
        <v>562.46</v>
      </c>
      <c r="DF17" s="457">
        <v>569.88</v>
      </c>
      <c r="DG17" s="458">
        <v>608.44000000000005</v>
      </c>
      <c r="DH17" s="459">
        <v>592.73</v>
      </c>
      <c r="DI17" s="457">
        <v>617.25</v>
      </c>
      <c r="DJ17" s="457">
        <v>632.02</v>
      </c>
      <c r="DK17" s="458">
        <v>688.11</v>
      </c>
      <c r="DL17" s="459">
        <v>649.53</v>
      </c>
      <c r="DM17" s="457">
        <v>675.74</v>
      </c>
      <c r="DN17" s="457">
        <v>683.98</v>
      </c>
      <c r="DO17" s="458">
        <v>688.3</v>
      </c>
      <c r="DP17" s="459">
        <v>692.6</v>
      </c>
      <c r="DQ17" s="457">
        <v>696.34</v>
      </c>
      <c r="DR17" s="457">
        <v>706.31</v>
      </c>
      <c r="DS17" s="458">
        <v>713.66</v>
      </c>
      <c r="DT17" s="459">
        <v>738.66</v>
      </c>
      <c r="DU17" s="457">
        <v>791.33</v>
      </c>
      <c r="DV17" s="457">
        <v>844.82</v>
      </c>
      <c r="DW17" s="458">
        <v>767.18</v>
      </c>
      <c r="DX17" s="459">
        <v>693.15</v>
      </c>
      <c r="DY17" s="457">
        <v>698.1</v>
      </c>
      <c r="DZ17" s="457">
        <v>700.97</v>
      </c>
      <c r="EA17" s="458">
        <v>721.64</v>
      </c>
      <c r="EB17" s="459">
        <v>735.18</v>
      </c>
      <c r="EC17" s="457">
        <v>744.79</v>
      </c>
      <c r="ED17" s="457">
        <v>739.8</v>
      </c>
      <c r="EE17" s="458">
        <v>759.65</v>
      </c>
      <c r="EF17" s="459">
        <v>775.94</v>
      </c>
      <c r="EG17" s="457">
        <v>824.07</v>
      </c>
      <c r="EH17" s="457">
        <v>820.39</v>
      </c>
      <c r="EI17" s="458">
        <v>813.49</v>
      </c>
      <c r="EJ17" s="459">
        <v>818.43</v>
      </c>
      <c r="EK17" s="457">
        <v>834.42</v>
      </c>
      <c r="EL17" s="457">
        <v>811.06</v>
      </c>
      <c r="EM17" s="458">
        <v>847.13</v>
      </c>
      <c r="EN17" s="459">
        <v>827.74</v>
      </c>
      <c r="EO17" s="457">
        <v>829.45</v>
      </c>
      <c r="EP17" s="457">
        <v>829.74</v>
      </c>
      <c r="EQ17" s="458">
        <v>843.32</v>
      </c>
      <c r="ER17" s="459">
        <v>838.06</v>
      </c>
      <c r="ES17" s="457">
        <v>841.2</v>
      </c>
      <c r="ET17" s="457">
        <v>844.35</v>
      </c>
      <c r="EU17" s="458">
        <v>847.49</v>
      </c>
      <c r="EV17" s="459">
        <v>851.09</v>
      </c>
      <c r="EW17" s="457">
        <v>855.28</v>
      </c>
      <c r="EX17" s="457">
        <v>858.92</v>
      </c>
      <c r="EY17" s="458">
        <v>862.57</v>
      </c>
      <c r="EZ17" s="459">
        <v>867.02</v>
      </c>
      <c r="FA17" s="457">
        <v>871.17</v>
      </c>
      <c r="FB17" s="457">
        <v>875.32</v>
      </c>
      <c r="FC17" s="458">
        <v>879.47</v>
      </c>
      <c r="FD17" s="459">
        <v>884.03</v>
      </c>
      <c r="FE17" s="457">
        <v>888.48</v>
      </c>
      <c r="FF17" s="457">
        <v>892.94</v>
      </c>
      <c r="FG17" s="458">
        <v>897.39</v>
      </c>
      <c r="FH17" s="459">
        <v>901.71</v>
      </c>
      <c r="FI17" s="457">
        <v>906.25</v>
      </c>
      <c r="FJ17" s="457">
        <v>910.8</v>
      </c>
      <c r="FK17" s="458">
        <v>915.34</v>
      </c>
      <c r="FL17" s="459">
        <v>919.75</v>
      </c>
      <c r="FM17" s="457">
        <v>924.38</v>
      </c>
      <c r="FN17" s="457">
        <v>929.01</v>
      </c>
      <c r="FO17" s="458">
        <v>933.65</v>
      </c>
      <c r="FP17" s="459">
        <v>938.14</v>
      </c>
      <c r="FQ17" s="457">
        <v>942.87</v>
      </c>
      <c r="FR17" s="457">
        <v>947.59</v>
      </c>
      <c r="FS17" s="458">
        <v>952.32</v>
      </c>
      <c r="FT17" s="459">
        <v>956.9</v>
      </c>
      <c r="FU17" s="457">
        <v>961.72</v>
      </c>
      <c r="FV17" s="457">
        <v>966.55</v>
      </c>
      <c r="FW17" s="458">
        <v>971.37</v>
      </c>
      <c r="FX17" s="459">
        <v>976.04</v>
      </c>
      <c r="FY17" s="457">
        <v>980.96</v>
      </c>
      <c r="FZ17" s="457">
        <v>985.88</v>
      </c>
      <c r="GA17" s="458">
        <v>990.79</v>
      </c>
      <c r="GB17" s="459">
        <v>995.56</v>
      </c>
      <c r="GC17" s="457">
        <v>1000.58</v>
      </c>
      <c r="GD17" s="457">
        <v>1005.59</v>
      </c>
      <c r="GE17" s="458">
        <v>1010.61</v>
      </c>
      <c r="GF17" s="459">
        <v>1015.47</v>
      </c>
      <c r="GG17" s="457">
        <v>1020.59</v>
      </c>
      <c r="GH17" s="457">
        <v>1025.71</v>
      </c>
      <c r="GI17" s="458">
        <v>1030.82</v>
      </c>
      <c r="GJ17" s="459">
        <v>1035.78</v>
      </c>
      <c r="GK17" s="457">
        <v>1041</v>
      </c>
      <c r="GL17" s="457">
        <v>1046.22</v>
      </c>
      <c r="GM17" s="458">
        <v>1051.44</v>
      </c>
      <c r="GN17" s="459">
        <v>1056.5</v>
      </c>
      <c r="GO17" s="457">
        <v>1061.82</v>
      </c>
      <c r="GP17" s="457">
        <v>1067.1400000000001</v>
      </c>
      <c r="GQ17" s="458">
        <v>1072.47</v>
      </c>
      <c r="GR17" s="459">
        <v>1077.6300000000001</v>
      </c>
      <c r="GS17" s="457">
        <v>1083.06</v>
      </c>
      <c r="GT17" s="457">
        <v>1088.49</v>
      </c>
      <c r="GU17" s="458">
        <v>1093.92</v>
      </c>
      <c r="GV17" s="459">
        <v>1099.18</v>
      </c>
      <c r="GW17" s="457">
        <v>1104.72</v>
      </c>
      <c r="GX17" s="457">
        <v>1110.26</v>
      </c>
      <c r="GY17" s="458">
        <v>1115.79</v>
      </c>
      <c r="GZ17" s="459">
        <v>1121.17</v>
      </c>
      <c r="HA17" s="457">
        <v>1126.81</v>
      </c>
      <c r="HB17" s="457">
        <v>1132.46</v>
      </c>
      <c r="HC17" s="458">
        <v>1138.1099999999999</v>
      </c>
      <c r="HD17" s="459">
        <v>1143.5899999999999</v>
      </c>
      <c r="HE17" s="457">
        <v>1149.3499999999999</v>
      </c>
      <c r="HF17" s="457">
        <v>1155.1099999999999</v>
      </c>
      <c r="HG17" s="458">
        <v>1160.8699999999999</v>
      </c>
      <c r="HH17" s="459">
        <v>1166.46</v>
      </c>
      <c r="HI17" s="457">
        <v>1172.3399999999999</v>
      </c>
      <c r="HJ17" s="457">
        <v>1178.21</v>
      </c>
      <c r="HK17" s="458">
        <v>1184.0899999999999</v>
      </c>
      <c r="HL17" s="459">
        <v>1189.79</v>
      </c>
      <c r="HM17" s="457">
        <v>1195.78</v>
      </c>
      <c r="HN17" s="457">
        <v>1201.78</v>
      </c>
      <c r="HO17" s="458">
        <v>1207.77</v>
      </c>
      <c r="HP17" s="459">
        <v>1213.5899999999999</v>
      </c>
      <c r="HQ17" s="457">
        <v>1219.7</v>
      </c>
      <c r="HR17" s="457">
        <v>1225.81</v>
      </c>
      <c r="HS17" s="458">
        <v>1231.93</v>
      </c>
      <c r="HT17" s="459">
        <v>1237.8599999999999</v>
      </c>
      <c r="HU17" s="457">
        <v>1244.0899999999999</v>
      </c>
      <c r="HV17" s="457">
        <v>1250.33</v>
      </c>
      <c r="HW17" s="458">
        <v>1256.57</v>
      </c>
      <c r="HX17" s="459">
        <v>1262.6099999999999</v>
      </c>
      <c r="HY17" s="457">
        <v>1268.98</v>
      </c>
      <c r="HZ17" s="457">
        <v>1275.3399999999999</v>
      </c>
      <c r="IA17" s="458">
        <v>1281.7</v>
      </c>
      <c r="IB17" s="459">
        <v>1287.8699999999999</v>
      </c>
      <c r="IC17" s="457">
        <v>1294.3499999999999</v>
      </c>
      <c r="ID17" s="457">
        <v>1300.8399999999999</v>
      </c>
      <c r="IE17" s="458">
        <v>1307.33</v>
      </c>
      <c r="IF17" s="459">
        <v>1313.62</v>
      </c>
      <c r="IG17" s="457">
        <v>1320.24</v>
      </c>
      <c r="IH17" s="457">
        <v>1326.86</v>
      </c>
      <c r="II17" s="458">
        <v>1333.48</v>
      </c>
      <c r="IJ17" s="459">
        <v>1339.9</v>
      </c>
      <c r="IK17" s="457">
        <v>1346.65</v>
      </c>
      <c r="IL17" s="457">
        <v>1353.4</v>
      </c>
      <c r="IM17" s="458">
        <v>1360.15</v>
      </c>
      <c r="IN17" s="459">
        <v>1366.69</v>
      </c>
      <c r="IO17" s="457">
        <v>1373.58</v>
      </c>
      <c r="IP17" s="457">
        <v>1380.46</v>
      </c>
      <c r="IQ17" s="458">
        <v>1387.35</v>
      </c>
      <c r="IR17" s="459">
        <v>1394.03</v>
      </c>
      <c r="IS17" s="457">
        <v>1401.05</v>
      </c>
      <c r="IT17" s="457">
        <v>1408.07</v>
      </c>
      <c r="IU17" s="458">
        <v>1415.1</v>
      </c>
      <c r="IV17" s="459">
        <v>1421.91</v>
      </c>
      <c r="IW17" s="457">
        <v>1429.07</v>
      </c>
      <c r="IX17" s="457">
        <v>1436.24</v>
      </c>
      <c r="IY17" s="458">
        <v>1443.4</v>
      </c>
      <c r="IZ17" s="459">
        <v>1450.35</v>
      </c>
      <c r="JA17" s="457">
        <v>1457.65</v>
      </c>
      <c r="JB17" s="457">
        <v>1464.96</v>
      </c>
      <c r="JC17" s="458">
        <v>1472.27</v>
      </c>
      <c r="JD17" s="459">
        <v>1479.35</v>
      </c>
      <c r="JE17" s="457">
        <v>1486.81</v>
      </c>
      <c r="JF17" s="457">
        <v>1494.26</v>
      </c>
      <c r="JG17" s="458">
        <v>1501.71</v>
      </c>
      <c r="JH17" s="459">
        <v>1508.94</v>
      </c>
      <c r="JI17" s="457">
        <v>1516.54</v>
      </c>
      <c r="JJ17" s="457">
        <v>1524.14</v>
      </c>
      <c r="JK17" s="458">
        <v>1531.75</v>
      </c>
      <c r="JL17" s="459">
        <v>1539.12</v>
      </c>
      <c r="JM17" s="457">
        <v>1546.87</v>
      </c>
      <c r="JN17" s="457">
        <v>1554.63</v>
      </c>
      <c r="JO17" s="458">
        <v>1562.38</v>
      </c>
      <c r="JP17" s="459">
        <v>1569.9</v>
      </c>
      <c r="JQ17" s="457">
        <v>1577.81</v>
      </c>
      <c r="JR17" s="457">
        <v>1585.72</v>
      </c>
      <c r="JS17" s="458">
        <v>1593.63</v>
      </c>
      <c r="JT17" s="459">
        <v>1601.3</v>
      </c>
      <c r="JU17" s="457">
        <v>1609.37</v>
      </c>
      <c r="JV17" s="457">
        <v>1617.43</v>
      </c>
      <c r="JW17" s="458">
        <v>1625.5</v>
      </c>
      <c r="JX17" s="459">
        <v>1633.33</v>
      </c>
      <c r="JY17" s="457">
        <v>1641.55</v>
      </c>
      <c r="JZ17" s="457">
        <v>1649.78</v>
      </c>
      <c r="KA17" s="458">
        <v>1658.01</v>
      </c>
      <c r="KB17" s="459">
        <v>1665.99</v>
      </c>
      <c r="KC17" s="457">
        <v>1674.39</v>
      </c>
      <c r="KD17" s="457">
        <v>1682.78</v>
      </c>
      <c r="KE17" s="458">
        <v>1691.17</v>
      </c>
      <c r="KF17" s="459">
        <v>1699.31</v>
      </c>
      <c r="KG17" s="457">
        <v>1707.87</v>
      </c>
      <c r="KH17" s="457">
        <v>1716.43</v>
      </c>
      <c r="KI17" s="458">
        <v>1725</v>
      </c>
      <c r="KJ17" s="459">
        <v>1733.3</v>
      </c>
      <c r="KK17" s="457">
        <v>1742.03</v>
      </c>
      <c r="KL17" s="457">
        <v>1750.76</v>
      </c>
      <c r="KM17" s="458">
        <v>1759.5</v>
      </c>
      <c r="KN17" s="459">
        <v>1767.97</v>
      </c>
      <c r="KO17" s="457">
        <v>1776.87</v>
      </c>
      <c r="KP17" s="457">
        <v>1785.78</v>
      </c>
      <c r="KQ17" s="458">
        <v>1794.68</v>
      </c>
      <c r="KR17" s="459">
        <v>1803.32</v>
      </c>
      <c r="KS17" s="457">
        <v>1812.41</v>
      </c>
      <c r="KT17" s="457">
        <v>1821.49</v>
      </c>
      <c r="KU17" s="458">
        <v>1830.58</v>
      </c>
      <c r="KV17" s="459">
        <v>1839.39</v>
      </c>
      <c r="KW17" s="457">
        <v>1848.66</v>
      </c>
      <c r="KX17" s="457">
        <v>1857.92</v>
      </c>
      <c r="KY17" s="458">
        <v>1867.19</v>
      </c>
      <c r="KZ17" s="459">
        <v>1876.18</v>
      </c>
      <c r="LA17" s="457">
        <v>1885.63</v>
      </c>
      <c r="LB17" s="457">
        <v>1895.08</v>
      </c>
      <c r="LC17" s="458">
        <v>1904.53</v>
      </c>
      <c r="LD17" s="459">
        <v>1913.7</v>
      </c>
      <c r="LE17" s="457">
        <v>1923.34</v>
      </c>
      <c r="LF17" s="457">
        <v>1932.98</v>
      </c>
      <c r="LG17" s="458">
        <v>1942.62</v>
      </c>
      <c r="LH17" s="459">
        <v>1951.98</v>
      </c>
      <c r="LI17" s="457">
        <v>1961.81</v>
      </c>
      <c r="LJ17" s="457">
        <v>1971.64</v>
      </c>
      <c r="LK17" s="458">
        <v>1981.48</v>
      </c>
      <c r="LL17" s="459">
        <v>1991.02</v>
      </c>
      <c r="LM17" s="457">
        <v>2001.05</v>
      </c>
      <c r="LN17" s="457">
        <v>2011.08</v>
      </c>
      <c r="LO17" s="458">
        <v>2021.11</v>
      </c>
      <c r="LP17" s="459">
        <v>2030.84</v>
      </c>
      <c r="LQ17" s="457">
        <v>2041.07</v>
      </c>
      <c r="LR17" s="457">
        <v>2051.3000000000002</v>
      </c>
      <c r="LS17" s="458">
        <v>2061.5300000000002</v>
      </c>
      <c r="LT17" s="459">
        <v>2071.4499999999998</v>
      </c>
      <c r="LU17" s="457">
        <v>2081.89</v>
      </c>
      <c r="LV17" s="457">
        <v>2092.3200000000002</v>
      </c>
      <c r="LW17" s="458">
        <v>2102.7600000000002</v>
      </c>
      <c r="LX17" s="459">
        <v>2112.88</v>
      </c>
      <c r="LY17" s="457">
        <v>2123.5300000000002</v>
      </c>
      <c r="LZ17" s="457">
        <v>2134.17</v>
      </c>
      <c r="MA17" s="458">
        <v>2144.81</v>
      </c>
      <c r="MB17" s="459">
        <v>2155.14</v>
      </c>
      <c r="MC17" s="457">
        <v>2166</v>
      </c>
      <c r="MD17" s="457">
        <v>2176.85</v>
      </c>
      <c r="ME17" s="458">
        <v>2187.71</v>
      </c>
      <c r="MF17" s="459">
        <v>2198.2399999999998</v>
      </c>
      <c r="MG17" s="457">
        <v>2209.3200000000002</v>
      </c>
      <c r="MH17" s="457">
        <v>2220.39</v>
      </c>
      <c r="MI17" s="458">
        <v>2231.4699999999998</v>
      </c>
      <c r="MJ17" s="459">
        <v>2242.21</v>
      </c>
      <c r="MK17" s="457">
        <v>2253.5</v>
      </c>
      <c r="ML17" s="457">
        <v>2264.8000000000002</v>
      </c>
      <c r="MM17" s="458">
        <v>2276.09</v>
      </c>
      <c r="MN17" s="459">
        <v>2287.0500000000002</v>
      </c>
      <c r="MO17" s="457">
        <v>2298.5700000000002</v>
      </c>
      <c r="MP17" s="457">
        <v>2310.09</v>
      </c>
      <c r="MQ17" s="458">
        <v>2321.62</v>
      </c>
      <c r="MR17" s="459">
        <v>2332.79</v>
      </c>
      <c r="MS17" s="457">
        <v>2344.54</v>
      </c>
      <c r="MT17" s="457">
        <v>2356.3000000000002</v>
      </c>
      <c r="MU17" s="458">
        <v>2368.0500000000002</v>
      </c>
      <c r="MV17" s="459">
        <v>2379.4499999999998</v>
      </c>
      <c r="MW17" s="457">
        <v>2391.44</v>
      </c>
      <c r="MX17" s="457">
        <v>2403.42</v>
      </c>
      <c r="MY17" s="458">
        <v>2415.41</v>
      </c>
      <c r="MZ17" s="459">
        <v>2427.04</v>
      </c>
      <c r="NA17" s="457">
        <v>2439.2600000000002</v>
      </c>
      <c r="NB17" s="457">
        <v>2451.4899999999998</v>
      </c>
      <c r="NC17" s="458">
        <v>2463.7199999999998</v>
      </c>
      <c r="ND17" s="459">
        <v>2475.58</v>
      </c>
      <c r="NE17" s="457">
        <v>2488.0500000000002</v>
      </c>
      <c r="NF17" s="457">
        <v>2500.52</v>
      </c>
      <c r="NG17" s="458">
        <v>2512.9899999999998</v>
      </c>
      <c r="NH17" s="459">
        <v>2525.09</v>
      </c>
      <c r="NI17" s="457">
        <v>2537.81</v>
      </c>
      <c r="NJ17" s="457">
        <v>2550.5300000000002</v>
      </c>
      <c r="NK17" s="458">
        <v>2563.25</v>
      </c>
      <c r="NL17" s="459">
        <v>2575.59</v>
      </c>
      <c r="NM17" s="457">
        <v>2588.5700000000002</v>
      </c>
      <c r="NN17" s="457">
        <v>2601.54</v>
      </c>
      <c r="NO17" s="458">
        <v>2614.52</v>
      </c>
      <c r="NP17" s="459">
        <v>2627.1</v>
      </c>
      <c r="NQ17" s="457">
        <v>2640.34</v>
      </c>
      <c r="NR17" s="457">
        <v>2653.57</v>
      </c>
      <c r="NS17" s="458">
        <v>2666.81</v>
      </c>
      <c r="NT17" s="459">
        <v>2679.65</v>
      </c>
      <c r="NU17" s="457">
        <v>2693.14</v>
      </c>
      <c r="NV17" s="457">
        <v>2706.64</v>
      </c>
      <c r="NW17" s="458">
        <v>2720.14</v>
      </c>
      <c r="NX17" s="459">
        <v>2733.24</v>
      </c>
      <c r="NY17" s="457">
        <v>2747.01</v>
      </c>
      <c r="NZ17" s="457">
        <v>2760.78</v>
      </c>
      <c r="OA17" s="458">
        <v>2774.55</v>
      </c>
      <c r="OB17" s="459">
        <v>2787.9</v>
      </c>
      <c r="OC17" s="457">
        <v>2801.95</v>
      </c>
      <c r="OD17" s="457">
        <v>2815.99</v>
      </c>
      <c r="OE17" s="458">
        <v>2830.04</v>
      </c>
      <c r="OF17" s="459">
        <v>2843.66</v>
      </c>
      <c r="OG17" s="457">
        <v>2857.99</v>
      </c>
      <c r="OH17" s="457">
        <v>2872.31</v>
      </c>
      <c r="OI17" s="458">
        <v>2886.64</v>
      </c>
      <c r="OJ17" s="459">
        <v>2900.53</v>
      </c>
      <c r="OK17" s="457">
        <v>2915.15</v>
      </c>
      <c r="OL17" s="457">
        <v>2929.76</v>
      </c>
      <c r="OM17" s="458">
        <v>2944.37</v>
      </c>
      <c r="ON17" s="459">
        <v>2958.54</v>
      </c>
      <c r="OO17" s="457">
        <v>2973.45</v>
      </c>
      <c r="OP17" s="457">
        <v>2988.35</v>
      </c>
      <c r="OQ17" s="458">
        <v>3003.26</v>
      </c>
      <c r="OR17" s="459">
        <v>3017.72</v>
      </c>
      <c r="OS17" s="457">
        <v>3032.92</v>
      </c>
      <c r="OT17" s="457">
        <v>3048.12</v>
      </c>
      <c r="OU17" s="458">
        <v>3063.32</v>
      </c>
      <c r="OV17" s="459">
        <v>3078.07</v>
      </c>
      <c r="OW17" s="457">
        <v>3093.58</v>
      </c>
      <c r="OX17" s="457">
        <v>3109.08</v>
      </c>
      <c r="OY17" s="458">
        <v>3124.59</v>
      </c>
      <c r="OZ17" s="459">
        <v>3139.63</v>
      </c>
      <c r="PA17" s="457">
        <v>3155.45</v>
      </c>
      <c r="PB17" s="457">
        <v>3171.26</v>
      </c>
      <c r="PC17" s="458">
        <v>3187.08</v>
      </c>
      <c r="PD17" s="459">
        <v>3202.42</v>
      </c>
      <c r="PE17" s="457">
        <v>3218.56</v>
      </c>
      <c r="PF17" s="457">
        <v>3234.69</v>
      </c>
      <c r="PG17" s="458">
        <v>3250.82</v>
      </c>
      <c r="PH17" s="459">
        <v>3266.47</v>
      </c>
      <c r="PI17" s="457">
        <v>3282.93</v>
      </c>
      <c r="PJ17" s="457">
        <v>3299.38</v>
      </c>
      <c r="PK17" s="458">
        <v>3315.84</v>
      </c>
      <c r="PL17" s="459">
        <v>3331.8</v>
      </c>
      <c r="PM17" s="457">
        <v>3348.59</v>
      </c>
      <c r="PN17" s="457">
        <v>3365.37</v>
      </c>
      <c r="PO17" s="458">
        <v>3382.16</v>
      </c>
      <c r="PP17" s="459">
        <v>3398.44</v>
      </c>
      <c r="PQ17" s="457">
        <v>3415.56</v>
      </c>
      <c r="PR17" s="457">
        <v>3432.68</v>
      </c>
      <c r="PS17" s="458">
        <v>3449.8</v>
      </c>
      <c r="PT17" s="459">
        <v>3466.41</v>
      </c>
      <c r="PU17" s="457">
        <v>3483.87</v>
      </c>
      <c r="PV17" s="457">
        <v>3501.33</v>
      </c>
      <c r="PW17" s="458">
        <v>3518.8</v>
      </c>
      <c r="PX17" s="459">
        <v>3535.73</v>
      </c>
      <c r="PY17" s="457">
        <v>3553.55</v>
      </c>
      <c r="PZ17" s="457">
        <v>3571.36</v>
      </c>
      <c r="QA17" s="458">
        <v>3589.17</v>
      </c>
      <c r="QB17" s="459">
        <v>3606.45</v>
      </c>
      <c r="QC17" s="457">
        <v>3624.62</v>
      </c>
      <c r="QD17" s="457">
        <v>3642.79</v>
      </c>
      <c r="QE17" s="458">
        <v>3660.96</v>
      </c>
      <c r="QF17" s="459">
        <v>3678.58</v>
      </c>
      <c r="QG17" s="457">
        <v>3697.11</v>
      </c>
      <c r="QH17" s="457">
        <v>3715.64</v>
      </c>
      <c r="QI17" s="458">
        <v>3734.17</v>
      </c>
      <c r="QJ17" s="459">
        <v>3752.15</v>
      </c>
      <c r="QK17" s="457">
        <v>3771.05</v>
      </c>
      <c r="QL17" s="457">
        <v>3789.96</v>
      </c>
      <c r="QM17" s="458">
        <v>3808.86</v>
      </c>
      <c r="QN17" s="459">
        <v>3827.19</v>
      </c>
      <c r="QO17" s="457">
        <v>3846.47</v>
      </c>
      <c r="QP17" s="457">
        <v>3865.75</v>
      </c>
      <c r="QQ17" s="458">
        <v>3885.03</v>
      </c>
      <c r="QR17" s="459">
        <v>3903.74</v>
      </c>
      <c r="QS17" s="457">
        <v>3923.4</v>
      </c>
      <c r="QT17" s="457">
        <v>3943.07</v>
      </c>
      <c r="QU17" s="458">
        <v>3962.74</v>
      </c>
      <c r="QV17" s="459">
        <v>3981.81</v>
      </c>
      <c r="QW17" s="457">
        <v>4001.87</v>
      </c>
      <c r="QX17" s="457">
        <v>4021.93</v>
      </c>
      <c r="QY17" s="458">
        <v>4041.99</v>
      </c>
      <c r="QZ17" s="459">
        <v>4061.45</v>
      </c>
      <c r="RA17" s="457">
        <v>4081.91</v>
      </c>
      <c r="RB17" s="457">
        <v>4102.37</v>
      </c>
      <c r="RC17" s="458">
        <v>4122.83</v>
      </c>
      <c r="RD17" s="459">
        <v>4142.68</v>
      </c>
      <c r="RE17" s="457">
        <v>4163.55</v>
      </c>
      <c r="RF17" s="457">
        <v>4184.42</v>
      </c>
      <c r="RG17" s="458">
        <v>4205.29</v>
      </c>
      <c r="RH17" s="459">
        <v>4225.53</v>
      </c>
      <c r="RI17" s="457">
        <v>4246.82</v>
      </c>
      <c r="RJ17" s="457">
        <v>4268.1099999999997</v>
      </c>
      <c r="RK17" s="458">
        <v>4289.3900000000003</v>
      </c>
      <c r="RL17" s="459">
        <v>4310.04</v>
      </c>
      <c r="RM17" s="457">
        <v>4331.75</v>
      </c>
      <c r="RN17" s="457">
        <v>4353.47</v>
      </c>
      <c r="RO17" s="458">
        <v>4375.18</v>
      </c>
      <c r="RP17" s="459">
        <v>4396.24</v>
      </c>
      <c r="RQ17" s="457">
        <v>4418.3900000000003</v>
      </c>
      <c r="RR17" s="457">
        <v>4440.54</v>
      </c>
      <c r="RS17" s="458">
        <v>4462.68</v>
      </c>
      <c r="RT17" s="459">
        <v>4484.17</v>
      </c>
      <c r="RU17" s="457">
        <v>4506.76</v>
      </c>
      <c r="RV17" s="457">
        <v>4529.3500000000004</v>
      </c>
      <c r="RW17" s="458">
        <v>4551.9399999999996</v>
      </c>
      <c r="RX17" s="459">
        <v>4573.8500000000004</v>
      </c>
      <c r="RY17" s="457">
        <v>4596.8900000000003</v>
      </c>
      <c r="RZ17" s="457">
        <v>4619.93</v>
      </c>
      <c r="SA17" s="586">
        <v>4642.9799999999996</v>
      </c>
    </row>
    <row r="18" spans="1:495">
      <c r="A18" s="478"/>
      <c r="B18" s="395"/>
      <c r="C18" s="395"/>
      <c r="D18" s="480"/>
      <c r="E18" s="395"/>
      <c r="F18" s="395"/>
      <c r="G18" s="401">
        <v>17</v>
      </c>
      <c r="H18" s="453" t="s">
        <v>87</v>
      </c>
      <c r="I18" s="409">
        <v>17</v>
      </c>
      <c r="J18" s="454" t="s">
        <v>384</v>
      </c>
      <c r="K18" s="455">
        <v>0.05</v>
      </c>
      <c r="L18" s="456">
        <v>269.79000000000002</v>
      </c>
      <c r="M18" s="457">
        <v>273.86</v>
      </c>
      <c r="N18" s="457">
        <v>281.33999999999997</v>
      </c>
      <c r="O18" s="458">
        <v>285.41000000000003</v>
      </c>
      <c r="P18" s="456">
        <v>291.55</v>
      </c>
      <c r="Q18" s="457">
        <v>298.07</v>
      </c>
      <c r="R18" s="457">
        <v>308.20999999999998</v>
      </c>
      <c r="S18" s="458">
        <v>311.18</v>
      </c>
      <c r="T18" s="459">
        <v>314.92</v>
      </c>
      <c r="U18" s="457">
        <v>316.12</v>
      </c>
      <c r="V18" s="457">
        <v>324.52999999999997</v>
      </c>
      <c r="W18" s="458">
        <v>324.95</v>
      </c>
      <c r="X18" s="459">
        <v>325.26</v>
      </c>
      <c r="Y18" s="457">
        <v>328.39</v>
      </c>
      <c r="Z18" s="457">
        <v>333.91</v>
      </c>
      <c r="AA18" s="458">
        <v>335.74</v>
      </c>
      <c r="AB18" s="459">
        <v>336.79</v>
      </c>
      <c r="AC18" s="457">
        <v>340</v>
      </c>
      <c r="AD18" s="457">
        <v>343.84</v>
      </c>
      <c r="AE18" s="458">
        <v>343.63</v>
      </c>
      <c r="AF18" s="459">
        <v>344.18</v>
      </c>
      <c r="AG18" s="457">
        <v>345.83</v>
      </c>
      <c r="AH18" s="457">
        <v>347.56</v>
      </c>
      <c r="AI18" s="458">
        <v>346.91</v>
      </c>
      <c r="AJ18" s="459">
        <v>345.43</v>
      </c>
      <c r="AK18" s="457">
        <v>347.52</v>
      </c>
      <c r="AL18" s="457">
        <v>347.92</v>
      </c>
      <c r="AM18" s="458">
        <v>348.46</v>
      </c>
      <c r="AN18" s="459">
        <v>349.49</v>
      </c>
      <c r="AO18" s="457">
        <v>351.39</v>
      </c>
      <c r="AP18" s="457">
        <v>354.69</v>
      </c>
      <c r="AQ18" s="458">
        <v>357.81</v>
      </c>
      <c r="AR18" s="459">
        <v>362.28</v>
      </c>
      <c r="AS18" s="457">
        <v>368.41</v>
      </c>
      <c r="AT18" s="457">
        <v>372.76</v>
      </c>
      <c r="AU18" s="458">
        <v>374.35</v>
      </c>
      <c r="AV18" s="459">
        <v>378.56</v>
      </c>
      <c r="AW18" s="457">
        <v>383.86</v>
      </c>
      <c r="AX18" s="457">
        <v>385.02</v>
      </c>
      <c r="AY18" s="458">
        <v>385.11</v>
      </c>
      <c r="AZ18" s="459">
        <v>383.69</v>
      </c>
      <c r="BA18" s="457">
        <v>386</v>
      </c>
      <c r="BB18" s="457">
        <v>388.53</v>
      </c>
      <c r="BC18" s="458">
        <v>388.78</v>
      </c>
      <c r="BD18" s="459">
        <v>390.85</v>
      </c>
      <c r="BE18" s="457">
        <v>391.74</v>
      </c>
      <c r="BF18" s="457">
        <v>394.01</v>
      </c>
      <c r="BG18" s="458">
        <v>392.82</v>
      </c>
      <c r="BH18" s="459">
        <v>395.72</v>
      </c>
      <c r="BI18" s="457">
        <v>399.85</v>
      </c>
      <c r="BJ18" s="457">
        <v>400.53</v>
      </c>
      <c r="BK18" s="458">
        <v>400.17</v>
      </c>
      <c r="BL18" s="459">
        <v>403.93</v>
      </c>
      <c r="BM18" s="457">
        <v>411.62</v>
      </c>
      <c r="BN18" s="457">
        <v>411.97</v>
      </c>
      <c r="BO18" s="458">
        <v>415.02</v>
      </c>
      <c r="BP18" s="459">
        <v>421.19</v>
      </c>
      <c r="BQ18" s="457">
        <v>423.94</v>
      </c>
      <c r="BR18" s="457">
        <v>426.49</v>
      </c>
      <c r="BS18" s="458">
        <v>428.02</v>
      </c>
      <c r="BT18" s="459">
        <v>433.65</v>
      </c>
      <c r="BU18" s="457">
        <v>440</v>
      </c>
      <c r="BV18" s="457">
        <v>442.92</v>
      </c>
      <c r="BW18" s="458">
        <v>442.3</v>
      </c>
      <c r="BX18" s="459">
        <v>441.66</v>
      </c>
      <c r="BY18" s="457">
        <v>444.01</v>
      </c>
      <c r="BZ18" s="457">
        <v>447.85</v>
      </c>
      <c r="CA18" s="458">
        <v>448.8</v>
      </c>
      <c r="CB18" s="459">
        <v>450.05</v>
      </c>
      <c r="CC18" s="457">
        <v>454.32</v>
      </c>
      <c r="CD18" s="457">
        <v>457.23</v>
      </c>
      <c r="CE18" s="458">
        <v>458.34</v>
      </c>
      <c r="CF18" s="459">
        <v>459.51</v>
      </c>
      <c r="CG18" s="457">
        <v>461.72</v>
      </c>
      <c r="CH18" s="457">
        <v>460.32</v>
      </c>
      <c r="CI18" s="458">
        <v>456.04</v>
      </c>
      <c r="CJ18" s="460">
        <v>455.05</v>
      </c>
      <c r="CK18" s="457">
        <v>458.29</v>
      </c>
      <c r="CL18" s="457">
        <v>465.05</v>
      </c>
      <c r="CM18" s="458">
        <v>462.25</v>
      </c>
      <c r="CN18" s="459">
        <v>466.3</v>
      </c>
      <c r="CO18" s="457">
        <v>468.39</v>
      </c>
      <c r="CP18" s="457">
        <v>469.29</v>
      </c>
      <c r="CQ18" s="458">
        <v>468.22</v>
      </c>
      <c r="CR18" s="459">
        <v>468.84</v>
      </c>
      <c r="CS18" s="457">
        <v>470.57</v>
      </c>
      <c r="CT18" s="457">
        <v>474.22</v>
      </c>
      <c r="CU18" s="458">
        <v>475.09</v>
      </c>
      <c r="CV18" s="456">
        <v>476.18</v>
      </c>
      <c r="CW18" s="457">
        <v>485.23</v>
      </c>
      <c r="CX18" s="457">
        <v>492.07</v>
      </c>
      <c r="CY18" s="458">
        <v>491.16</v>
      </c>
      <c r="CZ18" s="456">
        <v>491.18</v>
      </c>
      <c r="DA18" s="457">
        <v>495.32</v>
      </c>
      <c r="DB18" s="457">
        <v>498.09</v>
      </c>
      <c r="DC18" s="458">
        <v>505</v>
      </c>
      <c r="DD18" s="459">
        <v>520.69000000000005</v>
      </c>
      <c r="DE18" s="457">
        <v>557.62</v>
      </c>
      <c r="DF18" s="457">
        <v>576.08000000000004</v>
      </c>
      <c r="DG18" s="458">
        <v>600.71</v>
      </c>
      <c r="DH18" s="459">
        <v>605.19000000000005</v>
      </c>
      <c r="DI18" s="457">
        <v>603.75</v>
      </c>
      <c r="DJ18" s="457">
        <v>600.77</v>
      </c>
      <c r="DK18" s="458">
        <v>612.16999999999996</v>
      </c>
      <c r="DL18" s="459">
        <v>632.03</v>
      </c>
      <c r="DM18" s="457">
        <v>638.5</v>
      </c>
      <c r="DN18" s="457">
        <v>649.88</v>
      </c>
      <c r="DO18" s="458">
        <v>661.67</v>
      </c>
      <c r="DP18" s="459">
        <v>658.14</v>
      </c>
      <c r="DQ18" s="457">
        <v>689.31</v>
      </c>
      <c r="DR18" s="457">
        <v>692.87</v>
      </c>
      <c r="DS18" s="458">
        <v>687.19</v>
      </c>
      <c r="DT18" s="459">
        <v>696.7</v>
      </c>
      <c r="DU18" s="457">
        <v>725.23</v>
      </c>
      <c r="DV18" s="457">
        <v>774.76</v>
      </c>
      <c r="DW18" s="458">
        <v>768.74</v>
      </c>
      <c r="DX18" s="459">
        <v>715.95</v>
      </c>
      <c r="DY18" s="457">
        <v>691.26</v>
      </c>
      <c r="DZ18" s="457">
        <v>694.39</v>
      </c>
      <c r="EA18" s="458">
        <v>697.18</v>
      </c>
      <c r="EB18" s="459">
        <v>705.25</v>
      </c>
      <c r="EC18" s="457">
        <v>722.76</v>
      </c>
      <c r="ED18" s="457">
        <v>728.03</v>
      </c>
      <c r="EE18" s="458">
        <v>727.14</v>
      </c>
      <c r="EF18" s="459">
        <v>738.68</v>
      </c>
      <c r="EG18" s="457">
        <v>759.69</v>
      </c>
      <c r="EH18" s="457">
        <v>768.44</v>
      </c>
      <c r="EI18" s="458">
        <v>768.35</v>
      </c>
      <c r="EJ18" s="459">
        <v>770.37</v>
      </c>
      <c r="EK18" s="457">
        <v>772.58</v>
      </c>
      <c r="EL18" s="457">
        <v>767.66</v>
      </c>
      <c r="EM18" s="458">
        <v>766.57</v>
      </c>
      <c r="EN18" s="459">
        <v>773.09</v>
      </c>
      <c r="EO18" s="457">
        <v>778.6</v>
      </c>
      <c r="EP18" s="457">
        <v>776.77</v>
      </c>
      <c r="EQ18" s="458">
        <v>777.31</v>
      </c>
      <c r="ER18" s="459">
        <v>786.1</v>
      </c>
      <c r="ES18" s="457">
        <v>789.05</v>
      </c>
      <c r="ET18" s="457">
        <v>792</v>
      </c>
      <c r="EU18" s="458">
        <v>794.94</v>
      </c>
      <c r="EV18" s="459">
        <v>798.32</v>
      </c>
      <c r="EW18" s="457">
        <v>802.25</v>
      </c>
      <c r="EX18" s="457">
        <v>805.67</v>
      </c>
      <c r="EY18" s="458">
        <v>809.09</v>
      </c>
      <c r="EZ18" s="459">
        <v>813.27</v>
      </c>
      <c r="FA18" s="457">
        <v>817.16</v>
      </c>
      <c r="FB18" s="457">
        <v>821.05</v>
      </c>
      <c r="FC18" s="458">
        <v>824.94</v>
      </c>
      <c r="FD18" s="459">
        <v>829.22</v>
      </c>
      <c r="FE18" s="457">
        <v>833.4</v>
      </c>
      <c r="FF18" s="457">
        <v>837.58</v>
      </c>
      <c r="FG18" s="458">
        <v>841.75</v>
      </c>
      <c r="FH18" s="459">
        <v>845.81</v>
      </c>
      <c r="FI18" s="457">
        <v>850.07</v>
      </c>
      <c r="FJ18" s="457">
        <v>854.33</v>
      </c>
      <c r="FK18" s="458">
        <v>858.59</v>
      </c>
      <c r="FL18" s="459">
        <v>862.72</v>
      </c>
      <c r="FM18" s="457">
        <v>867.07</v>
      </c>
      <c r="FN18" s="457">
        <v>871.41</v>
      </c>
      <c r="FO18" s="458">
        <v>875.76</v>
      </c>
      <c r="FP18" s="459">
        <v>879.98</v>
      </c>
      <c r="FQ18" s="457">
        <v>884.41</v>
      </c>
      <c r="FR18" s="457">
        <v>888.84</v>
      </c>
      <c r="FS18" s="458">
        <v>893.28</v>
      </c>
      <c r="FT18" s="459">
        <v>897.58</v>
      </c>
      <c r="FU18" s="457">
        <v>902.1</v>
      </c>
      <c r="FV18" s="457">
        <v>906.62</v>
      </c>
      <c r="FW18" s="458">
        <v>911.14</v>
      </c>
      <c r="FX18" s="459">
        <v>915.53</v>
      </c>
      <c r="FY18" s="457">
        <v>920.14</v>
      </c>
      <c r="FZ18" s="457">
        <v>924.75</v>
      </c>
      <c r="GA18" s="458">
        <v>929.36</v>
      </c>
      <c r="GB18" s="459">
        <v>933.84</v>
      </c>
      <c r="GC18" s="457">
        <v>938.54</v>
      </c>
      <c r="GD18" s="457">
        <v>943.25</v>
      </c>
      <c r="GE18" s="458">
        <v>947.95</v>
      </c>
      <c r="GF18" s="459">
        <v>952.51</v>
      </c>
      <c r="GG18" s="457">
        <v>957.31</v>
      </c>
      <c r="GH18" s="457">
        <v>962.11</v>
      </c>
      <c r="GI18" s="458">
        <v>966.91</v>
      </c>
      <c r="GJ18" s="459">
        <v>971.56</v>
      </c>
      <c r="GK18" s="457">
        <v>976.46</v>
      </c>
      <c r="GL18" s="457">
        <v>981.35</v>
      </c>
      <c r="GM18" s="458">
        <v>986.25</v>
      </c>
      <c r="GN18" s="459">
        <v>991</v>
      </c>
      <c r="GO18" s="457">
        <v>995.99</v>
      </c>
      <c r="GP18" s="457">
        <v>1000.98</v>
      </c>
      <c r="GQ18" s="458">
        <v>1005.97</v>
      </c>
      <c r="GR18" s="459">
        <v>1010.82</v>
      </c>
      <c r="GS18" s="457">
        <v>1015.91</v>
      </c>
      <c r="GT18" s="457">
        <v>1021</v>
      </c>
      <c r="GU18" s="458">
        <v>1026.0899999999999</v>
      </c>
      <c r="GV18" s="459">
        <v>1031.03</v>
      </c>
      <c r="GW18" s="457">
        <v>1036.23</v>
      </c>
      <c r="GX18" s="457">
        <v>1041.42</v>
      </c>
      <c r="GY18" s="458">
        <v>1046.6099999999999</v>
      </c>
      <c r="GZ18" s="459">
        <v>1051.6500000000001</v>
      </c>
      <c r="HA18" s="457">
        <v>1056.95</v>
      </c>
      <c r="HB18" s="457">
        <v>1062.25</v>
      </c>
      <c r="HC18" s="458">
        <v>1067.55</v>
      </c>
      <c r="HD18" s="459">
        <v>1072.69</v>
      </c>
      <c r="HE18" s="457">
        <v>1078.0899999999999</v>
      </c>
      <c r="HF18" s="457">
        <v>1083.49</v>
      </c>
      <c r="HG18" s="458">
        <v>1088.9000000000001</v>
      </c>
      <c r="HH18" s="459">
        <v>1094.1400000000001</v>
      </c>
      <c r="HI18" s="457">
        <v>1099.6500000000001</v>
      </c>
      <c r="HJ18" s="457">
        <v>1105.1600000000001</v>
      </c>
      <c r="HK18" s="458">
        <v>1110.68</v>
      </c>
      <c r="HL18" s="459">
        <v>1116.02</v>
      </c>
      <c r="HM18" s="457">
        <v>1121.6400000000001</v>
      </c>
      <c r="HN18" s="457">
        <v>1127.27</v>
      </c>
      <c r="HO18" s="458">
        <v>1132.8900000000001</v>
      </c>
      <c r="HP18" s="459">
        <v>1138.3399999999999</v>
      </c>
      <c r="HQ18" s="457">
        <v>1144.08</v>
      </c>
      <c r="HR18" s="457">
        <v>1149.81</v>
      </c>
      <c r="HS18" s="458">
        <v>1155.55</v>
      </c>
      <c r="HT18" s="459">
        <v>1161.1099999999999</v>
      </c>
      <c r="HU18" s="457">
        <v>1166.96</v>
      </c>
      <c r="HV18" s="457">
        <v>1172.81</v>
      </c>
      <c r="HW18" s="458">
        <v>1178.6600000000001</v>
      </c>
      <c r="HX18" s="459">
        <v>1184.33</v>
      </c>
      <c r="HY18" s="457">
        <v>1190.3</v>
      </c>
      <c r="HZ18" s="457">
        <v>1196.26</v>
      </c>
      <c r="IA18" s="458">
        <v>1202.23</v>
      </c>
      <c r="IB18" s="459">
        <v>1208.02</v>
      </c>
      <c r="IC18" s="457">
        <v>1214.0999999999999</v>
      </c>
      <c r="ID18" s="457">
        <v>1220.19</v>
      </c>
      <c r="IE18" s="458">
        <v>1226.28</v>
      </c>
      <c r="IF18" s="459">
        <v>1232.18</v>
      </c>
      <c r="IG18" s="457">
        <v>1238.3900000000001</v>
      </c>
      <c r="IH18" s="457">
        <v>1244.5899999999999</v>
      </c>
      <c r="II18" s="458">
        <v>1250.8</v>
      </c>
      <c r="IJ18" s="459">
        <v>1256.82</v>
      </c>
      <c r="IK18" s="457">
        <v>1263.1500000000001</v>
      </c>
      <c r="IL18" s="457">
        <v>1269.49</v>
      </c>
      <c r="IM18" s="458">
        <v>1275.82</v>
      </c>
      <c r="IN18" s="459">
        <v>1281.96</v>
      </c>
      <c r="IO18" s="457">
        <v>1288.42</v>
      </c>
      <c r="IP18" s="457">
        <v>1294.8800000000001</v>
      </c>
      <c r="IQ18" s="458">
        <v>1301.33</v>
      </c>
      <c r="IR18" s="459">
        <v>1307.5999999999999</v>
      </c>
      <c r="IS18" s="457">
        <v>1314.19</v>
      </c>
      <c r="IT18" s="457">
        <v>1320.77</v>
      </c>
      <c r="IU18" s="458">
        <v>1327.36</v>
      </c>
      <c r="IV18" s="459">
        <v>1333.75</v>
      </c>
      <c r="IW18" s="457">
        <v>1340.47</v>
      </c>
      <c r="IX18" s="457">
        <v>1347.19</v>
      </c>
      <c r="IY18" s="458">
        <v>1353.91</v>
      </c>
      <c r="IZ18" s="459">
        <v>1360.43</v>
      </c>
      <c r="JA18" s="457">
        <v>1367.28</v>
      </c>
      <c r="JB18" s="457">
        <v>1374.13</v>
      </c>
      <c r="JC18" s="458">
        <v>1380.99</v>
      </c>
      <c r="JD18" s="459">
        <v>1387.63</v>
      </c>
      <c r="JE18" s="457">
        <v>1394.62</v>
      </c>
      <c r="JF18" s="457">
        <v>1401.61</v>
      </c>
      <c r="JG18" s="458">
        <v>1408.61</v>
      </c>
      <c r="JH18" s="459">
        <v>1415.39</v>
      </c>
      <c r="JI18" s="457">
        <v>1422.52</v>
      </c>
      <c r="JJ18" s="457">
        <v>1429.65</v>
      </c>
      <c r="JK18" s="458">
        <v>1436.78</v>
      </c>
      <c r="JL18" s="459">
        <v>1443.69</v>
      </c>
      <c r="JM18" s="457">
        <v>1450.97</v>
      </c>
      <c r="JN18" s="457">
        <v>1458.24</v>
      </c>
      <c r="JO18" s="458">
        <v>1465.51</v>
      </c>
      <c r="JP18" s="459">
        <v>1472.57</v>
      </c>
      <c r="JQ18" s="457">
        <v>1479.99</v>
      </c>
      <c r="JR18" s="457">
        <v>1487.4</v>
      </c>
      <c r="JS18" s="458">
        <v>1494.82</v>
      </c>
      <c r="JT18" s="459">
        <v>1502.02</v>
      </c>
      <c r="JU18" s="457">
        <v>1509.59</v>
      </c>
      <c r="JV18" s="457">
        <v>1517.15</v>
      </c>
      <c r="JW18" s="458">
        <v>1524.72</v>
      </c>
      <c r="JX18" s="459">
        <v>1532.06</v>
      </c>
      <c r="JY18" s="457">
        <v>1539.78</v>
      </c>
      <c r="JZ18" s="457">
        <v>1547.5</v>
      </c>
      <c r="KA18" s="458">
        <v>1555.21</v>
      </c>
      <c r="KB18" s="459">
        <v>1562.7</v>
      </c>
      <c r="KC18" s="457">
        <v>1570.57</v>
      </c>
      <c r="KD18" s="457">
        <v>1578.45</v>
      </c>
      <c r="KE18" s="458">
        <v>1586.32</v>
      </c>
      <c r="KF18" s="459">
        <v>1593.95</v>
      </c>
      <c r="KG18" s="457">
        <v>1601.98</v>
      </c>
      <c r="KH18" s="457">
        <v>1610.01</v>
      </c>
      <c r="KI18" s="458">
        <v>1618.04</v>
      </c>
      <c r="KJ18" s="459">
        <v>1625.83</v>
      </c>
      <c r="KK18" s="457">
        <v>1634.02</v>
      </c>
      <c r="KL18" s="457">
        <v>1642.22</v>
      </c>
      <c r="KM18" s="458">
        <v>1650.41</v>
      </c>
      <c r="KN18" s="459">
        <v>1658.35</v>
      </c>
      <c r="KO18" s="457">
        <v>1666.71</v>
      </c>
      <c r="KP18" s="457">
        <v>1675.06</v>
      </c>
      <c r="KQ18" s="458">
        <v>1683.41</v>
      </c>
      <c r="KR18" s="459">
        <v>1691.52</v>
      </c>
      <c r="KS18" s="457">
        <v>1700.04</v>
      </c>
      <c r="KT18" s="457">
        <v>1708.56</v>
      </c>
      <c r="KU18" s="458">
        <v>1717.08</v>
      </c>
      <c r="KV18" s="459">
        <v>1725.35</v>
      </c>
      <c r="KW18" s="457">
        <v>1734.04</v>
      </c>
      <c r="KX18" s="457">
        <v>1742.73</v>
      </c>
      <c r="KY18" s="458">
        <v>1751.42</v>
      </c>
      <c r="KZ18" s="459">
        <v>1759.85</v>
      </c>
      <c r="LA18" s="457">
        <v>1768.72</v>
      </c>
      <c r="LB18" s="457">
        <v>1777.59</v>
      </c>
      <c r="LC18" s="458">
        <v>1786.45</v>
      </c>
      <c r="LD18" s="459">
        <v>1795.05</v>
      </c>
      <c r="LE18" s="457">
        <v>1804.1</v>
      </c>
      <c r="LF18" s="457">
        <v>1813.14</v>
      </c>
      <c r="LG18" s="458">
        <v>1822.18</v>
      </c>
      <c r="LH18" s="459">
        <v>1830.95</v>
      </c>
      <c r="LI18" s="457">
        <v>1840.18</v>
      </c>
      <c r="LJ18" s="457">
        <v>1849.4</v>
      </c>
      <c r="LK18" s="458">
        <v>1858.62</v>
      </c>
      <c r="LL18" s="459">
        <v>1867.57</v>
      </c>
      <c r="LM18" s="457">
        <v>1876.98</v>
      </c>
      <c r="LN18" s="457">
        <v>1886.39</v>
      </c>
      <c r="LO18" s="458">
        <v>1895.8</v>
      </c>
      <c r="LP18" s="459">
        <v>1904.92</v>
      </c>
      <c r="LQ18" s="457">
        <v>1914.52</v>
      </c>
      <c r="LR18" s="457">
        <v>1924.12</v>
      </c>
      <c r="LS18" s="458">
        <v>1933.71</v>
      </c>
      <c r="LT18" s="459">
        <v>1943.02</v>
      </c>
      <c r="LU18" s="457">
        <v>1952.81</v>
      </c>
      <c r="LV18" s="457">
        <v>1962.6</v>
      </c>
      <c r="LW18" s="458">
        <v>1972.39</v>
      </c>
      <c r="LX18" s="459">
        <v>1981.88</v>
      </c>
      <c r="LY18" s="457">
        <v>1991.87</v>
      </c>
      <c r="LZ18" s="457">
        <v>2001.85</v>
      </c>
      <c r="MA18" s="458">
        <v>2011.84</v>
      </c>
      <c r="MB18" s="459">
        <v>2021.52</v>
      </c>
      <c r="MC18" s="457">
        <v>2031.7</v>
      </c>
      <c r="MD18" s="457">
        <v>2041.89</v>
      </c>
      <c r="ME18" s="458">
        <v>2052.0700000000002</v>
      </c>
      <c r="MF18" s="459">
        <v>2061.9499999999998</v>
      </c>
      <c r="MG18" s="457">
        <v>2072.34</v>
      </c>
      <c r="MH18" s="457">
        <v>2082.73</v>
      </c>
      <c r="MI18" s="458">
        <v>2093.11</v>
      </c>
      <c r="MJ18" s="459">
        <v>2103.19</v>
      </c>
      <c r="MK18" s="457">
        <v>2113.79</v>
      </c>
      <c r="ML18" s="457">
        <v>2124.38</v>
      </c>
      <c r="MM18" s="458">
        <v>2134.98</v>
      </c>
      <c r="MN18" s="459">
        <v>2145.25</v>
      </c>
      <c r="MO18" s="457">
        <v>2156.06</v>
      </c>
      <c r="MP18" s="457">
        <v>2166.87</v>
      </c>
      <c r="MQ18" s="458">
        <v>2177.6799999999998</v>
      </c>
      <c r="MR18" s="459">
        <v>2188.16</v>
      </c>
      <c r="MS18" s="457">
        <v>2199.1799999999998</v>
      </c>
      <c r="MT18" s="457">
        <v>2210.21</v>
      </c>
      <c r="MU18" s="458">
        <v>2221.23</v>
      </c>
      <c r="MV18" s="459">
        <v>2231.92</v>
      </c>
      <c r="MW18" s="457">
        <v>2243.17</v>
      </c>
      <c r="MX18" s="457">
        <v>2254.41</v>
      </c>
      <c r="MY18" s="458">
        <v>2265.65</v>
      </c>
      <c r="MZ18" s="459">
        <v>2276.56</v>
      </c>
      <c r="NA18" s="457">
        <v>2288.0300000000002</v>
      </c>
      <c r="NB18" s="457">
        <v>2299.5</v>
      </c>
      <c r="NC18" s="458">
        <v>2310.9699999999998</v>
      </c>
      <c r="ND18" s="459">
        <v>2322.09</v>
      </c>
      <c r="NE18" s="457">
        <v>2333.79</v>
      </c>
      <c r="NF18" s="457">
        <v>2345.4899999999998</v>
      </c>
      <c r="NG18" s="458">
        <v>2357.19</v>
      </c>
      <c r="NH18" s="459">
        <v>2368.5300000000002</v>
      </c>
      <c r="NI18" s="457">
        <v>2380.4699999999998</v>
      </c>
      <c r="NJ18" s="457">
        <v>2392.4</v>
      </c>
      <c r="NK18" s="458">
        <v>2404.33</v>
      </c>
      <c r="NL18" s="459">
        <v>2415.9</v>
      </c>
      <c r="NM18" s="457">
        <v>2428.0700000000002</v>
      </c>
      <c r="NN18" s="457">
        <v>2440.25</v>
      </c>
      <c r="NO18" s="458">
        <v>2452.42</v>
      </c>
      <c r="NP18" s="459">
        <v>2464.2199999999998</v>
      </c>
      <c r="NQ18" s="457">
        <v>2476.64</v>
      </c>
      <c r="NR18" s="457">
        <v>2489.0500000000002</v>
      </c>
      <c r="NS18" s="458">
        <v>2501.46</v>
      </c>
      <c r="NT18" s="459">
        <v>2513.5100000000002</v>
      </c>
      <c r="NU18" s="457">
        <v>2526.17</v>
      </c>
      <c r="NV18" s="457">
        <v>2538.83</v>
      </c>
      <c r="NW18" s="458">
        <v>2551.4899999999998</v>
      </c>
      <c r="NX18" s="459">
        <v>2563.7800000000002</v>
      </c>
      <c r="NY18" s="457">
        <v>2576.69</v>
      </c>
      <c r="NZ18" s="457">
        <v>2589.61</v>
      </c>
      <c r="OA18" s="458">
        <v>2602.52</v>
      </c>
      <c r="OB18" s="459">
        <v>2615.0500000000002</v>
      </c>
      <c r="OC18" s="457">
        <v>2628.23</v>
      </c>
      <c r="OD18" s="457">
        <v>2641.4</v>
      </c>
      <c r="OE18" s="458">
        <v>2654.57</v>
      </c>
      <c r="OF18" s="459">
        <v>2667.35</v>
      </c>
      <c r="OG18" s="457">
        <v>2680.79</v>
      </c>
      <c r="OH18" s="457">
        <v>2694.23</v>
      </c>
      <c r="OI18" s="458">
        <v>2707.67</v>
      </c>
      <c r="OJ18" s="459">
        <v>2720.7</v>
      </c>
      <c r="OK18" s="457">
        <v>2734.41</v>
      </c>
      <c r="OL18" s="457">
        <v>2748.11</v>
      </c>
      <c r="OM18" s="458">
        <v>2761.82</v>
      </c>
      <c r="ON18" s="459">
        <v>2775.11</v>
      </c>
      <c r="OO18" s="457">
        <v>2789.09</v>
      </c>
      <c r="OP18" s="457">
        <v>2803.07</v>
      </c>
      <c r="OQ18" s="458">
        <v>2817.06</v>
      </c>
      <c r="OR18" s="459">
        <v>2830.62</v>
      </c>
      <c r="OS18" s="457">
        <v>2844.88</v>
      </c>
      <c r="OT18" s="457">
        <v>2859.14</v>
      </c>
      <c r="OU18" s="458">
        <v>2873.4</v>
      </c>
      <c r="OV18" s="459">
        <v>2887.23</v>
      </c>
      <c r="OW18" s="457">
        <v>2901.77</v>
      </c>
      <c r="OX18" s="457">
        <v>2916.32</v>
      </c>
      <c r="OY18" s="458">
        <v>2930.86</v>
      </c>
      <c r="OZ18" s="459">
        <v>2944.97</v>
      </c>
      <c r="PA18" s="457">
        <v>2959.81</v>
      </c>
      <c r="PB18" s="457">
        <v>2974.65</v>
      </c>
      <c r="PC18" s="458">
        <v>2989.48</v>
      </c>
      <c r="PD18" s="459">
        <v>3003.87</v>
      </c>
      <c r="PE18" s="457">
        <v>3019.01</v>
      </c>
      <c r="PF18" s="457">
        <v>3034.14</v>
      </c>
      <c r="PG18" s="458">
        <v>3049.27</v>
      </c>
      <c r="PH18" s="459">
        <v>3063.95</v>
      </c>
      <c r="PI18" s="457">
        <v>3079.39</v>
      </c>
      <c r="PJ18" s="457">
        <v>3094.82</v>
      </c>
      <c r="PK18" s="458">
        <v>3110.26</v>
      </c>
      <c r="PL18" s="459">
        <v>3125.23</v>
      </c>
      <c r="PM18" s="457">
        <v>3140.97</v>
      </c>
      <c r="PN18" s="457">
        <v>3156.72</v>
      </c>
      <c r="PO18" s="458">
        <v>3172.46</v>
      </c>
      <c r="PP18" s="459">
        <v>3187.73</v>
      </c>
      <c r="PQ18" s="457">
        <v>3203.79</v>
      </c>
      <c r="PR18" s="457">
        <v>3219.85</v>
      </c>
      <c r="PS18" s="458">
        <v>3235.91</v>
      </c>
      <c r="PT18" s="459">
        <v>3251.49</v>
      </c>
      <c r="PU18" s="457">
        <v>3267.87</v>
      </c>
      <c r="PV18" s="457">
        <v>3284.25</v>
      </c>
      <c r="PW18" s="458">
        <v>3300.63</v>
      </c>
      <c r="PX18" s="459">
        <v>3316.52</v>
      </c>
      <c r="PY18" s="457">
        <v>3333.23</v>
      </c>
      <c r="PZ18" s="457">
        <v>3349.93</v>
      </c>
      <c r="QA18" s="458">
        <v>3366.64</v>
      </c>
      <c r="QB18" s="459">
        <v>3382.85</v>
      </c>
      <c r="QC18" s="457">
        <v>3399.89</v>
      </c>
      <c r="QD18" s="457">
        <v>3416.93</v>
      </c>
      <c r="QE18" s="458">
        <v>3433.97</v>
      </c>
      <c r="QF18" s="459">
        <v>3450.51</v>
      </c>
      <c r="QG18" s="457">
        <v>3467.89</v>
      </c>
      <c r="QH18" s="457">
        <v>3485.27</v>
      </c>
      <c r="QI18" s="458">
        <v>3502.65</v>
      </c>
      <c r="QJ18" s="459">
        <v>3519.52</v>
      </c>
      <c r="QK18" s="457">
        <v>3537.25</v>
      </c>
      <c r="QL18" s="457">
        <v>3554.98</v>
      </c>
      <c r="QM18" s="458">
        <v>3572.71</v>
      </c>
      <c r="QN18" s="459">
        <v>3589.91</v>
      </c>
      <c r="QO18" s="457">
        <v>3607.99</v>
      </c>
      <c r="QP18" s="457">
        <v>3626.08</v>
      </c>
      <c r="QQ18" s="458">
        <v>3644.16</v>
      </c>
      <c r="QR18" s="459">
        <v>3661.7</v>
      </c>
      <c r="QS18" s="457">
        <v>3680.15</v>
      </c>
      <c r="QT18" s="457">
        <v>3698.6</v>
      </c>
      <c r="QU18" s="458">
        <v>3717.04</v>
      </c>
      <c r="QV18" s="459">
        <v>3734.94</v>
      </c>
      <c r="QW18" s="457">
        <v>3753.75</v>
      </c>
      <c r="QX18" s="457">
        <v>3772.57</v>
      </c>
      <c r="QY18" s="458">
        <v>3791.39</v>
      </c>
      <c r="QZ18" s="459">
        <v>3809.64</v>
      </c>
      <c r="RA18" s="457">
        <v>3828.83</v>
      </c>
      <c r="RB18" s="457">
        <v>3848.02</v>
      </c>
      <c r="RC18" s="458">
        <v>3867.21</v>
      </c>
      <c r="RD18" s="459">
        <v>3885.83</v>
      </c>
      <c r="RE18" s="457">
        <v>3905.41</v>
      </c>
      <c r="RF18" s="457">
        <v>3924.98</v>
      </c>
      <c r="RG18" s="458">
        <v>3944.56</v>
      </c>
      <c r="RH18" s="459">
        <v>3963.55</v>
      </c>
      <c r="RI18" s="457">
        <v>3983.51</v>
      </c>
      <c r="RJ18" s="457">
        <v>4003.48</v>
      </c>
      <c r="RK18" s="458">
        <v>4023.45</v>
      </c>
      <c r="RL18" s="459">
        <v>4042.82</v>
      </c>
      <c r="RM18" s="457">
        <v>4063.18</v>
      </c>
      <c r="RN18" s="457">
        <v>4083.55</v>
      </c>
      <c r="RO18" s="458">
        <v>4103.92</v>
      </c>
      <c r="RP18" s="459">
        <v>4123.67</v>
      </c>
      <c r="RQ18" s="457">
        <v>4144.45</v>
      </c>
      <c r="RR18" s="457">
        <v>4165.22</v>
      </c>
      <c r="RS18" s="458">
        <v>4186</v>
      </c>
      <c r="RT18" s="459">
        <v>4206.1499999999996</v>
      </c>
      <c r="RU18" s="457">
        <v>4227.34</v>
      </c>
      <c r="RV18" s="457">
        <v>4248.53</v>
      </c>
      <c r="RW18" s="458">
        <v>4269.72</v>
      </c>
      <c r="RX18" s="459">
        <v>4290.2700000000004</v>
      </c>
      <c r="RY18" s="457">
        <v>4311.88</v>
      </c>
      <c r="RZ18" s="457">
        <v>4333.5</v>
      </c>
      <c r="SA18" s="586">
        <v>4355.1099999999997</v>
      </c>
    </row>
    <row r="19" spans="1:495">
      <c r="A19" s="478"/>
      <c r="B19" s="587" t="s">
        <v>577</v>
      </c>
      <c r="C19" s="417"/>
      <c r="D19" s="417"/>
      <c r="E19" s="417"/>
      <c r="F19" s="417"/>
      <c r="G19" s="401">
        <v>18</v>
      </c>
      <c r="H19" s="453" t="s">
        <v>88</v>
      </c>
      <c r="I19" s="409">
        <v>18</v>
      </c>
      <c r="J19" s="454" t="s">
        <v>385</v>
      </c>
      <c r="K19" s="455">
        <v>0.05</v>
      </c>
      <c r="L19" s="456">
        <v>269.79000000000002</v>
      </c>
      <c r="M19" s="457">
        <v>273.86</v>
      </c>
      <c r="N19" s="457">
        <v>281.33999999999997</v>
      </c>
      <c r="O19" s="458">
        <v>285.41000000000003</v>
      </c>
      <c r="P19" s="456">
        <v>291.55</v>
      </c>
      <c r="Q19" s="457">
        <v>298.07</v>
      </c>
      <c r="R19" s="457">
        <v>308.20999999999998</v>
      </c>
      <c r="S19" s="458">
        <v>311.18</v>
      </c>
      <c r="T19" s="459">
        <v>314.92</v>
      </c>
      <c r="U19" s="457">
        <v>316.12</v>
      </c>
      <c r="V19" s="457">
        <v>324.52999999999997</v>
      </c>
      <c r="W19" s="458">
        <v>324.95</v>
      </c>
      <c r="X19" s="459">
        <v>325.26</v>
      </c>
      <c r="Y19" s="457">
        <v>328.39</v>
      </c>
      <c r="Z19" s="457">
        <v>333.91</v>
      </c>
      <c r="AA19" s="458">
        <v>335.74</v>
      </c>
      <c r="AB19" s="459">
        <v>336.79</v>
      </c>
      <c r="AC19" s="457">
        <v>340</v>
      </c>
      <c r="AD19" s="457">
        <v>343.84</v>
      </c>
      <c r="AE19" s="458">
        <v>343.63</v>
      </c>
      <c r="AF19" s="459">
        <v>344.18</v>
      </c>
      <c r="AG19" s="457">
        <v>345.83</v>
      </c>
      <c r="AH19" s="457">
        <v>347.56</v>
      </c>
      <c r="AI19" s="458">
        <v>346.91</v>
      </c>
      <c r="AJ19" s="459">
        <v>345.43</v>
      </c>
      <c r="AK19" s="457">
        <v>347.52</v>
      </c>
      <c r="AL19" s="457">
        <v>347.92</v>
      </c>
      <c r="AM19" s="458">
        <v>348.46</v>
      </c>
      <c r="AN19" s="459">
        <v>349.49</v>
      </c>
      <c r="AO19" s="457">
        <v>351.39</v>
      </c>
      <c r="AP19" s="457">
        <v>354.69</v>
      </c>
      <c r="AQ19" s="458">
        <v>357.81</v>
      </c>
      <c r="AR19" s="459">
        <v>362.28</v>
      </c>
      <c r="AS19" s="457">
        <v>368.41</v>
      </c>
      <c r="AT19" s="457">
        <v>372.76</v>
      </c>
      <c r="AU19" s="458">
        <v>374.35</v>
      </c>
      <c r="AV19" s="459">
        <v>378.56</v>
      </c>
      <c r="AW19" s="457">
        <v>383.86</v>
      </c>
      <c r="AX19" s="457">
        <v>385.02</v>
      </c>
      <c r="AY19" s="458">
        <v>385.11</v>
      </c>
      <c r="AZ19" s="459">
        <v>383.69</v>
      </c>
      <c r="BA19" s="457">
        <v>386</v>
      </c>
      <c r="BB19" s="457">
        <v>388.53</v>
      </c>
      <c r="BC19" s="458">
        <v>388.78</v>
      </c>
      <c r="BD19" s="459">
        <v>390.85</v>
      </c>
      <c r="BE19" s="457">
        <v>391.74</v>
      </c>
      <c r="BF19" s="457">
        <v>394.01</v>
      </c>
      <c r="BG19" s="458">
        <v>392.82</v>
      </c>
      <c r="BH19" s="459">
        <v>395.72</v>
      </c>
      <c r="BI19" s="457">
        <v>399.85</v>
      </c>
      <c r="BJ19" s="457">
        <v>400.53</v>
      </c>
      <c r="BK19" s="458">
        <v>400.17</v>
      </c>
      <c r="BL19" s="459">
        <v>403.93</v>
      </c>
      <c r="BM19" s="457">
        <v>411.62</v>
      </c>
      <c r="BN19" s="457">
        <v>411.97</v>
      </c>
      <c r="BO19" s="458">
        <v>415.02</v>
      </c>
      <c r="BP19" s="459">
        <v>421.19</v>
      </c>
      <c r="BQ19" s="457">
        <v>423.94</v>
      </c>
      <c r="BR19" s="457">
        <v>426.49</v>
      </c>
      <c r="BS19" s="458">
        <v>428.02</v>
      </c>
      <c r="BT19" s="459">
        <v>433.65</v>
      </c>
      <c r="BU19" s="457">
        <v>440</v>
      </c>
      <c r="BV19" s="457">
        <v>442.92</v>
      </c>
      <c r="BW19" s="458">
        <v>442.3</v>
      </c>
      <c r="BX19" s="459">
        <v>441.66</v>
      </c>
      <c r="BY19" s="457">
        <v>444.01</v>
      </c>
      <c r="BZ19" s="457">
        <v>447.85</v>
      </c>
      <c r="CA19" s="458">
        <v>448.8</v>
      </c>
      <c r="CB19" s="459">
        <v>450.05</v>
      </c>
      <c r="CC19" s="457">
        <v>454.32</v>
      </c>
      <c r="CD19" s="457">
        <v>457.23</v>
      </c>
      <c r="CE19" s="458">
        <v>458.34</v>
      </c>
      <c r="CF19" s="459">
        <v>459.51</v>
      </c>
      <c r="CG19" s="457">
        <v>461.72</v>
      </c>
      <c r="CH19" s="457">
        <v>460.32</v>
      </c>
      <c r="CI19" s="458">
        <v>456.04</v>
      </c>
      <c r="CJ19" s="460">
        <v>455.05</v>
      </c>
      <c r="CK19" s="457">
        <v>458.29</v>
      </c>
      <c r="CL19" s="457">
        <v>465.05</v>
      </c>
      <c r="CM19" s="458">
        <v>462.25</v>
      </c>
      <c r="CN19" s="459">
        <v>466.3</v>
      </c>
      <c r="CO19" s="457">
        <v>468.39</v>
      </c>
      <c r="CP19" s="457">
        <v>469.29</v>
      </c>
      <c r="CQ19" s="458">
        <v>468.22</v>
      </c>
      <c r="CR19" s="459">
        <v>468.84</v>
      </c>
      <c r="CS19" s="457">
        <v>470.57</v>
      </c>
      <c r="CT19" s="457">
        <v>474.22</v>
      </c>
      <c r="CU19" s="458">
        <v>475.09</v>
      </c>
      <c r="CV19" s="456">
        <v>476.18</v>
      </c>
      <c r="CW19" s="457">
        <v>485.23</v>
      </c>
      <c r="CX19" s="457">
        <v>492.07</v>
      </c>
      <c r="CY19" s="458">
        <v>491.16</v>
      </c>
      <c r="CZ19" s="456">
        <v>491.18</v>
      </c>
      <c r="DA19" s="457">
        <v>495.32</v>
      </c>
      <c r="DB19" s="457">
        <v>498.09</v>
      </c>
      <c r="DC19" s="458">
        <v>505</v>
      </c>
      <c r="DD19" s="459">
        <v>520.69000000000005</v>
      </c>
      <c r="DE19" s="457">
        <v>557.62</v>
      </c>
      <c r="DF19" s="457">
        <v>576.08000000000004</v>
      </c>
      <c r="DG19" s="458">
        <v>600.71</v>
      </c>
      <c r="DH19" s="459">
        <v>605.19000000000005</v>
      </c>
      <c r="DI19" s="457">
        <v>603.75</v>
      </c>
      <c r="DJ19" s="457">
        <v>600.77</v>
      </c>
      <c r="DK19" s="458">
        <v>612.16999999999996</v>
      </c>
      <c r="DL19" s="459">
        <v>632.03</v>
      </c>
      <c r="DM19" s="457">
        <v>638.5</v>
      </c>
      <c r="DN19" s="457">
        <v>649.88</v>
      </c>
      <c r="DO19" s="458">
        <v>661.67</v>
      </c>
      <c r="DP19" s="459">
        <v>658.14</v>
      </c>
      <c r="DQ19" s="457">
        <v>689.31</v>
      </c>
      <c r="DR19" s="457">
        <v>692.87</v>
      </c>
      <c r="DS19" s="458">
        <v>687.19</v>
      </c>
      <c r="DT19" s="459">
        <v>696.7</v>
      </c>
      <c r="DU19" s="457">
        <v>725.23</v>
      </c>
      <c r="DV19" s="457">
        <v>774.76</v>
      </c>
      <c r="DW19" s="458">
        <v>768.74</v>
      </c>
      <c r="DX19" s="459">
        <v>715.95</v>
      </c>
      <c r="DY19" s="457">
        <v>691.26</v>
      </c>
      <c r="DZ19" s="457">
        <v>694.39</v>
      </c>
      <c r="EA19" s="458">
        <v>697.18</v>
      </c>
      <c r="EB19" s="459">
        <v>705.25</v>
      </c>
      <c r="EC19" s="457">
        <v>722.76</v>
      </c>
      <c r="ED19" s="457">
        <v>728.03</v>
      </c>
      <c r="EE19" s="458">
        <v>727.14</v>
      </c>
      <c r="EF19" s="459">
        <v>738.68</v>
      </c>
      <c r="EG19" s="457">
        <v>759.69</v>
      </c>
      <c r="EH19" s="457">
        <v>768.44</v>
      </c>
      <c r="EI19" s="458">
        <v>768.35</v>
      </c>
      <c r="EJ19" s="459">
        <v>770.37</v>
      </c>
      <c r="EK19" s="457">
        <v>772.58</v>
      </c>
      <c r="EL19" s="457">
        <v>767.66</v>
      </c>
      <c r="EM19" s="458">
        <v>766.57</v>
      </c>
      <c r="EN19" s="459">
        <v>773.09</v>
      </c>
      <c r="EO19" s="457">
        <v>778.6</v>
      </c>
      <c r="EP19" s="457">
        <v>776.77</v>
      </c>
      <c r="EQ19" s="458">
        <v>777.31</v>
      </c>
      <c r="ER19" s="459">
        <v>786.1</v>
      </c>
      <c r="ES19" s="457">
        <v>789.05</v>
      </c>
      <c r="ET19" s="457">
        <v>792</v>
      </c>
      <c r="EU19" s="458">
        <v>794.94</v>
      </c>
      <c r="EV19" s="459">
        <v>798.32</v>
      </c>
      <c r="EW19" s="457">
        <v>802.25</v>
      </c>
      <c r="EX19" s="457">
        <v>805.67</v>
      </c>
      <c r="EY19" s="458">
        <v>809.09</v>
      </c>
      <c r="EZ19" s="459">
        <v>813.27</v>
      </c>
      <c r="FA19" s="457">
        <v>817.16</v>
      </c>
      <c r="FB19" s="457">
        <v>821.05</v>
      </c>
      <c r="FC19" s="458">
        <v>824.94</v>
      </c>
      <c r="FD19" s="459">
        <v>829.22</v>
      </c>
      <c r="FE19" s="457">
        <v>833.4</v>
      </c>
      <c r="FF19" s="457">
        <v>837.58</v>
      </c>
      <c r="FG19" s="458">
        <v>841.75</v>
      </c>
      <c r="FH19" s="459">
        <v>845.81</v>
      </c>
      <c r="FI19" s="457">
        <v>850.07</v>
      </c>
      <c r="FJ19" s="457">
        <v>854.33</v>
      </c>
      <c r="FK19" s="458">
        <v>858.59</v>
      </c>
      <c r="FL19" s="459">
        <v>862.72</v>
      </c>
      <c r="FM19" s="457">
        <v>867.07</v>
      </c>
      <c r="FN19" s="457">
        <v>871.41</v>
      </c>
      <c r="FO19" s="458">
        <v>875.76</v>
      </c>
      <c r="FP19" s="459">
        <v>879.98</v>
      </c>
      <c r="FQ19" s="457">
        <v>884.41</v>
      </c>
      <c r="FR19" s="457">
        <v>888.84</v>
      </c>
      <c r="FS19" s="458">
        <v>893.28</v>
      </c>
      <c r="FT19" s="459">
        <v>897.58</v>
      </c>
      <c r="FU19" s="457">
        <v>902.1</v>
      </c>
      <c r="FV19" s="457">
        <v>906.62</v>
      </c>
      <c r="FW19" s="458">
        <v>911.14</v>
      </c>
      <c r="FX19" s="459">
        <v>915.53</v>
      </c>
      <c r="FY19" s="457">
        <v>920.14</v>
      </c>
      <c r="FZ19" s="457">
        <v>924.75</v>
      </c>
      <c r="GA19" s="458">
        <v>929.36</v>
      </c>
      <c r="GB19" s="459">
        <v>933.84</v>
      </c>
      <c r="GC19" s="457">
        <v>938.54</v>
      </c>
      <c r="GD19" s="457">
        <v>943.25</v>
      </c>
      <c r="GE19" s="458">
        <v>947.95</v>
      </c>
      <c r="GF19" s="459">
        <v>952.51</v>
      </c>
      <c r="GG19" s="457">
        <v>957.31</v>
      </c>
      <c r="GH19" s="457">
        <v>962.11</v>
      </c>
      <c r="GI19" s="458">
        <v>966.91</v>
      </c>
      <c r="GJ19" s="459">
        <v>971.56</v>
      </c>
      <c r="GK19" s="457">
        <v>976.46</v>
      </c>
      <c r="GL19" s="457">
        <v>981.35</v>
      </c>
      <c r="GM19" s="458">
        <v>986.25</v>
      </c>
      <c r="GN19" s="459">
        <v>991</v>
      </c>
      <c r="GO19" s="457">
        <v>995.99</v>
      </c>
      <c r="GP19" s="457">
        <v>1000.98</v>
      </c>
      <c r="GQ19" s="458">
        <v>1005.97</v>
      </c>
      <c r="GR19" s="459">
        <v>1010.82</v>
      </c>
      <c r="GS19" s="457">
        <v>1015.91</v>
      </c>
      <c r="GT19" s="457">
        <v>1021</v>
      </c>
      <c r="GU19" s="458">
        <v>1026.0899999999999</v>
      </c>
      <c r="GV19" s="459">
        <v>1031.03</v>
      </c>
      <c r="GW19" s="457">
        <v>1036.23</v>
      </c>
      <c r="GX19" s="457">
        <v>1041.42</v>
      </c>
      <c r="GY19" s="458">
        <v>1046.6099999999999</v>
      </c>
      <c r="GZ19" s="459">
        <v>1051.6500000000001</v>
      </c>
      <c r="HA19" s="457">
        <v>1056.95</v>
      </c>
      <c r="HB19" s="457">
        <v>1062.25</v>
      </c>
      <c r="HC19" s="458">
        <v>1067.55</v>
      </c>
      <c r="HD19" s="459">
        <v>1072.69</v>
      </c>
      <c r="HE19" s="457">
        <v>1078.0899999999999</v>
      </c>
      <c r="HF19" s="457">
        <v>1083.49</v>
      </c>
      <c r="HG19" s="458">
        <v>1088.9000000000001</v>
      </c>
      <c r="HH19" s="459">
        <v>1094.1400000000001</v>
      </c>
      <c r="HI19" s="457">
        <v>1099.6500000000001</v>
      </c>
      <c r="HJ19" s="457">
        <v>1105.1600000000001</v>
      </c>
      <c r="HK19" s="458">
        <v>1110.68</v>
      </c>
      <c r="HL19" s="459">
        <v>1116.02</v>
      </c>
      <c r="HM19" s="457">
        <v>1121.6400000000001</v>
      </c>
      <c r="HN19" s="457">
        <v>1127.27</v>
      </c>
      <c r="HO19" s="458">
        <v>1132.8900000000001</v>
      </c>
      <c r="HP19" s="459">
        <v>1138.3399999999999</v>
      </c>
      <c r="HQ19" s="457">
        <v>1144.08</v>
      </c>
      <c r="HR19" s="457">
        <v>1149.81</v>
      </c>
      <c r="HS19" s="458">
        <v>1155.55</v>
      </c>
      <c r="HT19" s="459">
        <v>1161.1099999999999</v>
      </c>
      <c r="HU19" s="457">
        <v>1166.96</v>
      </c>
      <c r="HV19" s="457">
        <v>1172.81</v>
      </c>
      <c r="HW19" s="458">
        <v>1178.6600000000001</v>
      </c>
      <c r="HX19" s="459">
        <v>1184.33</v>
      </c>
      <c r="HY19" s="457">
        <v>1190.3</v>
      </c>
      <c r="HZ19" s="457">
        <v>1196.26</v>
      </c>
      <c r="IA19" s="458">
        <v>1202.23</v>
      </c>
      <c r="IB19" s="459">
        <v>1208.02</v>
      </c>
      <c r="IC19" s="457">
        <v>1214.0999999999999</v>
      </c>
      <c r="ID19" s="457">
        <v>1220.19</v>
      </c>
      <c r="IE19" s="458">
        <v>1226.28</v>
      </c>
      <c r="IF19" s="459">
        <v>1232.18</v>
      </c>
      <c r="IG19" s="457">
        <v>1238.3900000000001</v>
      </c>
      <c r="IH19" s="457">
        <v>1244.5899999999999</v>
      </c>
      <c r="II19" s="458">
        <v>1250.8</v>
      </c>
      <c r="IJ19" s="459">
        <v>1256.82</v>
      </c>
      <c r="IK19" s="457">
        <v>1263.1500000000001</v>
      </c>
      <c r="IL19" s="457">
        <v>1269.49</v>
      </c>
      <c r="IM19" s="458">
        <v>1275.82</v>
      </c>
      <c r="IN19" s="459">
        <v>1281.96</v>
      </c>
      <c r="IO19" s="457">
        <v>1288.42</v>
      </c>
      <c r="IP19" s="457">
        <v>1294.8800000000001</v>
      </c>
      <c r="IQ19" s="458">
        <v>1301.33</v>
      </c>
      <c r="IR19" s="459">
        <v>1307.5999999999999</v>
      </c>
      <c r="IS19" s="457">
        <v>1314.19</v>
      </c>
      <c r="IT19" s="457">
        <v>1320.77</v>
      </c>
      <c r="IU19" s="458">
        <v>1327.36</v>
      </c>
      <c r="IV19" s="459">
        <v>1333.75</v>
      </c>
      <c r="IW19" s="457">
        <v>1340.47</v>
      </c>
      <c r="IX19" s="457">
        <v>1347.19</v>
      </c>
      <c r="IY19" s="458">
        <v>1353.91</v>
      </c>
      <c r="IZ19" s="459">
        <v>1360.43</v>
      </c>
      <c r="JA19" s="457">
        <v>1367.28</v>
      </c>
      <c r="JB19" s="457">
        <v>1374.13</v>
      </c>
      <c r="JC19" s="458">
        <v>1380.99</v>
      </c>
      <c r="JD19" s="459">
        <v>1387.63</v>
      </c>
      <c r="JE19" s="457">
        <v>1394.62</v>
      </c>
      <c r="JF19" s="457">
        <v>1401.61</v>
      </c>
      <c r="JG19" s="458">
        <v>1408.61</v>
      </c>
      <c r="JH19" s="459">
        <v>1415.39</v>
      </c>
      <c r="JI19" s="457">
        <v>1422.52</v>
      </c>
      <c r="JJ19" s="457">
        <v>1429.65</v>
      </c>
      <c r="JK19" s="458">
        <v>1436.78</v>
      </c>
      <c r="JL19" s="459">
        <v>1443.69</v>
      </c>
      <c r="JM19" s="457">
        <v>1450.97</v>
      </c>
      <c r="JN19" s="457">
        <v>1458.24</v>
      </c>
      <c r="JO19" s="458">
        <v>1465.51</v>
      </c>
      <c r="JP19" s="459">
        <v>1472.57</v>
      </c>
      <c r="JQ19" s="457">
        <v>1479.99</v>
      </c>
      <c r="JR19" s="457">
        <v>1487.4</v>
      </c>
      <c r="JS19" s="458">
        <v>1494.82</v>
      </c>
      <c r="JT19" s="459">
        <v>1502.02</v>
      </c>
      <c r="JU19" s="457">
        <v>1509.59</v>
      </c>
      <c r="JV19" s="457">
        <v>1517.15</v>
      </c>
      <c r="JW19" s="458">
        <v>1524.72</v>
      </c>
      <c r="JX19" s="459">
        <v>1532.06</v>
      </c>
      <c r="JY19" s="457">
        <v>1539.78</v>
      </c>
      <c r="JZ19" s="457">
        <v>1547.5</v>
      </c>
      <c r="KA19" s="458">
        <v>1555.21</v>
      </c>
      <c r="KB19" s="459">
        <v>1562.7</v>
      </c>
      <c r="KC19" s="457">
        <v>1570.57</v>
      </c>
      <c r="KD19" s="457">
        <v>1578.45</v>
      </c>
      <c r="KE19" s="458">
        <v>1586.32</v>
      </c>
      <c r="KF19" s="459">
        <v>1593.95</v>
      </c>
      <c r="KG19" s="457">
        <v>1601.98</v>
      </c>
      <c r="KH19" s="457">
        <v>1610.01</v>
      </c>
      <c r="KI19" s="458">
        <v>1618.04</v>
      </c>
      <c r="KJ19" s="459">
        <v>1625.83</v>
      </c>
      <c r="KK19" s="457">
        <v>1634.02</v>
      </c>
      <c r="KL19" s="457">
        <v>1642.22</v>
      </c>
      <c r="KM19" s="458">
        <v>1650.41</v>
      </c>
      <c r="KN19" s="459">
        <v>1658.35</v>
      </c>
      <c r="KO19" s="457">
        <v>1666.71</v>
      </c>
      <c r="KP19" s="457">
        <v>1675.06</v>
      </c>
      <c r="KQ19" s="458">
        <v>1683.41</v>
      </c>
      <c r="KR19" s="459">
        <v>1691.52</v>
      </c>
      <c r="KS19" s="457">
        <v>1700.04</v>
      </c>
      <c r="KT19" s="457">
        <v>1708.56</v>
      </c>
      <c r="KU19" s="458">
        <v>1717.08</v>
      </c>
      <c r="KV19" s="459">
        <v>1725.35</v>
      </c>
      <c r="KW19" s="457">
        <v>1734.04</v>
      </c>
      <c r="KX19" s="457">
        <v>1742.73</v>
      </c>
      <c r="KY19" s="458">
        <v>1751.42</v>
      </c>
      <c r="KZ19" s="459">
        <v>1759.85</v>
      </c>
      <c r="LA19" s="457">
        <v>1768.72</v>
      </c>
      <c r="LB19" s="457">
        <v>1777.59</v>
      </c>
      <c r="LC19" s="458">
        <v>1786.45</v>
      </c>
      <c r="LD19" s="459">
        <v>1795.05</v>
      </c>
      <c r="LE19" s="457">
        <v>1804.1</v>
      </c>
      <c r="LF19" s="457">
        <v>1813.14</v>
      </c>
      <c r="LG19" s="458">
        <v>1822.18</v>
      </c>
      <c r="LH19" s="459">
        <v>1830.95</v>
      </c>
      <c r="LI19" s="457">
        <v>1840.18</v>
      </c>
      <c r="LJ19" s="457">
        <v>1849.4</v>
      </c>
      <c r="LK19" s="458">
        <v>1858.62</v>
      </c>
      <c r="LL19" s="459">
        <v>1867.57</v>
      </c>
      <c r="LM19" s="457">
        <v>1876.98</v>
      </c>
      <c r="LN19" s="457">
        <v>1886.39</v>
      </c>
      <c r="LO19" s="458">
        <v>1895.8</v>
      </c>
      <c r="LP19" s="459">
        <v>1904.92</v>
      </c>
      <c r="LQ19" s="457">
        <v>1914.52</v>
      </c>
      <c r="LR19" s="457">
        <v>1924.12</v>
      </c>
      <c r="LS19" s="458">
        <v>1933.71</v>
      </c>
      <c r="LT19" s="459">
        <v>1943.02</v>
      </c>
      <c r="LU19" s="457">
        <v>1952.81</v>
      </c>
      <c r="LV19" s="457">
        <v>1962.6</v>
      </c>
      <c r="LW19" s="458">
        <v>1972.39</v>
      </c>
      <c r="LX19" s="459">
        <v>1981.88</v>
      </c>
      <c r="LY19" s="457">
        <v>1991.87</v>
      </c>
      <c r="LZ19" s="457">
        <v>2001.85</v>
      </c>
      <c r="MA19" s="458">
        <v>2011.84</v>
      </c>
      <c r="MB19" s="459">
        <v>2021.52</v>
      </c>
      <c r="MC19" s="457">
        <v>2031.7</v>
      </c>
      <c r="MD19" s="457">
        <v>2041.89</v>
      </c>
      <c r="ME19" s="458">
        <v>2052.0700000000002</v>
      </c>
      <c r="MF19" s="459">
        <v>2061.9499999999998</v>
      </c>
      <c r="MG19" s="457">
        <v>2072.34</v>
      </c>
      <c r="MH19" s="457">
        <v>2082.73</v>
      </c>
      <c r="MI19" s="458">
        <v>2093.11</v>
      </c>
      <c r="MJ19" s="459">
        <v>2103.19</v>
      </c>
      <c r="MK19" s="457">
        <v>2113.79</v>
      </c>
      <c r="ML19" s="457">
        <v>2124.38</v>
      </c>
      <c r="MM19" s="458">
        <v>2134.98</v>
      </c>
      <c r="MN19" s="459">
        <v>2145.25</v>
      </c>
      <c r="MO19" s="457">
        <v>2156.06</v>
      </c>
      <c r="MP19" s="457">
        <v>2166.87</v>
      </c>
      <c r="MQ19" s="458">
        <v>2177.6799999999998</v>
      </c>
      <c r="MR19" s="459">
        <v>2188.16</v>
      </c>
      <c r="MS19" s="457">
        <v>2199.1799999999998</v>
      </c>
      <c r="MT19" s="457">
        <v>2210.21</v>
      </c>
      <c r="MU19" s="458">
        <v>2221.23</v>
      </c>
      <c r="MV19" s="459">
        <v>2231.92</v>
      </c>
      <c r="MW19" s="457">
        <v>2243.17</v>
      </c>
      <c r="MX19" s="457">
        <v>2254.41</v>
      </c>
      <c r="MY19" s="458">
        <v>2265.65</v>
      </c>
      <c r="MZ19" s="459">
        <v>2276.56</v>
      </c>
      <c r="NA19" s="457">
        <v>2288.0300000000002</v>
      </c>
      <c r="NB19" s="457">
        <v>2299.5</v>
      </c>
      <c r="NC19" s="458">
        <v>2310.9699999999998</v>
      </c>
      <c r="ND19" s="459">
        <v>2322.09</v>
      </c>
      <c r="NE19" s="457">
        <v>2333.79</v>
      </c>
      <c r="NF19" s="457">
        <v>2345.4899999999998</v>
      </c>
      <c r="NG19" s="458">
        <v>2357.19</v>
      </c>
      <c r="NH19" s="459">
        <v>2368.5300000000002</v>
      </c>
      <c r="NI19" s="457">
        <v>2380.4699999999998</v>
      </c>
      <c r="NJ19" s="457">
        <v>2392.4</v>
      </c>
      <c r="NK19" s="458">
        <v>2404.33</v>
      </c>
      <c r="NL19" s="459">
        <v>2415.9</v>
      </c>
      <c r="NM19" s="457">
        <v>2428.0700000000002</v>
      </c>
      <c r="NN19" s="457">
        <v>2440.25</v>
      </c>
      <c r="NO19" s="458">
        <v>2452.42</v>
      </c>
      <c r="NP19" s="459">
        <v>2464.2199999999998</v>
      </c>
      <c r="NQ19" s="457">
        <v>2476.64</v>
      </c>
      <c r="NR19" s="457">
        <v>2489.0500000000002</v>
      </c>
      <c r="NS19" s="458">
        <v>2501.46</v>
      </c>
      <c r="NT19" s="459">
        <v>2513.5100000000002</v>
      </c>
      <c r="NU19" s="457">
        <v>2526.17</v>
      </c>
      <c r="NV19" s="457">
        <v>2538.83</v>
      </c>
      <c r="NW19" s="458">
        <v>2551.4899999999998</v>
      </c>
      <c r="NX19" s="459">
        <v>2563.7800000000002</v>
      </c>
      <c r="NY19" s="457">
        <v>2576.69</v>
      </c>
      <c r="NZ19" s="457">
        <v>2589.61</v>
      </c>
      <c r="OA19" s="458">
        <v>2602.52</v>
      </c>
      <c r="OB19" s="459">
        <v>2615.0500000000002</v>
      </c>
      <c r="OC19" s="457">
        <v>2628.23</v>
      </c>
      <c r="OD19" s="457">
        <v>2641.4</v>
      </c>
      <c r="OE19" s="458">
        <v>2654.57</v>
      </c>
      <c r="OF19" s="459">
        <v>2667.35</v>
      </c>
      <c r="OG19" s="457">
        <v>2680.79</v>
      </c>
      <c r="OH19" s="457">
        <v>2694.23</v>
      </c>
      <c r="OI19" s="458">
        <v>2707.67</v>
      </c>
      <c r="OJ19" s="459">
        <v>2720.7</v>
      </c>
      <c r="OK19" s="457">
        <v>2734.41</v>
      </c>
      <c r="OL19" s="457">
        <v>2748.11</v>
      </c>
      <c r="OM19" s="458">
        <v>2761.82</v>
      </c>
      <c r="ON19" s="459">
        <v>2775.11</v>
      </c>
      <c r="OO19" s="457">
        <v>2789.09</v>
      </c>
      <c r="OP19" s="457">
        <v>2803.07</v>
      </c>
      <c r="OQ19" s="458">
        <v>2817.06</v>
      </c>
      <c r="OR19" s="459">
        <v>2830.62</v>
      </c>
      <c r="OS19" s="457">
        <v>2844.88</v>
      </c>
      <c r="OT19" s="457">
        <v>2859.14</v>
      </c>
      <c r="OU19" s="458">
        <v>2873.4</v>
      </c>
      <c r="OV19" s="459">
        <v>2887.23</v>
      </c>
      <c r="OW19" s="457">
        <v>2901.77</v>
      </c>
      <c r="OX19" s="457">
        <v>2916.32</v>
      </c>
      <c r="OY19" s="458">
        <v>2930.86</v>
      </c>
      <c r="OZ19" s="459">
        <v>2944.97</v>
      </c>
      <c r="PA19" s="457">
        <v>2959.81</v>
      </c>
      <c r="PB19" s="457">
        <v>2974.65</v>
      </c>
      <c r="PC19" s="458">
        <v>2989.48</v>
      </c>
      <c r="PD19" s="459">
        <v>3003.87</v>
      </c>
      <c r="PE19" s="457">
        <v>3019.01</v>
      </c>
      <c r="PF19" s="457">
        <v>3034.14</v>
      </c>
      <c r="PG19" s="458">
        <v>3049.27</v>
      </c>
      <c r="PH19" s="459">
        <v>3063.95</v>
      </c>
      <c r="PI19" s="457">
        <v>3079.39</v>
      </c>
      <c r="PJ19" s="457">
        <v>3094.82</v>
      </c>
      <c r="PK19" s="458">
        <v>3110.26</v>
      </c>
      <c r="PL19" s="459">
        <v>3125.23</v>
      </c>
      <c r="PM19" s="457">
        <v>3140.97</v>
      </c>
      <c r="PN19" s="457">
        <v>3156.72</v>
      </c>
      <c r="PO19" s="458">
        <v>3172.46</v>
      </c>
      <c r="PP19" s="459">
        <v>3187.73</v>
      </c>
      <c r="PQ19" s="457">
        <v>3203.79</v>
      </c>
      <c r="PR19" s="457">
        <v>3219.85</v>
      </c>
      <c r="PS19" s="458">
        <v>3235.91</v>
      </c>
      <c r="PT19" s="459">
        <v>3251.49</v>
      </c>
      <c r="PU19" s="457">
        <v>3267.87</v>
      </c>
      <c r="PV19" s="457">
        <v>3284.25</v>
      </c>
      <c r="PW19" s="458">
        <v>3300.63</v>
      </c>
      <c r="PX19" s="459">
        <v>3316.52</v>
      </c>
      <c r="PY19" s="457">
        <v>3333.23</v>
      </c>
      <c r="PZ19" s="457">
        <v>3349.93</v>
      </c>
      <c r="QA19" s="458">
        <v>3366.64</v>
      </c>
      <c r="QB19" s="459">
        <v>3382.85</v>
      </c>
      <c r="QC19" s="457">
        <v>3399.89</v>
      </c>
      <c r="QD19" s="457">
        <v>3416.93</v>
      </c>
      <c r="QE19" s="458">
        <v>3433.97</v>
      </c>
      <c r="QF19" s="459">
        <v>3450.51</v>
      </c>
      <c r="QG19" s="457">
        <v>3467.89</v>
      </c>
      <c r="QH19" s="457">
        <v>3485.27</v>
      </c>
      <c r="QI19" s="458">
        <v>3502.65</v>
      </c>
      <c r="QJ19" s="459">
        <v>3519.52</v>
      </c>
      <c r="QK19" s="457">
        <v>3537.25</v>
      </c>
      <c r="QL19" s="457">
        <v>3554.98</v>
      </c>
      <c r="QM19" s="458">
        <v>3572.71</v>
      </c>
      <c r="QN19" s="459">
        <v>3589.91</v>
      </c>
      <c r="QO19" s="457">
        <v>3607.99</v>
      </c>
      <c r="QP19" s="457">
        <v>3626.08</v>
      </c>
      <c r="QQ19" s="458">
        <v>3644.16</v>
      </c>
      <c r="QR19" s="459">
        <v>3661.7</v>
      </c>
      <c r="QS19" s="457">
        <v>3680.15</v>
      </c>
      <c r="QT19" s="457">
        <v>3698.6</v>
      </c>
      <c r="QU19" s="458">
        <v>3717.04</v>
      </c>
      <c r="QV19" s="459">
        <v>3734.94</v>
      </c>
      <c r="QW19" s="457">
        <v>3753.75</v>
      </c>
      <c r="QX19" s="457">
        <v>3772.57</v>
      </c>
      <c r="QY19" s="458">
        <v>3791.39</v>
      </c>
      <c r="QZ19" s="459">
        <v>3809.64</v>
      </c>
      <c r="RA19" s="457">
        <v>3828.83</v>
      </c>
      <c r="RB19" s="457">
        <v>3848.02</v>
      </c>
      <c r="RC19" s="458">
        <v>3867.21</v>
      </c>
      <c r="RD19" s="459">
        <v>3885.83</v>
      </c>
      <c r="RE19" s="457">
        <v>3905.41</v>
      </c>
      <c r="RF19" s="457">
        <v>3924.98</v>
      </c>
      <c r="RG19" s="458">
        <v>3944.56</v>
      </c>
      <c r="RH19" s="459">
        <v>3963.55</v>
      </c>
      <c r="RI19" s="457">
        <v>3983.51</v>
      </c>
      <c r="RJ19" s="457">
        <v>4003.48</v>
      </c>
      <c r="RK19" s="458">
        <v>4023.45</v>
      </c>
      <c r="RL19" s="459">
        <v>4042.82</v>
      </c>
      <c r="RM19" s="457">
        <v>4063.18</v>
      </c>
      <c r="RN19" s="457">
        <v>4083.55</v>
      </c>
      <c r="RO19" s="458">
        <v>4103.92</v>
      </c>
      <c r="RP19" s="459">
        <v>4123.67</v>
      </c>
      <c r="RQ19" s="457">
        <v>4144.45</v>
      </c>
      <c r="RR19" s="457">
        <v>4165.22</v>
      </c>
      <c r="RS19" s="458">
        <v>4186</v>
      </c>
      <c r="RT19" s="459">
        <v>4206.1499999999996</v>
      </c>
      <c r="RU19" s="457">
        <v>4227.34</v>
      </c>
      <c r="RV19" s="457">
        <v>4248.53</v>
      </c>
      <c r="RW19" s="458">
        <v>4269.72</v>
      </c>
      <c r="RX19" s="459">
        <v>4290.2700000000004</v>
      </c>
      <c r="RY19" s="457">
        <v>4311.88</v>
      </c>
      <c r="RZ19" s="457">
        <v>4333.5</v>
      </c>
      <c r="SA19" s="586">
        <v>4355.1099999999997</v>
      </c>
    </row>
    <row r="20" spans="1:495" ht="26.4">
      <c r="A20" s="478"/>
      <c r="B20" s="588" t="str">
        <f>CONCATENATE("Feature codes 02 to 20 and Composite index reflect the indices in the ",DAY(C1)," ",TEXT(C1,"mmmm")," ",YEAR(C1)," EM1110-2-1304 CWCCIS")</f>
        <v>Feature codes 02 to 20 and Composite index reflect the indices in the 31 March 2014 EM1110-2-1304 CWCCIS</v>
      </c>
      <c r="C20" s="417"/>
      <c r="D20" s="417"/>
      <c r="E20" s="417"/>
      <c r="F20" s="417"/>
      <c r="G20" s="401">
        <v>19</v>
      </c>
      <c r="H20" s="481" t="s">
        <v>89</v>
      </c>
      <c r="I20" s="409">
        <v>19</v>
      </c>
      <c r="J20" s="482" t="s">
        <v>386</v>
      </c>
      <c r="K20" s="455">
        <v>0.02</v>
      </c>
      <c r="L20" s="456">
        <v>272.95999999999998</v>
      </c>
      <c r="M20" s="457">
        <v>276.04000000000002</v>
      </c>
      <c r="N20" s="457">
        <v>284.61</v>
      </c>
      <c r="O20" s="458">
        <v>287.69</v>
      </c>
      <c r="P20" s="456">
        <v>293.79000000000002</v>
      </c>
      <c r="Q20" s="457">
        <v>300</v>
      </c>
      <c r="R20" s="457">
        <v>309.83</v>
      </c>
      <c r="S20" s="458">
        <v>312.44</v>
      </c>
      <c r="T20" s="459">
        <v>317.17</v>
      </c>
      <c r="U20" s="457">
        <v>318.26</v>
      </c>
      <c r="V20" s="457">
        <v>327.74</v>
      </c>
      <c r="W20" s="458">
        <v>327.83</v>
      </c>
      <c r="X20" s="459">
        <v>327.52999999999997</v>
      </c>
      <c r="Y20" s="457">
        <v>329.77</v>
      </c>
      <c r="Z20" s="457">
        <v>336.78</v>
      </c>
      <c r="AA20" s="458">
        <v>337.58</v>
      </c>
      <c r="AB20" s="459">
        <v>337.59</v>
      </c>
      <c r="AC20" s="457">
        <v>341.9</v>
      </c>
      <c r="AD20" s="457">
        <v>345.41</v>
      </c>
      <c r="AE20" s="458">
        <v>344.61</v>
      </c>
      <c r="AF20" s="459">
        <v>344.74</v>
      </c>
      <c r="AG20" s="457">
        <v>346.93</v>
      </c>
      <c r="AH20" s="457">
        <v>349.22</v>
      </c>
      <c r="AI20" s="458">
        <v>347.84</v>
      </c>
      <c r="AJ20" s="459">
        <v>347.27</v>
      </c>
      <c r="AK20" s="457">
        <v>349.61</v>
      </c>
      <c r="AL20" s="457">
        <v>349.34</v>
      </c>
      <c r="AM20" s="458">
        <v>349.75</v>
      </c>
      <c r="AN20" s="459">
        <v>350.28</v>
      </c>
      <c r="AO20" s="457">
        <v>352.65</v>
      </c>
      <c r="AP20" s="457">
        <v>356.54</v>
      </c>
      <c r="AQ20" s="458">
        <v>359.07</v>
      </c>
      <c r="AR20" s="459">
        <v>362.38</v>
      </c>
      <c r="AS20" s="457">
        <v>367.09</v>
      </c>
      <c r="AT20" s="457">
        <v>370.86</v>
      </c>
      <c r="AU20" s="458">
        <v>371.49</v>
      </c>
      <c r="AV20" s="459">
        <v>374.97</v>
      </c>
      <c r="AW20" s="457">
        <v>379.49</v>
      </c>
      <c r="AX20" s="457">
        <v>382.47</v>
      </c>
      <c r="AY20" s="458">
        <v>382.81</v>
      </c>
      <c r="AZ20" s="459">
        <v>382.1</v>
      </c>
      <c r="BA20" s="457">
        <v>385.48</v>
      </c>
      <c r="BB20" s="457">
        <v>388.93</v>
      </c>
      <c r="BC20" s="458">
        <v>389.01</v>
      </c>
      <c r="BD20" s="459">
        <v>391.31</v>
      </c>
      <c r="BE20" s="457">
        <v>393.28</v>
      </c>
      <c r="BF20" s="457">
        <v>396.94</v>
      </c>
      <c r="BG20" s="458">
        <v>395.33</v>
      </c>
      <c r="BH20" s="459">
        <v>398.09</v>
      </c>
      <c r="BI20" s="457">
        <v>402.68</v>
      </c>
      <c r="BJ20" s="457">
        <v>403.56</v>
      </c>
      <c r="BK20" s="458">
        <v>403.94</v>
      </c>
      <c r="BL20" s="459">
        <v>409.21</v>
      </c>
      <c r="BM20" s="457">
        <v>419.09</v>
      </c>
      <c r="BN20" s="457">
        <v>417.86</v>
      </c>
      <c r="BO20" s="458">
        <v>421.18</v>
      </c>
      <c r="BP20" s="459">
        <v>427.15</v>
      </c>
      <c r="BQ20" s="457">
        <v>429.69</v>
      </c>
      <c r="BR20" s="457">
        <v>432.59</v>
      </c>
      <c r="BS20" s="458">
        <v>434.12</v>
      </c>
      <c r="BT20" s="459">
        <v>438.14</v>
      </c>
      <c r="BU20" s="457">
        <v>444.64</v>
      </c>
      <c r="BV20" s="457">
        <v>447.98</v>
      </c>
      <c r="BW20" s="458">
        <v>447.96</v>
      </c>
      <c r="BX20" s="459">
        <v>447.8</v>
      </c>
      <c r="BY20" s="457">
        <v>452.65</v>
      </c>
      <c r="BZ20" s="457">
        <v>457.78</v>
      </c>
      <c r="CA20" s="458">
        <v>459.09</v>
      </c>
      <c r="CB20" s="459">
        <v>461.23</v>
      </c>
      <c r="CC20" s="457">
        <v>466.4</v>
      </c>
      <c r="CD20" s="457">
        <v>468.57</v>
      </c>
      <c r="CE20" s="458">
        <v>468.4</v>
      </c>
      <c r="CF20" s="459">
        <v>469.97</v>
      </c>
      <c r="CG20" s="457">
        <v>474.07</v>
      </c>
      <c r="CH20" s="457">
        <v>474.38</v>
      </c>
      <c r="CI20" s="458">
        <v>472.57</v>
      </c>
      <c r="CJ20" s="460">
        <v>474.86</v>
      </c>
      <c r="CK20" s="457">
        <v>480.31</v>
      </c>
      <c r="CL20" s="457">
        <v>487.47</v>
      </c>
      <c r="CM20" s="458">
        <v>483.86</v>
      </c>
      <c r="CN20" s="459">
        <v>487.08</v>
      </c>
      <c r="CO20" s="457">
        <v>489.21</v>
      </c>
      <c r="CP20" s="457">
        <v>489.75</v>
      </c>
      <c r="CQ20" s="458">
        <v>489.55</v>
      </c>
      <c r="CR20" s="459">
        <v>490.33</v>
      </c>
      <c r="CS20" s="457">
        <v>491.91</v>
      </c>
      <c r="CT20" s="457">
        <v>496.69</v>
      </c>
      <c r="CU20" s="458">
        <v>497.31</v>
      </c>
      <c r="CV20" s="456">
        <v>499.28</v>
      </c>
      <c r="CW20" s="457">
        <v>508.67</v>
      </c>
      <c r="CX20" s="457">
        <v>514.07000000000005</v>
      </c>
      <c r="CY20" s="458">
        <v>513.82000000000005</v>
      </c>
      <c r="CZ20" s="456">
        <v>514.15</v>
      </c>
      <c r="DA20" s="457">
        <v>516.87</v>
      </c>
      <c r="DB20" s="457">
        <v>520.35</v>
      </c>
      <c r="DC20" s="458">
        <v>525.69000000000005</v>
      </c>
      <c r="DD20" s="459">
        <v>534.75</v>
      </c>
      <c r="DE20" s="457">
        <v>558.9</v>
      </c>
      <c r="DF20" s="457">
        <v>571.54999999999995</v>
      </c>
      <c r="DG20" s="458">
        <v>586.55999999999995</v>
      </c>
      <c r="DH20" s="459">
        <v>593.35</v>
      </c>
      <c r="DI20" s="457">
        <v>597.76</v>
      </c>
      <c r="DJ20" s="457">
        <v>600.97</v>
      </c>
      <c r="DK20" s="458">
        <v>608.17999999999995</v>
      </c>
      <c r="DL20" s="459">
        <v>624.32000000000005</v>
      </c>
      <c r="DM20" s="457">
        <v>630.14</v>
      </c>
      <c r="DN20" s="457">
        <v>636.39</v>
      </c>
      <c r="DO20" s="458">
        <v>645.47</v>
      </c>
      <c r="DP20" s="459">
        <v>649.01</v>
      </c>
      <c r="DQ20" s="457">
        <v>668.79</v>
      </c>
      <c r="DR20" s="457">
        <v>674.11</v>
      </c>
      <c r="DS20" s="458">
        <v>671.55</v>
      </c>
      <c r="DT20" s="459">
        <v>675.58</v>
      </c>
      <c r="DU20" s="457">
        <v>693.72</v>
      </c>
      <c r="DV20" s="457">
        <v>722.13</v>
      </c>
      <c r="DW20" s="458">
        <v>719.86</v>
      </c>
      <c r="DX20" s="459">
        <v>698.29</v>
      </c>
      <c r="DY20" s="457">
        <v>686.42</v>
      </c>
      <c r="DZ20" s="457">
        <v>689.95</v>
      </c>
      <c r="EA20" s="458">
        <v>691.34</v>
      </c>
      <c r="EB20" s="459">
        <v>696.93</v>
      </c>
      <c r="EC20" s="457">
        <v>707.21</v>
      </c>
      <c r="ED20" s="457">
        <v>712.33</v>
      </c>
      <c r="EE20" s="458">
        <v>711.42</v>
      </c>
      <c r="EF20" s="459">
        <v>718.73</v>
      </c>
      <c r="EG20" s="457">
        <v>732.94</v>
      </c>
      <c r="EH20" s="457">
        <v>740.7</v>
      </c>
      <c r="EI20" s="458">
        <v>740.08</v>
      </c>
      <c r="EJ20" s="459">
        <v>744.72</v>
      </c>
      <c r="EK20" s="457">
        <v>749.69</v>
      </c>
      <c r="EL20" s="457">
        <v>749.6</v>
      </c>
      <c r="EM20" s="458">
        <v>749.46</v>
      </c>
      <c r="EN20" s="459">
        <v>758.43</v>
      </c>
      <c r="EO20" s="457">
        <v>764.29</v>
      </c>
      <c r="EP20" s="457">
        <v>764.9</v>
      </c>
      <c r="EQ20" s="458">
        <v>766.75</v>
      </c>
      <c r="ER20" s="459">
        <v>775.02</v>
      </c>
      <c r="ES20" s="457">
        <v>777.93</v>
      </c>
      <c r="ET20" s="457">
        <v>780.83</v>
      </c>
      <c r="EU20" s="458">
        <v>783.74</v>
      </c>
      <c r="EV20" s="459">
        <v>787.07</v>
      </c>
      <c r="EW20" s="457">
        <v>790.94</v>
      </c>
      <c r="EX20" s="457">
        <v>794.31</v>
      </c>
      <c r="EY20" s="458">
        <v>797.68</v>
      </c>
      <c r="EZ20" s="459">
        <v>801.81</v>
      </c>
      <c r="FA20" s="457">
        <v>805.64</v>
      </c>
      <c r="FB20" s="457">
        <v>809.48</v>
      </c>
      <c r="FC20" s="458">
        <v>813.31</v>
      </c>
      <c r="FD20" s="459">
        <v>817.53</v>
      </c>
      <c r="FE20" s="457">
        <v>821.65</v>
      </c>
      <c r="FF20" s="457">
        <v>825.77</v>
      </c>
      <c r="FG20" s="458">
        <v>829.89</v>
      </c>
      <c r="FH20" s="459">
        <v>833.88</v>
      </c>
      <c r="FI20" s="457">
        <v>838.08</v>
      </c>
      <c r="FJ20" s="457">
        <v>842.29</v>
      </c>
      <c r="FK20" s="458">
        <v>846.49</v>
      </c>
      <c r="FL20" s="459">
        <v>850.56</v>
      </c>
      <c r="FM20" s="457">
        <v>854.85</v>
      </c>
      <c r="FN20" s="457">
        <v>859.13</v>
      </c>
      <c r="FO20" s="458">
        <v>863.42</v>
      </c>
      <c r="FP20" s="459">
        <v>867.57</v>
      </c>
      <c r="FQ20" s="457">
        <v>871.94</v>
      </c>
      <c r="FR20" s="457">
        <v>876.31</v>
      </c>
      <c r="FS20" s="458">
        <v>880.68</v>
      </c>
      <c r="FT20" s="459">
        <v>884.92</v>
      </c>
      <c r="FU20" s="457">
        <v>889.38</v>
      </c>
      <c r="FV20" s="457">
        <v>893.84</v>
      </c>
      <c r="FW20" s="458">
        <v>898.3</v>
      </c>
      <c r="FX20" s="459">
        <v>902.62</v>
      </c>
      <c r="FY20" s="457">
        <v>907.17</v>
      </c>
      <c r="FZ20" s="457">
        <v>911.72</v>
      </c>
      <c r="GA20" s="458">
        <v>916.26</v>
      </c>
      <c r="GB20" s="459">
        <v>920.68</v>
      </c>
      <c r="GC20" s="457">
        <v>925.31</v>
      </c>
      <c r="GD20" s="457">
        <v>929.95</v>
      </c>
      <c r="GE20" s="458">
        <v>934.59</v>
      </c>
      <c r="GF20" s="459">
        <v>939.09</v>
      </c>
      <c r="GG20" s="457">
        <v>943.82</v>
      </c>
      <c r="GH20" s="457">
        <v>948.55</v>
      </c>
      <c r="GI20" s="458">
        <v>953.28</v>
      </c>
      <c r="GJ20" s="459">
        <v>957.87</v>
      </c>
      <c r="GK20" s="457">
        <v>962.7</v>
      </c>
      <c r="GL20" s="457">
        <v>967.52</v>
      </c>
      <c r="GM20" s="458">
        <v>972.35</v>
      </c>
      <c r="GN20" s="459">
        <v>977.03</v>
      </c>
      <c r="GO20" s="457">
        <v>981.95</v>
      </c>
      <c r="GP20" s="457">
        <v>986.87</v>
      </c>
      <c r="GQ20" s="458">
        <v>991.79</v>
      </c>
      <c r="GR20" s="459">
        <v>996.57</v>
      </c>
      <c r="GS20" s="457">
        <v>1001.59</v>
      </c>
      <c r="GT20" s="457">
        <v>1006.61</v>
      </c>
      <c r="GU20" s="458">
        <v>1011.63</v>
      </c>
      <c r="GV20" s="459">
        <v>1016.5</v>
      </c>
      <c r="GW20" s="457">
        <v>1021.62</v>
      </c>
      <c r="GX20" s="457">
        <v>1026.74</v>
      </c>
      <c r="GY20" s="458">
        <v>1031.8599999999999</v>
      </c>
      <c r="GZ20" s="459">
        <v>1036.83</v>
      </c>
      <c r="HA20" s="457">
        <v>1042.05</v>
      </c>
      <c r="HB20" s="457">
        <v>1047.28</v>
      </c>
      <c r="HC20" s="458">
        <v>1052.5</v>
      </c>
      <c r="HD20" s="459">
        <v>1057.57</v>
      </c>
      <c r="HE20" s="457">
        <v>1062.8900000000001</v>
      </c>
      <c r="HF20" s="457">
        <v>1068.22</v>
      </c>
      <c r="HG20" s="458">
        <v>1073.55</v>
      </c>
      <c r="HH20" s="459">
        <v>1078.72</v>
      </c>
      <c r="HI20" s="457">
        <v>1084.1500000000001</v>
      </c>
      <c r="HJ20" s="457">
        <v>1089.5899999999999</v>
      </c>
      <c r="HK20" s="458">
        <v>1095.02</v>
      </c>
      <c r="HL20" s="459">
        <v>1100.29</v>
      </c>
      <c r="HM20" s="457">
        <v>1105.8399999999999</v>
      </c>
      <c r="HN20" s="457">
        <v>1111.3800000000001</v>
      </c>
      <c r="HO20" s="458">
        <v>1116.92</v>
      </c>
      <c r="HP20" s="459">
        <v>1122.3</v>
      </c>
      <c r="HQ20" s="457">
        <v>1127.95</v>
      </c>
      <c r="HR20" s="457">
        <v>1133.6099999999999</v>
      </c>
      <c r="HS20" s="458">
        <v>1139.26</v>
      </c>
      <c r="HT20" s="459">
        <v>1144.74</v>
      </c>
      <c r="HU20" s="457">
        <v>1150.51</v>
      </c>
      <c r="HV20" s="457">
        <v>1156.28</v>
      </c>
      <c r="HW20" s="458">
        <v>1162.04</v>
      </c>
      <c r="HX20" s="459">
        <v>1167.6400000000001</v>
      </c>
      <c r="HY20" s="457">
        <v>1173.52</v>
      </c>
      <c r="HZ20" s="457">
        <v>1179.4000000000001</v>
      </c>
      <c r="IA20" s="458">
        <v>1185.29</v>
      </c>
      <c r="IB20" s="459">
        <v>1190.99</v>
      </c>
      <c r="IC20" s="457">
        <v>1196.99</v>
      </c>
      <c r="ID20" s="457">
        <v>1202.99</v>
      </c>
      <c r="IE20" s="458">
        <v>1208.99</v>
      </c>
      <c r="IF20" s="459">
        <v>1214.81</v>
      </c>
      <c r="IG20" s="457">
        <v>1220.93</v>
      </c>
      <c r="IH20" s="457">
        <v>1227.05</v>
      </c>
      <c r="II20" s="458">
        <v>1233.17</v>
      </c>
      <c r="IJ20" s="459">
        <v>1239.1099999999999</v>
      </c>
      <c r="IK20" s="457">
        <v>1245.3499999999999</v>
      </c>
      <c r="IL20" s="457">
        <v>1251.5899999999999</v>
      </c>
      <c r="IM20" s="458">
        <v>1257.83</v>
      </c>
      <c r="IN20" s="459">
        <v>1263.8900000000001</v>
      </c>
      <c r="IO20" s="457">
        <v>1270.26</v>
      </c>
      <c r="IP20" s="457">
        <v>1276.6199999999999</v>
      </c>
      <c r="IQ20" s="458">
        <v>1282.99</v>
      </c>
      <c r="IR20" s="459">
        <v>1289.17</v>
      </c>
      <c r="IS20" s="457">
        <v>1295.6600000000001</v>
      </c>
      <c r="IT20" s="457">
        <v>1302.1600000000001</v>
      </c>
      <c r="IU20" s="458">
        <v>1308.6500000000001</v>
      </c>
      <c r="IV20" s="459">
        <v>1314.95</v>
      </c>
      <c r="IW20" s="457">
        <v>1321.58</v>
      </c>
      <c r="IX20" s="457">
        <v>1328.2</v>
      </c>
      <c r="IY20" s="458">
        <v>1334.82</v>
      </c>
      <c r="IZ20" s="459">
        <v>1341.25</v>
      </c>
      <c r="JA20" s="457">
        <v>1348.01</v>
      </c>
      <c r="JB20" s="457">
        <v>1354.76</v>
      </c>
      <c r="JC20" s="458">
        <v>1361.52</v>
      </c>
      <c r="JD20" s="459">
        <v>1368.08</v>
      </c>
      <c r="JE20" s="457">
        <v>1374.97</v>
      </c>
      <c r="JF20" s="457">
        <v>1381.86</v>
      </c>
      <c r="JG20" s="458">
        <v>1388.75</v>
      </c>
      <c r="JH20" s="459">
        <v>1395.44</v>
      </c>
      <c r="JI20" s="457">
        <v>1402.47</v>
      </c>
      <c r="JJ20" s="457">
        <v>1409.5</v>
      </c>
      <c r="JK20" s="458">
        <v>1416.53</v>
      </c>
      <c r="JL20" s="459">
        <v>1423.35</v>
      </c>
      <c r="JM20" s="457">
        <v>1430.52</v>
      </c>
      <c r="JN20" s="457">
        <v>1437.69</v>
      </c>
      <c r="JO20" s="458">
        <v>1444.86</v>
      </c>
      <c r="JP20" s="459">
        <v>1451.81</v>
      </c>
      <c r="JQ20" s="457">
        <v>1459.13</v>
      </c>
      <c r="JR20" s="457">
        <v>1466.44</v>
      </c>
      <c r="JS20" s="458">
        <v>1473.75</v>
      </c>
      <c r="JT20" s="459">
        <v>1480.85</v>
      </c>
      <c r="JU20" s="457">
        <v>1488.31</v>
      </c>
      <c r="JV20" s="457">
        <v>1495.77</v>
      </c>
      <c r="JW20" s="458">
        <v>1503.23</v>
      </c>
      <c r="JX20" s="459">
        <v>1510.47</v>
      </c>
      <c r="JY20" s="457">
        <v>1518.07</v>
      </c>
      <c r="JZ20" s="457">
        <v>1525.68</v>
      </c>
      <c r="KA20" s="458">
        <v>1533.29</v>
      </c>
      <c r="KB20" s="459">
        <v>1540.67</v>
      </c>
      <c r="KC20" s="457">
        <v>1548.44</v>
      </c>
      <c r="KD20" s="457">
        <v>1556.2</v>
      </c>
      <c r="KE20" s="458">
        <v>1563.96</v>
      </c>
      <c r="KF20" s="459">
        <v>1571.49</v>
      </c>
      <c r="KG20" s="457">
        <v>1579.41</v>
      </c>
      <c r="KH20" s="457">
        <v>1587.32</v>
      </c>
      <c r="KI20" s="458">
        <v>1595.24</v>
      </c>
      <c r="KJ20" s="459">
        <v>1602.92</v>
      </c>
      <c r="KK20" s="457">
        <v>1610.99</v>
      </c>
      <c r="KL20" s="457">
        <v>1619.07</v>
      </c>
      <c r="KM20" s="458">
        <v>1627.14</v>
      </c>
      <c r="KN20" s="459">
        <v>1634.98</v>
      </c>
      <c r="KO20" s="457">
        <v>1643.21</v>
      </c>
      <c r="KP20" s="457">
        <v>1651.45</v>
      </c>
      <c r="KQ20" s="458">
        <v>1659.69</v>
      </c>
      <c r="KR20" s="459">
        <v>1667.68</v>
      </c>
      <c r="KS20" s="457">
        <v>1676.08</v>
      </c>
      <c r="KT20" s="457">
        <v>1684.48</v>
      </c>
      <c r="KU20" s="458">
        <v>1692.88</v>
      </c>
      <c r="KV20" s="459">
        <v>1701.03</v>
      </c>
      <c r="KW20" s="457">
        <v>1709.6</v>
      </c>
      <c r="KX20" s="457">
        <v>1718.17</v>
      </c>
      <c r="KY20" s="458">
        <v>1726.74</v>
      </c>
      <c r="KZ20" s="459">
        <v>1735.05</v>
      </c>
      <c r="LA20" s="457">
        <v>1743.79</v>
      </c>
      <c r="LB20" s="457">
        <v>1752.53</v>
      </c>
      <c r="LC20" s="458">
        <v>1761.27</v>
      </c>
      <c r="LD20" s="459">
        <v>1769.75</v>
      </c>
      <c r="LE20" s="457">
        <v>1778.67</v>
      </c>
      <c r="LF20" s="457">
        <v>1787.58</v>
      </c>
      <c r="LG20" s="458">
        <v>1796.5</v>
      </c>
      <c r="LH20" s="459">
        <v>1805.15</v>
      </c>
      <c r="LI20" s="457">
        <v>1814.24</v>
      </c>
      <c r="LJ20" s="457">
        <v>1823.33</v>
      </c>
      <c r="LK20" s="458">
        <v>1832.43</v>
      </c>
      <c r="LL20" s="459">
        <v>1841.25</v>
      </c>
      <c r="LM20" s="457">
        <v>1850.52</v>
      </c>
      <c r="LN20" s="457">
        <v>1859.8</v>
      </c>
      <c r="LO20" s="458">
        <v>1869.08</v>
      </c>
      <c r="LP20" s="459">
        <v>1878.07</v>
      </c>
      <c r="LQ20" s="457">
        <v>1887.54</v>
      </c>
      <c r="LR20" s="457">
        <v>1897</v>
      </c>
      <c r="LS20" s="458">
        <v>1906.46</v>
      </c>
      <c r="LT20" s="459">
        <v>1915.64</v>
      </c>
      <c r="LU20" s="457">
        <v>1925.29</v>
      </c>
      <c r="LV20" s="457">
        <v>1934.94</v>
      </c>
      <c r="LW20" s="458">
        <v>1944.59</v>
      </c>
      <c r="LX20" s="459">
        <v>1953.95</v>
      </c>
      <c r="LY20" s="457">
        <v>1963.79</v>
      </c>
      <c r="LZ20" s="457">
        <v>1973.64</v>
      </c>
      <c r="MA20" s="458">
        <v>1983.48</v>
      </c>
      <c r="MB20" s="459">
        <v>1993.03</v>
      </c>
      <c r="MC20" s="457">
        <v>2003.07</v>
      </c>
      <c r="MD20" s="457">
        <v>2013.11</v>
      </c>
      <c r="ME20" s="458">
        <v>2023.15</v>
      </c>
      <c r="MF20" s="459">
        <v>2032.89</v>
      </c>
      <c r="MG20" s="457">
        <v>2043.13</v>
      </c>
      <c r="MH20" s="457">
        <v>2053.37</v>
      </c>
      <c r="MI20" s="458">
        <v>2063.61</v>
      </c>
      <c r="MJ20" s="459">
        <v>2073.5500000000002</v>
      </c>
      <c r="MK20" s="457">
        <v>2083.9899999999998</v>
      </c>
      <c r="ML20" s="457">
        <v>2094.44</v>
      </c>
      <c r="MM20" s="458">
        <v>2104.88</v>
      </c>
      <c r="MN20" s="459">
        <v>2115.02</v>
      </c>
      <c r="MO20" s="457">
        <v>2125.67</v>
      </c>
      <c r="MP20" s="457">
        <v>2136.33</v>
      </c>
      <c r="MQ20" s="458">
        <v>2146.98</v>
      </c>
      <c r="MR20" s="459">
        <v>2157.3200000000002</v>
      </c>
      <c r="MS20" s="457">
        <v>2168.1799999999998</v>
      </c>
      <c r="MT20" s="457">
        <v>2179.0500000000002</v>
      </c>
      <c r="MU20" s="458">
        <v>2189.92</v>
      </c>
      <c r="MV20" s="459">
        <v>2200.46</v>
      </c>
      <c r="MW20" s="457">
        <v>2211.5500000000002</v>
      </c>
      <c r="MX20" s="457">
        <v>2222.63</v>
      </c>
      <c r="MY20" s="458">
        <v>2233.7199999999998</v>
      </c>
      <c r="MZ20" s="459">
        <v>2244.4699999999998</v>
      </c>
      <c r="NA20" s="457">
        <v>2255.7800000000002</v>
      </c>
      <c r="NB20" s="457">
        <v>2267.09</v>
      </c>
      <c r="NC20" s="458">
        <v>2278.39</v>
      </c>
      <c r="ND20" s="459">
        <v>2289.36</v>
      </c>
      <c r="NE20" s="457">
        <v>2300.89</v>
      </c>
      <c r="NF20" s="457">
        <v>2312.4299999999998</v>
      </c>
      <c r="NG20" s="458">
        <v>2323.96</v>
      </c>
      <c r="NH20" s="459">
        <v>2335.15</v>
      </c>
      <c r="NI20" s="457">
        <v>2346.91</v>
      </c>
      <c r="NJ20" s="457">
        <v>2358.6799999999998</v>
      </c>
      <c r="NK20" s="458">
        <v>2370.44</v>
      </c>
      <c r="NL20" s="459">
        <v>2381.85</v>
      </c>
      <c r="NM20" s="457">
        <v>2393.85</v>
      </c>
      <c r="NN20" s="457">
        <v>2405.85</v>
      </c>
      <c r="NO20" s="458">
        <v>2417.85</v>
      </c>
      <c r="NP20" s="459">
        <v>2429.4899999999998</v>
      </c>
      <c r="NQ20" s="457">
        <v>2441.73</v>
      </c>
      <c r="NR20" s="457">
        <v>2453.9699999999998</v>
      </c>
      <c r="NS20" s="458">
        <v>2466.21</v>
      </c>
      <c r="NT20" s="459">
        <v>2478.08</v>
      </c>
      <c r="NU20" s="457">
        <v>2490.56</v>
      </c>
      <c r="NV20" s="457">
        <v>2503.0500000000002</v>
      </c>
      <c r="NW20" s="458">
        <v>2515.5300000000002</v>
      </c>
      <c r="NX20" s="459">
        <v>2527.64</v>
      </c>
      <c r="NY20" s="457">
        <v>2540.37</v>
      </c>
      <c r="NZ20" s="457">
        <v>2553.11</v>
      </c>
      <c r="OA20" s="458">
        <v>2565.84</v>
      </c>
      <c r="OB20" s="459">
        <v>2578.19</v>
      </c>
      <c r="OC20" s="457">
        <v>2591.1799999999998</v>
      </c>
      <c r="OD20" s="457">
        <v>2604.17</v>
      </c>
      <c r="OE20" s="458">
        <v>2617.16</v>
      </c>
      <c r="OF20" s="459">
        <v>2629.76</v>
      </c>
      <c r="OG20" s="457">
        <v>2643.01</v>
      </c>
      <c r="OH20" s="457">
        <v>2656.25</v>
      </c>
      <c r="OI20" s="458">
        <v>2669.5</v>
      </c>
      <c r="OJ20" s="459">
        <v>2682.35</v>
      </c>
      <c r="OK20" s="457">
        <v>2695.87</v>
      </c>
      <c r="OL20" s="457">
        <v>2709.38</v>
      </c>
      <c r="OM20" s="458">
        <v>2722.89</v>
      </c>
      <c r="ON20" s="459">
        <v>2736</v>
      </c>
      <c r="OO20" s="457">
        <v>2749.78</v>
      </c>
      <c r="OP20" s="457">
        <v>2763.57</v>
      </c>
      <c r="OQ20" s="458">
        <v>2777.35</v>
      </c>
      <c r="OR20" s="459">
        <v>2790.72</v>
      </c>
      <c r="OS20" s="457">
        <v>2804.78</v>
      </c>
      <c r="OT20" s="457">
        <v>2818.84</v>
      </c>
      <c r="OU20" s="458">
        <v>2832.9</v>
      </c>
      <c r="OV20" s="459">
        <v>2846.53</v>
      </c>
      <c r="OW20" s="457">
        <v>2860.87</v>
      </c>
      <c r="OX20" s="457">
        <v>2875.21</v>
      </c>
      <c r="OY20" s="458">
        <v>2889.55</v>
      </c>
      <c r="OZ20" s="459">
        <v>2903.46</v>
      </c>
      <c r="PA20" s="457">
        <v>2918.09</v>
      </c>
      <c r="PB20" s="457">
        <v>2932.72</v>
      </c>
      <c r="PC20" s="458">
        <v>2947.35</v>
      </c>
      <c r="PD20" s="459">
        <v>2961.53</v>
      </c>
      <c r="PE20" s="457">
        <v>2976.45</v>
      </c>
      <c r="PF20" s="457">
        <v>2991.37</v>
      </c>
      <c r="PG20" s="458">
        <v>3006.29</v>
      </c>
      <c r="PH20" s="459">
        <v>3020.76</v>
      </c>
      <c r="PI20" s="457">
        <v>3035.98</v>
      </c>
      <c r="PJ20" s="457">
        <v>3051.2</v>
      </c>
      <c r="PK20" s="458">
        <v>3066.42</v>
      </c>
      <c r="PL20" s="459">
        <v>3081.18</v>
      </c>
      <c r="PM20" s="457">
        <v>3096.7</v>
      </c>
      <c r="PN20" s="457">
        <v>3112.22</v>
      </c>
      <c r="PO20" s="458">
        <v>3127.75</v>
      </c>
      <c r="PP20" s="459">
        <v>3142.8</v>
      </c>
      <c r="PQ20" s="457">
        <v>3158.64</v>
      </c>
      <c r="PR20" s="457">
        <v>3174.47</v>
      </c>
      <c r="PS20" s="458">
        <v>3190.3</v>
      </c>
      <c r="PT20" s="459">
        <v>3205.66</v>
      </c>
      <c r="PU20" s="457">
        <v>3221.81</v>
      </c>
      <c r="PV20" s="457">
        <v>3237.96</v>
      </c>
      <c r="PW20" s="458">
        <v>3254.11</v>
      </c>
      <c r="PX20" s="459">
        <v>3269.77</v>
      </c>
      <c r="PY20" s="457">
        <v>3286.24</v>
      </c>
      <c r="PZ20" s="457">
        <v>3302.72</v>
      </c>
      <c r="QA20" s="458">
        <v>3319.19</v>
      </c>
      <c r="QB20" s="459">
        <v>3335.17</v>
      </c>
      <c r="QC20" s="457">
        <v>3351.97</v>
      </c>
      <c r="QD20" s="457">
        <v>3368.77</v>
      </c>
      <c r="QE20" s="458">
        <v>3385.57</v>
      </c>
      <c r="QF20" s="459">
        <v>3401.87</v>
      </c>
      <c r="QG20" s="457">
        <v>3419.01</v>
      </c>
      <c r="QH20" s="457">
        <v>3436.15</v>
      </c>
      <c r="QI20" s="458">
        <v>3453.28</v>
      </c>
      <c r="QJ20" s="459">
        <v>3469.91</v>
      </c>
      <c r="QK20" s="457">
        <v>3487.39</v>
      </c>
      <c r="QL20" s="457">
        <v>3504.87</v>
      </c>
      <c r="QM20" s="458">
        <v>3522.35</v>
      </c>
      <c r="QN20" s="459">
        <v>3539.31</v>
      </c>
      <c r="QO20" s="457">
        <v>3557.14</v>
      </c>
      <c r="QP20" s="457">
        <v>3574.97</v>
      </c>
      <c r="QQ20" s="458">
        <v>3592.8</v>
      </c>
      <c r="QR20" s="459">
        <v>3610.09</v>
      </c>
      <c r="QS20" s="457">
        <v>3628.28</v>
      </c>
      <c r="QT20" s="457">
        <v>3646.47</v>
      </c>
      <c r="QU20" s="458">
        <v>3664.65</v>
      </c>
      <c r="QV20" s="459">
        <v>3682.29</v>
      </c>
      <c r="QW20" s="457">
        <v>3700.85</v>
      </c>
      <c r="QX20" s="457">
        <v>3719.4</v>
      </c>
      <c r="QY20" s="458">
        <v>3737.95</v>
      </c>
      <c r="QZ20" s="459">
        <v>3755.94</v>
      </c>
      <c r="RA20" s="457">
        <v>3774.86</v>
      </c>
      <c r="RB20" s="457">
        <v>3793.78</v>
      </c>
      <c r="RC20" s="458">
        <v>3812.71</v>
      </c>
      <c r="RD20" s="459">
        <v>3831.06</v>
      </c>
      <c r="RE20" s="457">
        <v>3850.36</v>
      </c>
      <c r="RF20" s="457">
        <v>3869.66</v>
      </c>
      <c r="RG20" s="458">
        <v>3888.96</v>
      </c>
      <c r="RH20" s="459">
        <v>3907.68</v>
      </c>
      <c r="RI20" s="457">
        <v>3927.37</v>
      </c>
      <c r="RJ20" s="457">
        <v>3947.05</v>
      </c>
      <c r="RK20" s="458">
        <v>3966.74</v>
      </c>
      <c r="RL20" s="459">
        <v>3985.83</v>
      </c>
      <c r="RM20" s="457">
        <v>4005.91</v>
      </c>
      <c r="RN20" s="457">
        <v>4025.99</v>
      </c>
      <c r="RO20" s="458">
        <v>4046.07</v>
      </c>
      <c r="RP20" s="459">
        <v>4065.55</v>
      </c>
      <c r="RQ20" s="457">
        <v>4086.03</v>
      </c>
      <c r="RR20" s="457">
        <v>4106.51</v>
      </c>
      <c r="RS20" s="458">
        <v>4126.99</v>
      </c>
      <c r="RT20" s="459">
        <v>4146.8599999999997</v>
      </c>
      <c r="RU20" s="457">
        <v>4167.75</v>
      </c>
      <c r="RV20" s="457">
        <v>4188.6400000000003</v>
      </c>
      <c r="RW20" s="458">
        <v>4209.53</v>
      </c>
      <c r="RX20" s="459">
        <v>4229.8</v>
      </c>
      <c r="RY20" s="457">
        <v>4251.1099999999997</v>
      </c>
      <c r="RZ20" s="457">
        <v>4272.42</v>
      </c>
      <c r="SA20" s="586">
        <v>4293.7299999999996</v>
      </c>
    </row>
    <row r="21" spans="1:495">
      <c r="A21" s="478"/>
      <c r="B21" s="589"/>
      <c r="C21" s="478"/>
      <c r="D21" s="478"/>
      <c r="E21" s="395"/>
      <c r="F21" s="395"/>
      <c r="G21" s="401">
        <v>20</v>
      </c>
      <c r="H21" s="453" t="s">
        <v>90</v>
      </c>
      <c r="I21" s="409">
        <v>20</v>
      </c>
      <c r="J21" s="454" t="s">
        <v>387</v>
      </c>
      <c r="K21" s="455">
        <v>0.02</v>
      </c>
      <c r="L21" s="456">
        <v>252.82</v>
      </c>
      <c r="M21" s="457">
        <v>257.63</v>
      </c>
      <c r="N21" s="457">
        <v>266.45</v>
      </c>
      <c r="O21" s="458">
        <v>273.32</v>
      </c>
      <c r="P21" s="456">
        <v>279.14999999999998</v>
      </c>
      <c r="Q21" s="457">
        <v>286.12</v>
      </c>
      <c r="R21" s="457">
        <v>295.88</v>
      </c>
      <c r="S21" s="458">
        <v>299.36</v>
      </c>
      <c r="T21" s="459">
        <v>305.33999999999997</v>
      </c>
      <c r="U21" s="457">
        <v>308.27</v>
      </c>
      <c r="V21" s="457">
        <v>318.02</v>
      </c>
      <c r="W21" s="458">
        <v>320.08</v>
      </c>
      <c r="X21" s="459">
        <v>321.52</v>
      </c>
      <c r="Y21" s="457">
        <v>322.52</v>
      </c>
      <c r="Z21" s="457">
        <v>327.18</v>
      </c>
      <c r="AA21" s="458">
        <v>327.81</v>
      </c>
      <c r="AB21" s="459">
        <v>329.24</v>
      </c>
      <c r="AC21" s="457">
        <v>331.83</v>
      </c>
      <c r="AD21" s="457">
        <v>336.53</v>
      </c>
      <c r="AE21" s="458">
        <v>336.61</v>
      </c>
      <c r="AF21" s="459">
        <v>339.5</v>
      </c>
      <c r="AG21" s="457">
        <v>342.69</v>
      </c>
      <c r="AH21" s="457">
        <v>344.67</v>
      </c>
      <c r="AI21" s="458">
        <v>344.96</v>
      </c>
      <c r="AJ21" s="459">
        <v>346.37</v>
      </c>
      <c r="AK21" s="457">
        <v>349.19</v>
      </c>
      <c r="AL21" s="457">
        <v>351.15</v>
      </c>
      <c r="AM21" s="458">
        <v>351.23</v>
      </c>
      <c r="AN21" s="459">
        <v>354.5</v>
      </c>
      <c r="AO21" s="457">
        <v>357.36</v>
      </c>
      <c r="AP21" s="457">
        <v>360.96</v>
      </c>
      <c r="AQ21" s="458">
        <v>362.01</v>
      </c>
      <c r="AR21" s="459">
        <v>365.31</v>
      </c>
      <c r="AS21" s="457">
        <v>368.11</v>
      </c>
      <c r="AT21" s="457">
        <v>370.12</v>
      </c>
      <c r="AU21" s="458">
        <v>371.45</v>
      </c>
      <c r="AV21" s="459">
        <v>376.09</v>
      </c>
      <c r="AW21" s="457">
        <v>379.56</v>
      </c>
      <c r="AX21" s="457">
        <v>383.04</v>
      </c>
      <c r="AY21" s="458">
        <v>384.58</v>
      </c>
      <c r="AZ21" s="459">
        <v>386.68</v>
      </c>
      <c r="BA21" s="457">
        <v>391.12</v>
      </c>
      <c r="BB21" s="457">
        <v>394.94</v>
      </c>
      <c r="BC21" s="458">
        <v>396.05</v>
      </c>
      <c r="BD21" s="459">
        <v>398.72</v>
      </c>
      <c r="BE21" s="457">
        <v>402.16</v>
      </c>
      <c r="BF21" s="457">
        <v>404.24</v>
      </c>
      <c r="BG21" s="458">
        <v>405.03</v>
      </c>
      <c r="BH21" s="459">
        <v>406.86</v>
      </c>
      <c r="BI21" s="457">
        <v>411.41</v>
      </c>
      <c r="BJ21" s="457">
        <v>414.73</v>
      </c>
      <c r="BK21" s="458">
        <v>415.36</v>
      </c>
      <c r="BL21" s="459">
        <v>419.18</v>
      </c>
      <c r="BM21" s="457">
        <v>423.02</v>
      </c>
      <c r="BN21" s="457">
        <v>424.66</v>
      </c>
      <c r="BO21" s="458">
        <v>427.08</v>
      </c>
      <c r="BP21" s="459">
        <v>430.35</v>
      </c>
      <c r="BQ21" s="457">
        <v>433.67</v>
      </c>
      <c r="BR21" s="457">
        <v>435.18</v>
      </c>
      <c r="BS21" s="458">
        <v>436.35</v>
      </c>
      <c r="BT21" s="459">
        <v>439.89</v>
      </c>
      <c r="BU21" s="457">
        <v>444.59</v>
      </c>
      <c r="BV21" s="457">
        <v>449.63</v>
      </c>
      <c r="BW21" s="458">
        <v>450.08</v>
      </c>
      <c r="BX21" s="459">
        <v>453.16</v>
      </c>
      <c r="BY21" s="457">
        <v>456.47</v>
      </c>
      <c r="BZ21" s="457">
        <v>459.29</v>
      </c>
      <c r="CA21" s="458">
        <v>459.9</v>
      </c>
      <c r="CB21" s="459">
        <v>462.5</v>
      </c>
      <c r="CC21" s="457">
        <v>464.94</v>
      </c>
      <c r="CD21" s="457">
        <v>466.65</v>
      </c>
      <c r="CE21" s="458">
        <v>467.64</v>
      </c>
      <c r="CF21" s="459">
        <v>472.31</v>
      </c>
      <c r="CG21" s="457">
        <v>476.13</v>
      </c>
      <c r="CH21" s="457">
        <v>478.33</v>
      </c>
      <c r="CI21" s="458">
        <v>479.14</v>
      </c>
      <c r="CJ21" s="460">
        <v>483.67</v>
      </c>
      <c r="CK21" s="457">
        <v>488.48</v>
      </c>
      <c r="CL21" s="457">
        <v>492.81</v>
      </c>
      <c r="CM21" s="458">
        <v>493.47</v>
      </c>
      <c r="CN21" s="459">
        <v>496.2</v>
      </c>
      <c r="CO21" s="457">
        <v>500.74</v>
      </c>
      <c r="CP21" s="457">
        <v>503.53</v>
      </c>
      <c r="CQ21" s="458">
        <v>505.51</v>
      </c>
      <c r="CR21" s="459">
        <v>508.86</v>
      </c>
      <c r="CS21" s="457">
        <v>511.15</v>
      </c>
      <c r="CT21" s="457">
        <v>515.13</v>
      </c>
      <c r="CU21" s="458">
        <v>516.86</v>
      </c>
      <c r="CV21" s="456">
        <v>519.9</v>
      </c>
      <c r="CW21" s="457">
        <v>530.24</v>
      </c>
      <c r="CX21" s="457">
        <v>534.49</v>
      </c>
      <c r="CY21" s="458">
        <v>534.58000000000004</v>
      </c>
      <c r="CZ21" s="456">
        <v>538.55999999999995</v>
      </c>
      <c r="DA21" s="457">
        <v>542.73</v>
      </c>
      <c r="DB21" s="457">
        <v>544.59</v>
      </c>
      <c r="DC21" s="458">
        <v>547.71</v>
      </c>
      <c r="DD21" s="459">
        <v>553.65</v>
      </c>
      <c r="DE21" s="457">
        <v>561.04</v>
      </c>
      <c r="DF21" s="457">
        <v>568.83000000000004</v>
      </c>
      <c r="DG21" s="458">
        <v>574.20000000000005</v>
      </c>
      <c r="DH21" s="459">
        <v>584.95000000000005</v>
      </c>
      <c r="DI21" s="457">
        <v>591.29999999999995</v>
      </c>
      <c r="DJ21" s="457">
        <v>599.32000000000005</v>
      </c>
      <c r="DK21" s="458">
        <v>603.92999999999995</v>
      </c>
      <c r="DL21" s="459">
        <v>619.29</v>
      </c>
      <c r="DM21" s="457">
        <v>627.39</v>
      </c>
      <c r="DN21" s="457">
        <v>632.75</v>
      </c>
      <c r="DO21" s="458">
        <v>642.25</v>
      </c>
      <c r="DP21" s="459">
        <v>654.92999999999995</v>
      </c>
      <c r="DQ21" s="457">
        <v>666.89</v>
      </c>
      <c r="DR21" s="457">
        <v>672.89</v>
      </c>
      <c r="DS21" s="458">
        <v>678.39</v>
      </c>
      <c r="DT21" s="459">
        <v>685.5</v>
      </c>
      <c r="DU21" s="457">
        <v>693.62</v>
      </c>
      <c r="DV21" s="457">
        <v>705.31</v>
      </c>
      <c r="DW21" s="458">
        <v>710.77</v>
      </c>
      <c r="DX21" s="459">
        <v>718.39</v>
      </c>
      <c r="DY21" s="457">
        <v>722.75</v>
      </c>
      <c r="DZ21" s="457">
        <v>726.93</v>
      </c>
      <c r="EA21" s="458">
        <v>725.05</v>
      </c>
      <c r="EB21" s="459">
        <v>731.87</v>
      </c>
      <c r="EC21" s="457">
        <v>734.65</v>
      </c>
      <c r="ED21" s="457">
        <v>743.86</v>
      </c>
      <c r="EE21" s="458">
        <v>745.72</v>
      </c>
      <c r="EF21" s="459">
        <v>751.63</v>
      </c>
      <c r="EG21" s="457">
        <v>757.16</v>
      </c>
      <c r="EH21" s="457">
        <v>765.44</v>
      </c>
      <c r="EI21" s="458">
        <v>765.87</v>
      </c>
      <c r="EJ21" s="459">
        <v>771.7</v>
      </c>
      <c r="EK21" s="457">
        <v>779.14</v>
      </c>
      <c r="EL21" s="457">
        <v>784.52</v>
      </c>
      <c r="EM21" s="458">
        <v>784.53</v>
      </c>
      <c r="EN21" s="459">
        <v>790.84</v>
      </c>
      <c r="EO21" s="457">
        <v>793.64</v>
      </c>
      <c r="EP21" s="457">
        <v>801.54</v>
      </c>
      <c r="EQ21" s="458">
        <v>805.25</v>
      </c>
      <c r="ER21" s="459">
        <v>811.93</v>
      </c>
      <c r="ES21" s="457">
        <v>814.97</v>
      </c>
      <c r="ET21" s="457">
        <v>818.02</v>
      </c>
      <c r="EU21" s="458">
        <v>821.06</v>
      </c>
      <c r="EV21" s="459">
        <v>824.55</v>
      </c>
      <c r="EW21" s="457">
        <v>828.61</v>
      </c>
      <c r="EX21" s="457">
        <v>832.14</v>
      </c>
      <c r="EY21" s="458">
        <v>835.67</v>
      </c>
      <c r="EZ21" s="459">
        <v>839.99</v>
      </c>
      <c r="FA21" s="457">
        <v>844.01</v>
      </c>
      <c r="FB21" s="457">
        <v>848.03</v>
      </c>
      <c r="FC21" s="458">
        <v>852.05</v>
      </c>
      <c r="FD21" s="459">
        <v>856.47</v>
      </c>
      <c r="FE21" s="457">
        <v>860.78</v>
      </c>
      <c r="FF21" s="457">
        <v>865.1</v>
      </c>
      <c r="FG21" s="458">
        <v>869.41</v>
      </c>
      <c r="FH21" s="459">
        <v>873.6</v>
      </c>
      <c r="FI21" s="457">
        <v>878</v>
      </c>
      <c r="FJ21" s="457">
        <v>882.4</v>
      </c>
      <c r="FK21" s="458">
        <v>886.8</v>
      </c>
      <c r="FL21" s="459">
        <v>891.07</v>
      </c>
      <c r="FM21" s="457">
        <v>895.56</v>
      </c>
      <c r="FN21" s="457">
        <v>900.05</v>
      </c>
      <c r="FO21" s="458">
        <v>904.54</v>
      </c>
      <c r="FP21" s="459">
        <v>908.89</v>
      </c>
      <c r="FQ21" s="457">
        <v>913.47</v>
      </c>
      <c r="FR21" s="457">
        <v>918.05</v>
      </c>
      <c r="FS21" s="458">
        <v>922.63</v>
      </c>
      <c r="FT21" s="459">
        <v>927.07</v>
      </c>
      <c r="FU21" s="457">
        <v>931.74</v>
      </c>
      <c r="FV21" s="457">
        <v>936.41</v>
      </c>
      <c r="FW21" s="458">
        <v>941.08</v>
      </c>
      <c r="FX21" s="459">
        <v>945.61</v>
      </c>
      <c r="FY21" s="457">
        <v>950.37</v>
      </c>
      <c r="FZ21" s="457">
        <v>955.14</v>
      </c>
      <c r="GA21" s="458">
        <v>959.9</v>
      </c>
      <c r="GB21" s="459">
        <v>964.52</v>
      </c>
      <c r="GC21" s="457">
        <v>969.38</v>
      </c>
      <c r="GD21" s="457">
        <v>974.24</v>
      </c>
      <c r="GE21" s="458">
        <v>979.1</v>
      </c>
      <c r="GF21" s="459">
        <v>983.81</v>
      </c>
      <c r="GG21" s="457">
        <v>988.77</v>
      </c>
      <c r="GH21" s="457">
        <v>993.73</v>
      </c>
      <c r="GI21" s="458">
        <v>998.68</v>
      </c>
      <c r="GJ21" s="459">
        <v>1003.49</v>
      </c>
      <c r="GK21" s="457">
        <v>1008.54</v>
      </c>
      <c r="GL21" s="457">
        <v>1013.6</v>
      </c>
      <c r="GM21" s="458">
        <v>1018.65</v>
      </c>
      <c r="GN21" s="459">
        <v>1023.56</v>
      </c>
      <c r="GO21" s="457">
        <v>1028.72</v>
      </c>
      <c r="GP21" s="457">
        <v>1033.8699999999999</v>
      </c>
      <c r="GQ21" s="458">
        <v>1039.03</v>
      </c>
      <c r="GR21" s="459">
        <v>1044.03</v>
      </c>
      <c r="GS21" s="457">
        <v>1049.29</v>
      </c>
      <c r="GT21" s="457">
        <v>1054.55</v>
      </c>
      <c r="GU21" s="458">
        <v>1059.81</v>
      </c>
      <c r="GV21" s="459">
        <v>1064.9100000000001</v>
      </c>
      <c r="GW21" s="457">
        <v>1070.28</v>
      </c>
      <c r="GX21" s="457">
        <v>1075.6400000000001</v>
      </c>
      <c r="GY21" s="458">
        <v>1081</v>
      </c>
      <c r="GZ21" s="459">
        <v>1086.21</v>
      </c>
      <c r="HA21" s="457">
        <v>1091.68</v>
      </c>
      <c r="HB21" s="457">
        <v>1097.1500000000001</v>
      </c>
      <c r="HC21" s="458">
        <v>1102.6199999999999</v>
      </c>
      <c r="HD21" s="459">
        <v>1107.93</v>
      </c>
      <c r="HE21" s="457">
        <v>1113.51</v>
      </c>
      <c r="HF21" s="457">
        <v>1119.0999999999999</v>
      </c>
      <c r="HG21" s="458">
        <v>1124.68</v>
      </c>
      <c r="HH21" s="459">
        <v>1130.0899999999999</v>
      </c>
      <c r="HI21" s="457">
        <v>1135.78</v>
      </c>
      <c r="HJ21" s="457">
        <v>1141.48</v>
      </c>
      <c r="HK21" s="458">
        <v>1147.17</v>
      </c>
      <c r="HL21" s="459">
        <v>1152.69</v>
      </c>
      <c r="HM21" s="457">
        <v>1158.5</v>
      </c>
      <c r="HN21" s="457">
        <v>1164.31</v>
      </c>
      <c r="HO21" s="458">
        <v>1170.1099999999999</v>
      </c>
      <c r="HP21" s="459">
        <v>1175.75</v>
      </c>
      <c r="HQ21" s="457">
        <v>1181.67</v>
      </c>
      <c r="HR21" s="457">
        <v>1187.5899999999999</v>
      </c>
      <c r="HS21" s="458">
        <v>1193.52</v>
      </c>
      <c r="HT21" s="459">
        <v>1199.26</v>
      </c>
      <c r="HU21" s="457">
        <v>1205.3</v>
      </c>
      <c r="HV21" s="457">
        <v>1211.3499999999999</v>
      </c>
      <c r="HW21" s="458">
        <v>1217.3900000000001</v>
      </c>
      <c r="HX21" s="459">
        <v>1223.25</v>
      </c>
      <c r="HY21" s="457">
        <v>1229.4100000000001</v>
      </c>
      <c r="HZ21" s="457">
        <v>1235.57</v>
      </c>
      <c r="IA21" s="458">
        <v>1241.73</v>
      </c>
      <c r="IB21" s="459">
        <v>1247.71</v>
      </c>
      <c r="IC21" s="457">
        <v>1254</v>
      </c>
      <c r="ID21" s="457">
        <v>1260.28</v>
      </c>
      <c r="IE21" s="458">
        <v>1266.57</v>
      </c>
      <c r="IF21" s="459">
        <v>1272.67</v>
      </c>
      <c r="IG21" s="457">
        <v>1279.08</v>
      </c>
      <c r="IH21" s="457">
        <v>1285.49</v>
      </c>
      <c r="II21" s="458">
        <v>1291.9000000000001</v>
      </c>
      <c r="IJ21" s="459">
        <v>1298.1199999999999</v>
      </c>
      <c r="IK21" s="457">
        <v>1304.6600000000001</v>
      </c>
      <c r="IL21" s="457">
        <v>1311.2</v>
      </c>
      <c r="IM21" s="458">
        <v>1317.74</v>
      </c>
      <c r="IN21" s="459">
        <v>1324.08</v>
      </c>
      <c r="IO21" s="457">
        <v>1330.75</v>
      </c>
      <c r="IP21" s="457">
        <v>1337.42</v>
      </c>
      <c r="IQ21" s="458">
        <v>1344.09</v>
      </c>
      <c r="IR21" s="459">
        <v>1350.56</v>
      </c>
      <c r="IS21" s="457">
        <v>1357.37</v>
      </c>
      <c r="IT21" s="457">
        <v>1364.17</v>
      </c>
      <c r="IU21" s="458">
        <v>1370.98</v>
      </c>
      <c r="IV21" s="459">
        <v>1377.58</v>
      </c>
      <c r="IW21" s="457">
        <v>1384.51</v>
      </c>
      <c r="IX21" s="457">
        <v>1391.45</v>
      </c>
      <c r="IY21" s="458">
        <v>1398.39</v>
      </c>
      <c r="IZ21" s="459">
        <v>1405.13</v>
      </c>
      <c r="JA21" s="457">
        <v>1412.21</v>
      </c>
      <c r="JB21" s="457">
        <v>1419.28</v>
      </c>
      <c r="JC21" s="458">
        <v>1426.36</v>
      </c>
      <c r="JD21" s="459">
        <v>1433.23</v>
      </c>
      <c r="JE21" s="457">
        <v>1440.45</v>
      </c>
      <c r="JF21" s="457">
        <v>1447.67</v>
      </c>
      <c r="JG21" s="458">
        <v>1454.89</v>
      </c>
      <c r="JH21" s="459">
        <v>1461.89</v>
      </c>
      <c r="JI21" s="457">
        <v>1469.26</v>
      </c>
      <c r="JJ21" s="457">
        <v>1476.62</v>
      </c>
      <c r="JK21" s="458">
        <v>1483.99</v>
      </c>
      <c r="JL21" s="459">
        <v>1491.13</v>
      </c>
      <c r="JM21" s="457">
        <v>1498.64</v>
      </c>
      <c r="JN21" s="457">
        <v>1506.16</v>
      </c>
      <c r="JO21" s="458">
        <v>1513.67</v>
      </c>
      <c r="JP21" s="459">
        <v>1520.95</v>
      </c>
      <c r="JQ21" s="457">
        <v>1528.62</v>
      </c>
      <c r="JR21" s="457">
        <v>1536.28</v>
      </c>
      <c r="JS21" s="458">
        <v>1543.94</v>
      </c>
      <c r="JT21" s="459">
        <v>1551.37</v>
      </c>
      <c r="JU21" s="457">
        <v>1559.19</v>
      </c>
      <c r="JV21" s="457">
        <v>1567</v>
      </c>
      <c r="JW21" s="458">
        <v>1574.82</v>
      </c>
      <c r="JX21" s="459">
        <v>1582.4</v>
      </c>
      <c r="JY21" s="457">
        <v>1590.37</v>
      </c>
      <c r="JZ21" s="457">
        <v>1598.34</v>
      </c>
      <c r="KA21" s="458">
        <v>1606.32</v>
      </c>
      <c r="KB21" s="459">
        <v>1614.05</v>
      </c>
      <c r="KC21" s="457">
        <v>1622.18</v>
      </c>
      <c r="KD21" s="457">
        <v>1630.31</v>
      </c>
      <c r="KE21" s="458">
        <v>1638.44</v>
      </c>
      <c r="KF21" s="459">
        <v>1646.33</v>
      </c>
      <c r="KG21" s="457">
        <v>1654.62</v>
      </c>
      <c r="KH21" s="457">
        <v>1662.92</v>
      </c>
      <c r="KI21" s="458">
        <v>1671.21</v>
      </c>
      <c r="KJ21" s="459">
        <v>1679.26</v>
      </c>
      <c r="KK21" s="457">
        <v>1687.72</v>
      </c>
      <c r="KL21" s="457">
        <v>1696.18</v>
      </c>
      <c r="KM21" s="458">
        <v>1704.64</v>
      </c>
      <c r="KN21" s="459">
        <v>1712.84</v>
      </c>
      <c r="KO21" s="457">
        <v>1721.47</v>
      </c>
      <c r="KP21" s="457">
        <v>1730.1</v>
      </c>
      <c r="KQ21" s="458">
        <v>1738.73</v>
      </c>
      <c r="KR21" s="459">
        <v>1747.1</v>
      </c>
      <c r="KS21" s="457">
        <v>1755.9</v>
      </c>
      <c r="KT21" s="457">
        <v>1764.7</v>
      </c>
      <c r="KU21" s="458">
        <v>1773.5</v>
      </c>
      <c r="KV21" s="459">
        <v>1782.04</v>
      </c>
      <c r="KW21" s="457">
        <v>1791.02</v>
      </c>
      <c r="KX21" s="457">
        <v>1800</v>
      </c>
      <c r="KY21" s="458">
        <v>1808.97</v>
      </c>
      <c r="KZ21" s="459">
        <v>1817.68</v>
      </c>
      <c r="LA21" s="457">
        <v>1826.84</v>
      </c>
      <c r="LB21" s="457">
        <v>1836</v>
      </c>
      <c r="LC21" s="458">
        <v>1845.15</v>
      </c>
      <c r="LD21" s="459">
        <v>1854.03</v>
      </c>
      <c r="LE21" s="457">
        <v>1863.37</v>
      </c>
      <c r="LF21" s="457">
        <v>1872.72</v>
      </c>
      <c r="LG21" s="458">
        <v>1882.06</v>
      </c>
      <c r="LH21" s="459">
        <v>1891.12</v>
      </c>
      <c r="LI21" s="457">
        <v>1900.64</v>
      </c>
      <c r="LJ21" s="457">
        <v>1910.17</v>
      </c>
      <c r="LK21" s="458">
        <v>1919.7</v>
      </c>
      <c r="LL21" s="459">
        <v>1928.94</v>
      </c>
      <c r="LM21" s="457">
        <v>1938.66</v>
      </c>
      <c r="LN21" s="457">
        <v>1948.37</v>
      </c>
      <c r="LO21" s="458">
        <v>1958.09</v>
      </c>
      <c r="LP21" s="459">
        <v>1967.52</v>
      </c>
      <c r="LQ21" s="457">
        <v>1977.43</v>
      </c>
      <c r="LR21" s="457">
        <v>1987.34</v>
      </c>
      <c r="LS21" s="458">
        <v>1997.25</v>
      </c>
      <c r="LT21" s="459">
        <v>2006.87</v>
      </c>
      <c r="LU21" s="457">
        <v>2016.98</v>
      </c>
      <c r="LV21" s="457">
        <v>2027.09</v>
      </c>
      <c r="LW21" s="458">
        <v>2037.2</v>
      </c>
      <c r="LX21" s="459">
        <v>2047</v>
      </c>
      <c r="LY21" s="457">
        <v>2057.3200000000002</v>
      </c>
      <c r="LZ21" s="457">
        <v>2067.63</v>
      </c>
      <c r="MA21" s="458">
        <v>2077.94</v>
      </c>
      <c r="MB21" s="459">
        <v>2087.94</v>
      </c>
      <c r="MC21" s="457">
        <v>2098.46</v>
      </c>
      <c r="MD21" s="457">
        <v>2108.98</v>
      </c>
      <c r="ME21" s="458">
        <v>2119.5</v>
      </c>
      <c r="MF21" s="459">
        <v>2129.6999999999998</v>
      </c>
      <c r="MG21" s="457">
        <v>2140.4299999999998</v>
      </c>
      <c r="MH21" s="457">
        <v>2151.16</v>
      </c>
      <c r="MI21" s="458">
        <v>2161.89</v>
      </c>
      <c r="MJ21" s="459">
        <v>2172.3000000000002</v>
      </c>
      <c r="MK21" s="457">
        <v>2183.2399999999998</v>
      </c>
      <c r="ML21" s="457">
        <v>2194.1799999999998</v>
      </c>
      <c r="MM21" s="458">
        <v>2205.13</v>
      </c>
      <c r="MN21" s="459">
        <v>2215.7399999999998</v>
      </c>
      <c r="MO21" s="457">
        <v>2226.91</v>
      </c>
      <c r="MP21" s="457">
        <v>2238.0700000000002</v>
      </c>
      <c r="MQ21" s="458">
        <v>2249.23</v>
      </c>
      <c r="MR21" s="459">
        <v>2260.06</v>
      </c>
      <c r="MS21" s="457">
        <v>2271.44</v>
      </c>
      <c r="MT21" s="457">
        <v>2282.83</v>
      </c>
      <c r="MU21" s="458">
        <v>2294.21</v>
      </c>
      <c r="MV21" s="459">
        <v>2305.2600000000002</v>
      </c>
      <c r="MW21" s="457">
        <v>2316.87</v>
      </c>
      <c r="MX21" s="457">
        <v>2328.4899999999998</v>
      </c>
      <c r="MY21" s="458">
        <v>2340.1</v>
      </c>
      <c r="MZ21" s="459">
        <v>2351.36</v>
      </c>
      <c r="NA21" s="457">
        <v>2363.21</v>
      </c>
      <c r="NB21" s="457">
        <v>2375.06</v>
      </c>
      <c r="NC21" s="458">
        <v>2386.9</v>
      </c>
      <c r="ND21" s="459">
        <v>2398.39</v>
      </c>
      <c r="NE21" s="457">
        <v>2410.4699999999998</v>
      </c>
      <c r="NF21" s="457">
        <v>2422.56</v>
      </c>
      <c r="NG21" s="458">
        <v>2434.64</v>
      </c>
      <c r="NH21" s="459">
        <v>2446.36</v>
      </c>
      <c r="NI21" s="457">
        <v>2458.6799999999998</v>
      </c>
      <c r="NJ21" s="457">
        <v>2471.0100000000002</v>
      </c>
      <c r="NK21" s="458">
        <v>2483.33</v>
      </c>
      <c r="NL21" s="459">
        <v>2495.29</v>
      </c>
      <c r="NM21" s="457">
        <v>2507.86</v>
      </c>
      <c r="NN21" s="457">
        <v>2520.4299999999998</v>
      </c>
      <c r="NO21" s="458">
        <v>2533</v>
      </c>
      <c r="NP21" s="459">
        <v>2545.19</v>
      </c>
      <c r="NQ21" s="457">
        <v>2558.0100000000002</v>
      </c>
      <c r="NR21" s="457">
        <v>2570.84</v>
      </c>
      <c r="NS21" s="458">
        <v>2583.66</v>
      </c>
      <c r="NT21" s="459">
        <v>2596.1</v>
      </c>
      <c r="NU21" s="457">
        <v>2609.17</v>
      </c>
      <c r="NV21" s="457">
        <v>2622.25</v>
      </c>
      <c r="NW21" s="458">
        <v>2635.33</v>
      </c>
      <c r="NX21" s="459">
        <v>2648.02</v>
      </c>
      <c r="NY21" s="457">
        <v>2661.36</v>
      </c>
      <c r="NZ21" s="457">
        <v>2674.7</v>
      </c>
      <c r="OA21" s="458">
        <v>2688.04</v>
      </c>
      <c r="OB21" s="459">
        <v>2700.98</v>
      </c>
      <c r="OC21" s="457">
        <v>2714.59</v>
      </c>
      <c r="OD21" s="457">
        <v>2728.19</v>
      </c>
      <c r="OE21" s="458">
        <v>2741.8</v>
      </c>
      <c r="OF21" s="459">
        <v>2755</v>
      </c>
      <c r="OG21" s="457">
        <v>2768.88</v>
      </c>
      <c r="OH21" s="457">
        <v>2782.76</v>
      </c>
      <c r="OI21" s="458">
        <v>2796.64</v>
      </c>
      <c r="OJ21" s="459">
        <v>2810.1</v>
      </c>
      <c r="OK21" s="457">
        <v>2824.25</v>
      </c>
      <c r="OL21" s="457">
        <v>2838.41</v>
      </c>
      <c r="OM21" s="458">
        <v>2852.57</v>
      </c>
      <c r="ON21" s="459">
        <v>2866.3</v>
      </c>
      <c r="OO21" s="457">
        <v>2880.74</v>
      </c>
      <c r="OP21" s="457">
        <v>2895.18</v>
      </c>
      <c r="OQ21" s="458">
        <v>2909.62</v>
      </c>
      <c r="OR21" s="459">
        <v>2923.63</v>
      </c>
      <c r="OS21" s="457">
        <v>2938.35</v>
      </c>
      <c r="OT21" s="457">
        <v>2953.08</v>
      </c>
      <c r="OU21" s="458">
        <v>2967.81</v>
      </c>
      <c r="OV21" s="459">
        <v>2982.1</v>
      </c>
      <c r="OW21" s="457">
        <v>2997.12</v>
      </c>
      <c r="OX21" s="457">
        <v>3012.14</v>
      </c>
      <c r="OY21" s="458">
        <v>3027.17</v>
      </c>
      <c r="OZ21" s="459">
        <v>3041.74</v>
      </c>
      <c r="PA21" s="457">
        <v>3057.06</v>
      </c>
      <c r="PB21" s="457">
        <v>3072.39</v>
      </c>
      <c r="PC21" s="458">
        <v>3087.71</v>
      </c>
      <c r="PD21" s="459">
        <v>3102.58</v>
      </c>
      <c r="PE21" s="457">
        <v>3118.21</v>
      </c>
      <c r="PF21" s="457">
        <v>3133.84</v>
      </c>
      <c r="PG21" s="458">
        <v>3149.47</v>
      </c>
      <c r="PH21" s="459">
        <v>3164.63</v>
      </c>
      <c r="PI21" s="457">
        <v>3180.57</v>
      </c>
      <c r="PJ21" s="457">
        <v>3196.51</v>
      </c>
      <c r="PK21" s="458">
        <v>3212.45</v>
      </c>
      <c r="PL21" s="459">
        <v>3227.92</v>
      </c>
      <c r="PM21" s="457">
        <v>3244.18</v>
      </c>
      <c r="PN21" s="457">
        <v>3260.44</v>
      </c>
      <c r="PO21" s="458">
        <v>3276.7</v>
      </c>
      <c r="PP21" s="459">
        <v>3292.48</v>
      </c>
      <c r="PQ21" s="457">
        <v>3309.06</v>
      </c>
      <c r="PR21" s="457">
        <v>3325.65</v>
      </c>
      <c r="PS21" s="458">
        <v>3342.24</v>
      </c>
      <c r="PT21" s="459">
        <v>3358.33</v>
      </c>
      <c r="PU21" s="457">
        <v>3375.25</v>
      </c>
      <c r="PV21" s="457">
        <v>3392.16</v>
      </c>
      <c r="PW21" s="458">
        <v>3409.08</v>
      </c>
      <c r="PX21" s="459">
        <v>3425.49</v>
      </c>
      <c r="PY21" s="457">
        <v>3442.75</v>
      </c>
      <c r="PZ21" s="457">
        <v>3460.01</v>
      </c>
      <c r="QA21" s="458">
        <v>3477.26</v>
      </c>
      <c r="QB21" s="459">
        <v>3494</v>
      </c>
      <c r="QC21" s="457">
        <v>3511.61</v>
      </c>
      <c r="QD21" s="457">
        <v>3529.21</v>
      </c>
      <c r="QE21" s="458">
        <v>3546.81</v>
      </c>
      <c r="QF21" s="459">
        <v>3563.88</v>
      </c>
      <c r="QG21" s="457">
        <v>3581.84</v>
      </c>
      <c r="QH21" s="457">
        <v>3599.79</v>
      </c>
      <c r="QI21" s="458">
        <v>3617.75</v>
      </c>
      <c r="QJ21" s="459">
        <v>3635.16</v>
      </c>
      <c r="QK21" s="457">
        <v>3653.47</v>
      </c>
      <c r="QL21" s="457">
        <v>3671.79</v>
      </c>
      <c r="QM21" s="458">
        <v>3690.1</v>
      </c>
      <c r="QN21" s="459">
        <v>3707.86</v>
      </c>
      <c r="QO21" s="457">
        <v>3726.54</v>
      </c>
      <c r="QP21" s="457">
        <v>3745.22</v>
      </c>
      <c r="QQ21" s="458">
        <v>3763.9</v>
      </c>
      <c r="QR21" s="459">
        <v>3782.02</v>
      </c>
      <c r="QS21" s="457">
        <v>3801.07</v>
      </c>
      <c r="QT21" s="457">
        <v>3820.13</v>
      </c>
      <c r="QU21" s="458">
        <v>3839.18</v>
      </c>
      <c r="QV21" s="459">
        <v>3857.66</v>
      </c>
      <c r="QW21" s="457">
        <v>3877.1</v>
      </c>
      <c r="QX21" s="457">
        <v>3896.53</v>
      </c>
      <c r="QY21" s="458">
        <v>3915.96</v>
      </c>
      <c r="QZ21" s="459">
        <v>3934.82</v>
      </c>
      <c r="RA21" s="457">
        <v>3954.64</v>
      </c>
      <c r="RB21" s="457">
        <v>3974.46</v>
      </c>
      <c r="RC21" s="458">
        <v>3994.28</v>
      </c>
      <c r="RD21" s="459">
        <v>4013.51</v>
      </c>
      <c r="RE21" s="457">
        <v>4033.73</v>
      </c>
      <c r="RF21" s="457">
        <v>4053.95</v>
      </c>
      <c r="RG21" s="458">
        <v>4074.17</v>
      </c>
      <c r="RH21" s="459">
        <v>4093.78</v>
      </c>
      <c r="RI21" s="457">
        <v>4114.41</v>
      </c>
      <c r="RJ21" s="457">
        <v>4135.03</v>
      </c>
      <c r="RK21" s="458">
        <v>4155.6499999999996</v>
      </c>
      <c r="RL21" s="459">
        <v>4175.66</v>
      </c>
      <c r="RM21" s="457">
        <v>4196.6899999999996</v>
      </c>
      <c r="RN21" s="457">
        <v>4217.7299999999996</v>
      </c>
      <c r="RO21" s="458">
        <v>4238.7700000000004</v>
      </c>
      <c r="RP21" s="459">
        <v>4259.17</v>
      </c>
      <c r="RQ21" s="457">
        <v>4280.63</v>
      </c>
      <c r="RR21" s="457">
        <v>4302.08</v>
      </c>
      <c r="RS21" s="458">
        <v>4323.54</v>
      </c>
      <c r="RT21" s="459">
        <v>4344.3500000000004</v>
      </c>
      <c r="RU21" s="457">
        <v>4366.24</v>
      </c>
      <c r="RV21" s="457">
        <v>4388.13</v>
      </c>
      <c r="RW21" s="458">
        <v>4410.01</v>
      </c>
      <c r="RX21" s="459">
        <v>4431.24</v>
      </c>
      <c r="RY21" s="457">
        <v>4453.5600000000004</v>
      </c>
      <c r="RZ21" s="457">
        <v>4475.8900000000003</v>
      </c>
      <c r="SA21" s="586">
        <v>4498.21</v>
      </c>
    </row>
    <row r="22" spans="1:495">
      <c r="A22" s="478"/>
      <c r="B22" s="589"/>
      <c r="C22" s="478"/>
      <c r="D22" s="478"/>
      <c r="E22" s="395"/>
      <c r="F22" s="395"/>
      <c r="G22" s="401">
        <v>21</v>
      </c>
      <c r="H22" s="453" t="s">
        <v>91</v>
      </c>
      <c r="I22" s="409">
        <v>21</v>
      </c>
      <c r="J22" s="454" t="s">
        <v>388</v>
      </c>
      <c r="K22" s="455">
        <v>0.02</v>
      </c>
      <c r="L22" s="456">
        <v>262.51</v>
      </c>
      <c r="M22" s="457">
        <v>266.77</v>
      </c>
      <c r="N22" s="457">
        <v>278.85000000000002</v>
      </c>
      <c r="O22" s="458">
        <v>284.04000000000002</v>
      </c>
      <c r="P22" s="456">
        <v>287.68</v>
      </c>
      <c r="Q22" s="457">
        <v>293.48</v>
      </c>
      <c r="R22" s="457">
        <v>307.19</v>
      </c>
      <c r="S22" s="458">
        <v>311.48</v>
      </c>
      <c r="T22" s="459">
        <v>317.47000000000003</v>
      </c>
      <c r="U22" s="457">
        <v>319.47000000000003</v>
      </c>
      <c r="V22" s="457">
        <v>334.99</v>
      </c>
      <c r="W22" s="458">
        <v>336.48</v>
      </c>
      <c r="X22" s="459">
        <v>338.31</v>
      </c>
      <c r="Y22" s="457">
        <v>339.12</v>
      </c>
      <c r="Z22" s="457">
        <v>345.4</v>
      </c>
      <c r="AA22" s="458">
        <v>346.48</v>
      </c>
      <c r="AB22" s="459">
        <v>347.61</v>
      </c>
      <c r="AC22" s="457">
        <v>348.8</v>
      </c>
      <c r="AD22" s="457">
        <v>354.71</v>
      </c>
      <c r="AE22" s="458">
        <v>354.44</v>
      </c>
      <c r="AF22" s="459">
        <v>356.26</v>
      </c>
      <c r="AG22" s="457">
        <v>357.84</v>
      </c>
      <c r="AH22" s="457">
        <v>360.19</v>
      </c>
      <c r="AI22" s="458">
        <v>360.68</v>
      </c>
      <c r="AJ22" s="459">
        <v>361.64</v>
      </c>
      <c r="AK22" s="457">
        <v>364.59</v>
      </c>
      <c r="AL22" s="457">
        <v>366.87</v>
      </c>
      <c r="AM22" s="458">
        <v>366.99</v>
      </c>
      <c r="AN22" s="459">
        <v>370.06</v>
      </c>
      <c r="AO22" s="457">
        <v>371.75</v>
      </c>
      <c r="AP22" s="457">
        <v>376.2</v>
      </c>
      <c r="AQ22" s="458">
        <v>377.19</v>
      </c>
      <c r="AR22" s="459">
        <v>380.01</v>
      </c>
      <c r="AS22" s="457">
        <v>382.4</v>
      </c>
      <c r="AT22" s="457">
        <v>385.05</v>
      </c>
      <c r="AU22" s="458">
        <v>386.6</v>
      </c>
      <c r="AV22" s="459">
        <v>394.09</v>
      </c>
      <c r="AW22" s="457">
        <v>397.39</v>
      </c>
      <c r="AX22" s="457">
        <v>402.05</v>
      </c>
      <c r="AY22" s="458">
        <v>404.39</v>
      </c>
      <c r="AZ22" s="459">
        <v>408.11</v>
      </c>
      <c r="BA22" s="457">
        <v>411.77</v>
      </c>
      <c r="BB22" s="457">
        <v>417.43</v>
      </c>
      <c r="BC22" s="458">
        <v>418.79</v>
      </c>
      <c r="BD22" s="459">
        <v>421.46</v>
      </c>
      <c r="BE22" s="457">
        <v>424.52</v>
      </c>
      <c r="BF22" s="457">
        <v>427.62</v>
      </c>
      <c r="BG22" s="458">
        <v>429.07</v>
      </c>
      <c r="BH22" s="459">
        <v>431.08</v>
      </c>
      <c r="BI22" s="457">
        <v>437.09</v>
      </c>
      <c r="BJ22" s="457">
        <v>443.07</v>
      </c>
      <c r="BK22" s="458">
        <v>443.82</v>
      </c>
      <c r="BL22" s="459">
        <v>446.08</v>
      </c>
      <c r="BM22" s="457">
        <v>450.52</v>
      </c>
      <c r="BN22" s="457">
        <v>454.06</v>
      </c>
      <c r="BO22" s="458">
        <v>454.39</v>
      </c>
      <c r="BP22" s="459">
        <v>457.05</v>
      </c>
      <c r="BQ22" s="457">
        <v>460.68</v>
      </c>
      <c r="BR22" s="457">
        <v>462.35</v>
      </c>
      <c r="BS22" s="458">
        <v>463.56</v>
      </c>
      <c r="BT22" s="459">
        <v>465.83</v>
      </c>
      <c r="BU22" s="457">
        <v>471.98</v>
      </c>
      <c r="BV22" s="457">
        <v>479.09</v>
      </c>
      <c r="BW22" s="458">
        <v>479.43</v>
      </c>
      <c r="BX22" s="459">
        <v>482.58</v>
      </c>
      <c r="BY22" s="457">
        <v>486.02</v>
      </c>
      <c r="BZ22" s="457">
        <v>489.99</v>
      </c>
      <c r="CA22" s="458">
        <v>490.51</v>
      </c>
      <c r="CB22" s="459">
        <v>492.64</v>
      </c>
      <c r="CC22" s="457">
        <v>494.85</v>
      </c>
      <c r="CD22" s="457">
        <v>496.49</v>
      </c>
      <c r="CE22" s="458">
        <v>498.23</v>
      </c>
      <c r="CF22" s="459">
        <v>503.53</v>
      </c>
      <c r="CG22" s="457">
        <v>506.24</v>
      </c>
      <c r="CH22" s="457">
        <v>508.4</v>
      </c>
      <c r="CI22" s="458">
        <v>510.21</v>
      </c>
      <c r="CJ22" s="460">
        <v>514.77</v>
      </c>
      <c r="CK22" s="457">
        <v>520.48</v>
      </c>
      <c r="CL22" s="457">
        <v>525.80999999999995</v>
      </c>
      <c r="CM22" s="458">
        <v>526.51</v>
      </c>
      <c r="CN22" s="459">
        <v>527.91</v>
      </c>
      <c r="CO22" s="457">
        <v>531.22</v>
      </c>
      <c r="CP22" s="457">
        <v>534.34</v>
      </c>
      <c r="CQ22" s="458">
        <v>537.36</v>
      </c>
      <c r="CR22" s="459">
        <v>540.77</v>
      </c>
      <c r="CS22" s="457">
        <v>539.82000000000005</v>
      </c>
      <c r="CT22" s="457">
        <v>544.75</v>
      </c>
      <c r="CU22" s="458">
        <v>547.51</v>
      </c>
      <c r="CV22" s="456">
        <v>550.76</v>
      </c>
      <c r="CW22" s="457">
        <v>568.85</v>
      </c>
      <c r="CX22" s="457">
        <v>574.22</v>
      </c>
      <c r="CY22" s="458">
        <v>574.58000000000004</v>
      </c>
      <c r="CZ22" s="456">
        <v>580.20000000000005</v>
      </c>
      <c r="DA22" s="457">
        <v>585.04999999999995</v>
      </c>
      <c r="DB22" s="457">
        <v>585.17999999999995</v>
      </c>
      <c r="DC22" s="458">
        <v>588.23</v>
      </c>
      <c r="DD22" s="459">
        <v>593.35</v>
      </c>
      <c r="DE22" s="457">
        <v>597.41999999999996</v>
      </c>
      <c r="DF22" s="457">
        <v>605.82000000000005</v>
      </c>
      <c r="DG22" s="458">
        <v>610.94000000000005</v>
      </c>
      <c r="DH22" s="459">
        <v>619.98</v>
      </c>
      <c r="DI22" s="457">
        <v>626.28</v>
      </c>
      <c r="DJ22" s="457">
        <v>635.25</v>
      </c>
      <c r="DK22" s="458">
        <v>639.55999999999995</v>
      </c>
      <c r="DL22" s="459">
        <v>650.69000000000005</v>
      </c>
      <c r="DM22" s="457">
        <v>658.21</v>
      </c>
      <c r="DN22" s="457">
        <v>661.81</v>
      </c>
      <c r="DO22" s="458">
        <v>669.01</v>
      </c>
      <c r="DP22" s="459">
        <v>676.88</v>
      </c>
      <c r="DQ22" s="457">
        <v>686.56</v>
      </c>
      <c r="DR22" s="457">
        <v>696</v>
      </c>
      <c r="DS22" s="458">
        <v>698.14</v>
      </c>
      <c r="DT22" s="459">
        <v>700.69</v>
      </c>
      <c r="DU22" s="457">
        <v>705.47</v>
      </c>
      <c r="DV22" s="457">
        <v>713.5</v>
      </c>
      <c r="DW22" s="458">
        <v>717.74</v>
      </c>
      <c r="DX22" s="459">
        <v>727.05</v>
      </c>
      <c r="DY22" s="457">
        <v>730.99</v>
      </c>
      <c r="DZ22" s="457">
        <v>740.35</v>
      </c>
      <c r="EA22" s="458">
        <v>741.15</v>
      </c>
      <c r="EB22" s="459">
        <v>747.83</v>
      </c>
      <c r="EC22" s="457">
        <v>748.86</v>
      </c>
      <c r="ED22" s="457">
        <v>765.59</v>
      </c>
      <c r="EE22" s="458">
        <v>766.53</v>
      </c>
      <c r="EF22" s="459">
        <v>771.39</v>
      </c>
      <c r="EG22" s="457">
        <v>778.88</v>
      </c>
      <c r="EH22" s="457">
        <v>787.89</v>
      </c>
      <c r="EI22" s="458">
        <v>789.66</v>
      </c>
      <c r="EJ22" s="459">
        <v>795.15</v>
      </c>
      <c r="EK22" s="457">
        <v>798.73</v>
      </c>
      <c r="EL22" s="457">
        <v>806.02</v>
      </c>
      <c r="EM22" s="458">
        <v>807.05</v>
      </c>
      <c r="EN22" s="459">
        <v>812.95</v>
      </c>
      <c r="EO22" s="457">
        <v>815.76</v>
      </c>
      <c r="EP22" s="457">
        <v>828.49</v>
      </c>
      <c r="EQ22" s="458">
        <v>829.61</v>
      </c>
      <c r="ER22" s="459">
        <v>834.23</v>
      </c>
      <c r="ES22" s="457">
        <v>837.36</v>
      </c>
      <c r="ET22" s="457">
        <v>840.49</v>
      </c>
      <c r="EU22" s="458">
        <v>843.62</v>
      </c>
      <c r="EV22" s="459">
        <v>847.2</v>
      </c>
      <c r="EW22" s="457">
        <v>851.37</v>
      </c>
      <c r="EX22" s="457">
        <v>855</v>
      </c>
      <c r="EY22" s="458">
        <v>858.62</v>
      </c>
      <c r="EZ22" s="459">
        <v>863.06</v>
      </c>
      <c r="FA22" s="457">
        <v>867.19</v>
      </c>
      <c r="FB22" s="457">
        <v>871.32</v>
      </c>
      <c r="FC22" s="458">
        <v>875.45</v>
      </c>
      <c r="FD22" s="459">
        <v>879.99</v>
      </c>
      <c r="FE22" s="457">
        <v>884.42</v>
      </c>
      <c r="FF22" s="457">
        <v>888.86</v>
      </c>
      <c r="FG22" s="458">
        <v>893.29</v>
      </c>
      <c r="FH22" s="459">
        <v>897.59</v>
      </c>
      <c r="FI22" s="457">
        <v>902.11</v>
      </c>
      <c r="FJ22" s="457">
        <v>906.63</v>
      </c>
      <c r="FK22" s="458">
        <v>911.16</v>
      </c>
      <c r="FL22" s="459">
        <v>915.54</v>
      </c>
      <c r="FM22" s="457">
        <v>920.16</v>
      </c>
      <c r="FN22" s="457">
        <v>924.77</v>
      </c>
      <c r="FO22" s="458">
        <v>929.38</v>
      </c>
      <c r="FP22" s="459">
        <v>933.85</v>
      </c>
      <c r="FQ22" s="457">
        <v>938.56</v>
      </c>
      <c r="FR22" s="457">
        <v>943.26</v>
      </c>
      <c r="FS22" s="458">
        <v>947.97</v>
      </c>
      <c r="FT22" s="459">
        <v>952.53</v>
      </c>
      <c r="FU22" s="457">
        <v>957.33</v>
      </c>
      <c r="FV22" s="457">
        <v>962.13</v>
      </c>
      <c r="FW22" s="458">
        <v>966.93</v>
      </c>
      <c r="FX22" s="459">
        <v>971.58</v>
      </c>
      <c r="FY22" s="457">
        <v>976.48</v>
      </c>
      <c r="FZ22" s="457">
        <v>981.37</v>
      </c>
      <c r="GA22" s="458">
        <v>986.27</v>
      </c>
      <c r="GB22" s="459">
        <v>991.01</v>
      </c>
      <c r="GC22" s="457">
        <v>996.01</v>
      </c>
      <c r="GD22" s="457">
        <v>1001</v>
      </c>
      <c r="GE22" s="458">
        <v>1005.99</v>
      </c>
      <c r="GF22" s="459">
        <v>1010.83</v>
      </c>
      <c r="GG22" s="457">
        <v>1015.93</v>
      </c>
      <c r="GH22" s="457">
        <v>1021.02</v>
      </c>
      <c r="GI22" s="458">
        <v>1026.1099999999999</v>
      </c>
      <c r="GJ22" s="459">
        <v>1031.05</v>
      </c>
      <c r="GK22" s="457">
        <v>1036.24</v>
      </c>
      <c r="GL22" s="457">
        <v>1041.44</v>
      </c>
      <c r="GM22" s="458">
        <v>1046.6300000000001</v>
      </c>
      <c r="GN22" s="459">
        <v>1051.67</v>
      </c>
      <c r="GO22" s="457">
        <v>1056.97</v>
      </c>
      <c r="GP22" s="457">
        <v>1062.27</v>
      </c>
      <c r="GQ22" s="458">
        <v>1067.57</v>
      </c>
      <c r="GR22" s="459">
        <v>1072.7</v>
      </c>
      <c r="GS22" s="457">
        <v>1078.1099999999999</v>
      </c>
      <c r="GT22" s="457">
        <v>1083.51</v>
      </c>
      <c r="GU22" s="458">
        <v>1088.92</v>
      </c>
      <c r="GV22" s="459">
        <v>1094.1600000000001</v>
      </c>
      <c r="GW22" s="457">
        <v>1099.67</v>
      </c>
      <c r="GX22" s="457">
        <v>1105.18</v>
      </c>
      <c r="GY22" s="458">
        <v>1110.69</v>
      </c>
      <c r="GZ22" s="459">
        <v>1116.04</v>
      </c>
      <c r="HA22" s="457">
        <v>1121.6600000000001</v>
      </c>
      <c r="HB22" s="457">
        <v>1127.29</v>
      </c>
      <c r="HC22" s="458">
        <v>1132.9100000000001</v>
      </c>
      <c r="HD22" s="459">
        <v>1138.3599999999999</v>
      </c>
      <c r="HE22" s="457">
        <v>1144.0999999999999</v>
      </c>
      <c r="HF22" s="457">
        <v>1149.83</v>
      </c>
      <c r="HG22" s="458">
        <v>1155.57</v>
      </c>
      <c r="HH22" s="459">
        <v>1161.1300000000001</v>
      </c>
      <c r="HI22" s="457">
        <v>1166.98</v>
      </c>
      <c r="HJ22" s="457">
        <v>1172.83</v>
      </c>
      <c r="HK22" s="458">
        <v>1178.68</v>
      </c>
      <c r="HL22" s="459">
        <v>1184.3499999999999</v>
      </c>
      <c r="HM22" s="457">
        <v>1190.32</v>
      </c>
      <c r="HN22" s="457">
        <v>1196.29</v>
      </c>
      <c r="HO22" s="458">
        <v>1202.25</v>
      </c>
      <c r="HP22" s="459">
        <v>1208.04</v>
      </c>
      <c r="HQ22" s="457">
        <v>1214.1300000000001</v>
      </c>
      <c r="HR22" s="457">
        <v>1220.21</v>
      </c>
      <c r="HS22" s="458">
        <v>1226.3</v>
      </c>
      <c r="HT22" s="459">
        <v>1232.2</v>
      </c>
      <c r="HU22" s="457">
        <v>1238.4100000000001</v>
      </c>
      <c r="HV22" s="457">
        <v>1244.6199999999999</v>
      </c>
      <c r="HW22" s="458">
        <v>1250.82</v>
      </c>
      <c r="HX22" s="459">
        <v>1256.8399999999999</v>
      </c>
      <c r="HY22" s="457">
        <v>1263.18</v>
      </c>
      <c r="HZ22" s="457">
        <v>1269.51</v>
      </c>
      <c r="IA22" s="458">
        <v>1275.8399999999999</v>
      </c>
      <c r="IB22" s="459">
        <v>1281.98</v>
      </c>
      <c r="IC22" s="457">
        <v>1288.44</v>
      </c>
      <c r="ID22" s="457">
        <v>1294.9000000000001</v>
      </c>
      <c r="IE22" s="458">
        <v>1301.3599999999999</v>
      </c>
      <c r="IF22" s="459">
        <v>1307.6199999999999</v>
      </c>
      <c r="IG22" s="457">
        <v>1314.21</v>
      </c>
      <c r="IH22" s="457">
        <v>1320.8</v>
      </c>
      <c r="II22" s="458">
        <v>1327.38</v>
      </c>
      <c r="IJ22" s="459">
        <v>1333.77</v>
      </c>
      <c r="IK22" s="457">
        <v>1340.49</v>
      </c>
      <c r="IL22" s="457">
        <v>1347.21</v>
      </c>
      <c r="IM22" s="458">
        <v>1353.93</v>
      </c>
      <c r="IN22" s="459">
        <v>1360.45</v>
      </c>
      <c r="IO22" s="457">
        <v>1367.3</v>
      </c>
      <c r="IP22" s="457">
        <v>1374.16</v>
      </c>
      <c r="IQ22" s="458">
        <v>1381.01</v>
      </c>
      <c r="IR22" s="459">
        <v>1387.66</v>
      </c>
      <c r="IS22" s="457">
        <v>1394.65</v>
      </c>
      <c r="IT22" s="457">
        <v>1401.64</v>
      </c>
      <c r="IU22" s="458">
        <v>1408.63</v>
      </c>
      <c r="IV22" s="459">
        <v>1415.41</v>
      </c>
      <c r="IW22" s="457">
        <v>1422.54</v>
      </c>
      <c r="IX22" s="457">
        <v>1429.67</v>
      </c>
      <c r="IY22" s="458">
        <v>1436.8</v>
      </c>
      <c r="IZ22" s="459">
        <v>1443.72</v>
      </c>
      <c r="JA22" s="457">
        <v>1450.99</v>
      </c>
      <c r="JB22" s="457">
        <v>1458.27</v>
      </c>
      <c r="JC22" s="458">
        <v>1465.54</v>
      </c>
      <c r="JD22" s="459">
        <v>1472.59</v>
      </c>
      <c r="JE22" s="457">
        <v>1480.01</v>
      </c>
      <c r="JF22" s="457">
        <v>1487.43</v>
      </c>
      <c r="JG22" s="458">
        <v>1494.85</v>
      </c>
      <c r="JH22" s="459">
        <v>1502.05</v>
      </c>
      <c r="JI22" s="457">
        <v>1509.61</v>
      </c>
      <c r="JJ22" s="457">
        <v>1517.18</v>
      </c>
      <c r="JK22" s="458">
        <v>1524.75</v>
      </c>
      <c r="JL22" s="459">
        <v>1532.09</v>
      </c>
      <c r="JM22" s="457">
        <v>1539.8</v>
      </c>
      <c r="JN22" s="457">
        <v>1547.52</v>
      </c>
      <c r="JO22" s="458">
        <v>1555.24</v>
      </c>
      <c r="JP22" s="459">
        <v>1562.73</v>
      </c>
      <c r="JQ22" s="457">
        <v>1570.6</v>
      </c>
      <c r="JR22" s="457">
        <v>1578.47</v>
      </c>
      <c r="JS22" s="458">
        <v>1586.35</v>
      </c>
      <c r="JT22" s="459">
        <v>1593.98</v>
      </c>
      <c r="JU22" s="457">
        <v>1602.01</v>
      </c>
      <c r="JV22" s="457">
        <v>1610.04</v>
      </c>
      <c r="JW22" s="458">
        <v>1618.07</v>
      </c>
      <c r="JX22" s="459">
        <v>1625.86</v>
      </c>
      <c r="JY22" s="457">
        <v>1634.05</v>
      </c>
      <c r="JZ22" s="457">
        <v>1642.24</v>
      </c>
      <c r="KA22" s="458">
        <v>1650.43</v>
      </c>
      <c r="KB22" s="459">
        <v>1658.38</v>
      </c>
      <c r="KC22" s="457">
        <v>1666.73</v>
      </c>
      <c r="KD22" s="457">
        <v>1675.09</v>
      </c>
      <c r="KE22" s="458">
        <v>1683.44</v>
      </c>
      <c r="KF22" s="459">
        <v>1691.55</v>
      </c>
      <c r="KG22" s="457">
        <v>1700.07</v>
      </c>
      <c r="KH22" s="457">
        <v>1708.59</v>
      </c>
      <c r="KI22" s="458">
        <v>1717.11</v>
      </c>
      <c r="KJ22" s="459">
        <v>1725.38</v>
      </c>
      <c r="KK22" s="457">
        <v>1734.07</v>
      </c>
      <c r="KL22" s="457">
        <v>1742.76</v>
      </c>
      <c r="KM22" s="458">
        <v>1751.45</v>
      </c>
      <c r="KN22" s="459">
        <v>1759.89</v>
      </c>
      <c r="KO22" s="457">
        <v>1768.75</v>
      </c>
      <c r="KP22" s="457">
        <v>1777.62</v>
      </c>
      <c r="KQ22" s="458">
        <v>1786.48</v>
      </c>
      <c r="KR22" s="459">
        <v>1795.08</v>
      </c>
      <c r="KS22" s="457">
        <v>1804.13</v>
      </c>
      <c r="KT22" s="457">
        <v>1813.17</v>
      </c>
      <c r="KU22" s="458">
        <v>1822.21</v>
      </c>
      <c r="KV22" s="459">
        <v>1830.98</v>
      </c>
      <c r="KW22" s="457">
        <v>1840.21</v>
      </c>
      <c r="KX22" s="457">
        <v>1849.43</v>
      </c>
      <c r="KY22" s="458">
        <v>1858.66</v>
      </c>
      <c r="KZ22" s="459">
        <v>1867.6</v>
      </c>
      <c r="LA22" s="457">
        <v>1877.01</v>
      </c>
      <c r="LB22" s="457">
        <v>1886.42</v>
      </c>
      <c r="LC22" s="458">
        <v>1895.83</v>
      </c>
      <c r="LD22" s="459">
        <v>1904.96</v>
      </c>
      <c r="LE22" s="457">
        <v>1914.55</v>
      </c>
      <c r="LF22" s="457">
        <v>1924.15</v>
      </c>
      <c r="LG22" s="458">
        <v>1933.75</v>
      </c>
      <c r="LH22" s="459">
        <v>1943.06</v>
      </c>
      <c r="LI22" s="457">
        <v>1952.84</v>
      </c>
      <c r="LJ22" s="457">
        <v>1962.63</v>
      </c>
      <c r="LK22" s="458">
        <v>1972.42</v>
      </c>
      <c r="LL22" s="459">
        <v>1981.92</v>
      </c>
      <c r="LM22" s="457">
        <v>1991.9</v>
      </c>
      <c r="LN22" s="457">
        <v>2001.89</v>
      </c>
      <c r="LO22" s="458">
        <v>2011.87</v>
      </c>
      <c r="LP22" s="459">
        <v>2021.56</v>
      </c>
      <c r="LQ22" s="457">
        <v>2031.74</v>
      </c>
      <c r="LR22" s="457">
        <v>2041.92</v>
      </c>
      <c r="LS22" s="458">
        <v>2052.11</v>
      </c>
      <c r="LT22" s="459">
        <v>2061.9899999999998</v>
      </c>
      <c r="LU22" s="457">
        <v>2072.37</v>
      </c>
      <c r="LV22" s="457">
        <v>2082.7600000000002</v>
      </c>
      <c r="LW22" s="458">
        <v>2093.15</v>
      </c>
      <c r="LX22" s="459">
        <v>2103.23</v>
      </c>
      <c r="LY22" s="457">
        <v>2113.8200000000002</v>
      </c>
      <c r="LZ22" s="457">
        <v>2124.42</v>
      </c>
      <c r="MA22" s="458">
        <v>2135.0100000000002</v>
      </c>
      <c r="MB22" s="459">
        <v>2145.29</v>
      </c>
      <c r="MC22" s="457">
        <v>2156.1</v>
      </c>
      <c r="MD22" s="457">
        <v>2166.91</v>
      </c>
      <c r="ME22" s="458">
        <v>2177.71</v>
      </c>
      <c r="MF22" s="459">
        <v>2188.1999999999998</v>
      </c>
      <c r="MG22" s="457">
        <v>2199.2199999999998</v>
      </c>
      <c r="MH22" s="457">
        <v>2210.2399999999998</v>
      </c>
      <c r="MI22" s="458">
        <v>2221.27</v>
      </c>
      <c r="MJ22" s="459">
        <v>2231.96</v>
      </c>
      <c r="MK22" s="457">
        <v>2243.1999999999998</v>
      </c>
      <c r="ML22" s="457">
        <v>2254.4499999999998</v>
      </c>
      <c r="MM22" s="458">
        <v>2265.69</v>
      </c>
      <c r="MN22" s="459">
        <v>2276.6</v>
      </c>
      <c r="MO22" s="457">
        <v>2288.0700000000002</v>
      </c>
      <c r="MP22" s="457">
        <v>2299.54</v>
      </c>
      <c r="MQ22" s="458">
        <v>2311.0100000000002</v>
      </c>
      <c r="MR22" s="459">
        <v>2322.13</v>
      </c>
      <c r="MS22" s="457">
        <v>2333.83</v>
      </c>
      <c r="MT22" s="457">
        <v>2345.5300000000002</v>
      </c>
      <c r="MU22" s="458">
        <v>2357.23</v>
      </c>
      <c r="MV22" s="459">
        <v>2368.5700000000002</v>
      </c>
      <c r="MW22" s="457">
        <v>2380.5100000000002</v>
      </c>
      <c r="MX22" s="457">
        <v>2392.44</v>
      </c>
      <c r="MY22" s="458">
        <v>2404.37</v>
      </c>
      <c r="MZ22" s="459">
        <v>2415.9499999999998</v>
      </c>
      <c r="NA22" s="457">
        <v>2428.12</v>
      </c>
      <c r="NB22" s="457">
        <v>2440.29</v>
      </c>
      <c r="NC22" s="458">
        <v>2452.46</v>
      </c>
      <c r="ND22" s="459">
        <v>2464.2600000000002</v>
      </c>
      <c r="NE22" s="457">
        <v>2476.6799999999998</v>
      </c>
      <c r="NF22" s="457">
        <v>2489.09</v>
      </c>
      <c r="NG22" s="458">
        <v>2501.5100000000002</v>
      </c>
      <c r="NH22" s="459">
        <v>2513.5500000000002</v>
      </c>
      <c r="NI22" s="457">
        <v>2526.21</v>
      </c>
      <c r="NJ22" s="457">
        <v>2538.88</v>
      </c>
      <c r="NK22" s="458">
        <v>2551.54</v>
      </c>
      <c r="NL22" s="459">
        <v>2563.8200000000002</v>
      </c>
      <c r="NM22" s="457">
        <v>2576.7399999999998</v>
      </c>
      <c r="NN22" s="457">
        <v>2589.65</v>
      </c>
      <c r="NO22" s="458">
        <v>2602.5700000000002</v>
      </c>
      <c r="NP22" s="459">
        <v>2615.1</v>
      </c>
      <c r="NQ22" s="457">
        <v>2628.27</v>
      </c>
      <c r="NR22" s="457">
        <v>2641.45</v>
      </c>
      <c r="NS22" s="458">
        <v>2654.62</v>
      </c>
      <c r="NT22" s="459">
        <v>2667.4</v>
      </c>
      <c r="NU22" s="457">
        <v>2680.84</v>
      </c>
      <c r="NV22" s="457">
        <v>2694.27</v>
      </c>
      <c r="NW22" s="458">
        <v>2707.71</v>
      </c>
      <c r="NX22" s="459">
        <v>2720.75</v>
      </c>
      <c r="NY22" s="457">
        <v>2734.45</v>
      </c>
      <c r="NZ22" s="457">
        <v>2748.16</v>
      </c>
      <c r="OA22" s="458">
        <v>2761.87</v>
      </c>
      <c r="OB22" s="459">
        <v>2775.16</v>
      </c>
      <c r="OC22" s="457">
        <v>2789.14</v>
      </c>
      <c r="OD22" s="457">
        <v>2803.12</v>
      </c>
      <c r="OE22" s="458">
        <v>2817.1</v>
      </c>
      <c r="OF22" s="459">
        <v>2830.67</v>
      </c>
      <c r="OG22" s="457">
        <v>2844.93</v>
      </c>
      <c r="OH22" s="457">
        <v>2859.19</v>
      </c>
      <c r="OI22" s="458">
        <v>2873.45</v>
      </c>
      <c r="OJ22" s="459">
        <v>2887.28</v>
      </c>
      <c r="OK22" s="457">
        <v>2901.82</v>
      </c>
      <c r="OL22" s="457">
        <v>2916.37</v>
      </c>
      <c r="OM22" s="458">
        <v>2930.91</v>
      </c>
      <c r="ON22" s="459">
        <v>2945.02</v>
      </c>
      <c r="OO22" s="457">
        <v>2959.86</v>
      </c>
      <c r="OP22" s="457">
        <v>2974.7</v>
      </c>
      <c r="OQ22" s="458">
        <v>2989.53</v>
      </c>
      <c r="OR22" s="459">
        <v>3003.92</v>
      </c>
      <c r="OS22" s="457">
        <v>3019.06</v>
      </c>
      <c r="OT22" s="457">
        <v>3034.19</v>
      </c>
      <c r="OU22" s="458">
        <v>3049.32</v>
      </c>
      <c r="OV22" s="459">
        <v>3064</v>
      </c>
      <c r="OW22" s="457">
        <v>3079.44</v>
      </c>
      <c r="OX22" s="457">
        <v>3094.87</v>
      </c>
      <c r="OY22" s="458">
        <v>3110.31</v>
      </c>
      <c r="OZ22" s="459">
        <v>3125.28</v>
      </c>
      <c r="PA22" s="457">
        <v>3141.03</v>
      </c>
      <c r="PB22" s="457">
        <v>3156.77</v>
      </c>
      <c r="PC22" s="458">
        <v>3172.52</v>
      </c>
      <c r="PD22" s="459">
        <v>3187.79</v>
      </c>
      <c r="PE22" s="457">
        <v>3203.85</v>
      </c>
      <c r="PF22" s="457">
        <v>3219.91</v>
      </c>
      <c r="PG22" s="458">
        <v>3235.97</v>
      </c>
      <c r="PH22" s="459">
        <v>3251.54</v>
      </c>
      <c r="PI22" s="457">
        <v>3267.93</v>
      </c>
      <c r="PJ22" s="457">
        <v>3284.31</v>
      </c>
      <c r="PK22" s="458">
        <v>3300.69</v>
      </c>
      <c r="PL22" s="459">
        <v>3316.58</v>
      </c>
      <c r="PM22" s="457">
        <v>3333.28</v>
      </c>
      <c r="PN22" s="457">
        <v>3349.99</v>
      </c>
      <c r="PO22" s="458">
        <v>3366.7</v>
      </c>
      <c r="PP22" s="459">
        <v>3382.91</v>
      </c>
      <c r="PQ22" s="457">
        <v>3399.95</v>
      </c>
      <c r="PR22" s="457">
        <v>3416.99</v>
      </c>
      <c r="PS22" s="458">
        <v>3434.03</v>
      </c>
      <c r="PT22" s="459">
        <v>3450.57</v>
      </c>
      <c r="PU22" s="457">
        <v>3467.95</v>
      </c>
      <c r="PV22" s="457">
        <v>3485.33</v>
      </c>
      <c r="PW22" s="458">
        <v>3502.71</v>
      </c>
      <c r="PX22" s="459">
        <v>3519.58</v>
      </c>
      <c r="PY22" s="457">
        <v>3537.31</v>
      </c>
      <c r="PZ22" s="457">
        <v>3555.04</v>
      </c>
      <c r="QA22" s="458">
        <v>3572.77</v>
      </c>
      <c r="QB22" s="459">
        <v>3589.97</v>
      </c>
      <c r="QC22" s="457">
        <v>3608.05</v>
      </c>
      <c r="QD22" s="457">
        <v>3626.14</v>
      </c>
      <c r="QE22" s="458">
        <v>3644.22</v>
      </c>
      <c r="QF22" s="459">
        <v>3661.77</v>
      </c>
      <c r="QG22" s="457">
        <v>3680.21</v>
      </c>
      <c r="QH22" s="457">
        <v>3698.66</v>
      </c>
      <c r="QI22" s="458">
        <v>3717.11</v>
      </c>
      <c r="QJ22" s="459">
        <v>3735</v>
      </c>
      <c r="QK22" s="457">
        <v>3753.82</v>
      </c>
      <c r="QL22" s="457">
        <v>3772.63</v>
      </c>
      <c r="QM22" s="458">
        <v>3791.45</v>
      </c>
      <c r="QN22" s="459">
        <v>3809.7</v>
      </c>
      <c r="QO22" s="457">
        <v>3828.9</v>
      </c>
      <c r="QP22" s="457">
        <v>3848.09</v>
      </c>
      <c r="QQ22" s="458">
        <v>3867.28</v>
      </c>
      <c r="QR22" s="459">
        <v>3885.9</v>
      </c>
      <c r="QS22" s="457">
        <v>3905.47</v>
      </c>
      <c r="QT22" s="457">
        <v>3925.05</v>
      </c>
      <c r="QU22" s="458">
        <v>3944.63</v>
      </c>
      <c r="QV22" s="459">
        <v>3963.61</v>
      </c>
      <c r="QW22" s="457">
        <v>3983.58</v>
      </c>
      <c r="QX22" s="457">
        <v>4003.55</v>
      </c>
      <c r="QY22" s="458">
        <v>4023.52</v>
      </c>
      <c r="QZ22" s="459">
        <v>4042.89</v>
      </c>
      <c r="RA22" s="457">
        <v>4063.25</v>
      </c>
      <c r="RB22" s="457">
        <v>4083.62</v>
      </c>
      <c r="RC22" s="458">
        <v>4103.99</v>
      </c>
      <c r="RD22" s="459">
        <v>4123.74</v>
      </c>
      <c r="RE22" s="457">
        <v>4144.5200000000004</v>
      </c>
      <c r="RF22" s="457">
        <v>4165.29</v>
      </c>
      <c r="RG22" s="458">
        <v>4186.07</v>
      </c>
      <c r="RH22" s="459">
        <v>4206.22</v>
      </c>
      <c r="RI22" s="457">
        <v>4227.41</v>
      </c>
      <c r="RJ22" s="457">
        <v>4248.6000000000004</v>
      </c>
      <c r="RK22" s="458">
        <v>4269.79</v>
      </c>
      <c r="RL22" s="459">
        <v>4290.34</v>
      </c>
      <c r="RM22" s="457">
        <v>4311.96</v>
      </c>
      <c r="RN22" s="457">
        <v>4333.57</v>
      </c>
      <c r="RO22" s="458">
        <v>4355.1899999999996</v>
      </c>
      <c r="RP22" s="459">
        <v>4376.1499999999996</v>
      </c>
      <c r="RQ22" s="457">
        <v>4398.2</v>
      </c>
      <c r="RR22" s="457">
        <v>4420.24</v>
      </c>
      <c r="RS22" s="458">
        <v>4442.29</v>
      </c>
      <c r="RT22" s="459">
        <v>4463.67</v>
      </c>
      <c r="RU22" s="457">
        <v>4486.16</v>
      </c>
      <c r="RV22" s="457">
        <v>4508.6499999999996</v>
      </c>
      <c r="RW22" s="458">
        <v>4531.13</v>
      </c>
      <c r="RX22" s="459">
        <v>4552.95</v>
      </c>
      <c r="RY22" s="457">
        <v>4575.88</v>
      </c>
      <c r="RZ22" s="457">
        <v>4598.82</v>
      </c>
      <c r="SA22" s="586">
        <v>4621.76</v>
      </c>
    </row>
    <row r="23" spans="1:495">
      <c r="A23" s="478"/>
      <c r="B23" s="587" t="s">
        <v>578</v>
      </c>
      <c r="C23" s="417"/>
      <c r="D23" s="417"/>
      <c r="E23" s="417"/>
      <c r="F23" s="395"/>
      <c r="G23" s="401">
        <v>22</v>
      </c>
      <c r="H23" s="453" t="s">
        <v>92</v>
      </c>
      <c r="I23" s="409">
        <v>22</v>
      </c>
      <c r="J23" s="454" t="s">
        <v>389</v>
      </c>
      <c r="K23" s="455">
        <v>0.02</v>
      </c>
      <c r="L23" s="456">
        <v>269.79000000000002</v>
      </c>
      <c r="M23" s="457">
        <v>273.86</v>
      </c>
      <c r="N23" s="457">
        <v>281.33999999999997</v>
      </c>
      <c r="O23" s="458">
        <v>285.41000000000003</v>
      </c>
      <c r="P23" s="456">
        <v>291.55</v>
      </c>
      <c r="Q23" s="457">
        <v>298.07</v>
      </c>
      <c r="R23" s="457">
        <v>308.20999999999998</v>
      </c>
      <c r="S23" s="458">
        <v>311.18</v>
      </c>
      <c r="T23" s="459">
        <v>314.92</v>
      </c>
      <c r="U23" s="457">
        <v>316.12</v>
      </c>
      <c r="V23" s="457">
        <v>324.52999999999997</v>
      </c>
      <c r="W23" s="458">
        <v>324.95</v>
      </c>
      <c r="X23" s="459">
        <v>325.26</v>
      </c>
      <c r="Y23" s="457">
        <v>328.39</v>
      </c>
      <c r="Z23" s="457">
        <v>333.91</v>
      </c>
      <c r="AA23" s="458">
        <v>335.74</v>
      </c>
      <c r="AB23" s="459">
        <v>336.79</v>
      </c>
      <c r="AC23" s="457">
        <v>340</v>
      </c>
      <c r="AD23" s="457">
        <v>343.84</v>
      </c>
      <c r="AE23" s="458">
        <v>343.63</v>
      </c>
      <c r="AF23" s="459">
        <v>344.18</v>
      </c>
      <c r="AG23" s="457">
        <v>345.83</v>
      </c>
      <c r="AH23" s="457">
        <v>347.56</v>
      </c>
      <c r="AI23" s="458">
        <v>346.91</v>
      </c>
      <c r="AJ23" s="459">
        <v>345.43</v>
      </c>
      <c r="AK23" s="457">
        <v>347.52</v>
      </c>
      <c r="AL23" s="457">
        <v>347.92</v>
      </c>
      <c r="AM23" s="458">
        <v>348.46</v>
      </c>
      <c r="AN23" s="459">
        <v>349.49</v>
      </c>
      <c r="AO23" s="457">
        <v>351.39</v>
      </c>
      <c r="AP23" s="457">
        <v>354.69</v>
      </c>
      <c r="AQ23" s="458">
        <v>357.81</v>
      </c>
      <c r="AR23" s="459">
        <v>362.28</v>
      </c>
      <c r="AS23" s="457">
        <v>368.41</v>
      </c>
      <c r="AT23" s="457">
        <v>372.76</v>
      </c>
      <c r="AU23" s="458">
        <v>374.35</v>
      </c>
      <c r="AV23" s="459">
        <v>378.56</v>
      </c>
      <c r="AW23" s="457">
        <v>383.86</v>
      </c>
      <c r="AX23" s="457">
        <v>385.02</v>
      </c>
      <c r="AY23" s="458">
        <v>385.11</v>
      </c>
      <c r="AZ23" s="459">
        <v>383.69</v>
      </c>
      <c r="BA23" s="457">
        <v>386</v>
      </c>
      <c r="BB23" s="457">
        <v>388.53</v>
      </c>
      <c r="BC23" s="458">
        <v>388.78</v>
      </c>
      <c r="BD23" s="459">
        <v>390.85</v>
      </c>
      <c r="BE23" s="457">
        <v>391.74</v>
      </c>
      <c r="BF23" s="457">
        <v>394.01</v>
      </c>
      <c r="BG23" s="458">
        <v>392.82</v>
      </c>
      <c r="BH23" s="459">
        <v>395.72</v>
      </c>
      <c r="BI23" s="457">
        <v>399.85</v>
      </c>
      <c r="BJ23" s="457">
        <v>400.53</v>
      </c>
      <c r="BK23" s="458">
        <v>400.17</v>
      </c>
      <c r="BL23" s="459">
        <v>403.93</v>
      </c>
      <c r="BM23" s="457">
        <v>411.62</v>
      </c>
      <c r="BN23" s="457">
        <v>411.97</v>
      </c>
      <c r="BO23" s="458">
        <v>415.02</v>
      </c>
      <c r="BP23" s="459">
        <v>421.19</v>
      </c>
      <c r="BQ23" s="457">
        <v>423.94</v>
      </c>
      <c r="BR23" s="457">
        <v>426.49</v>
      </c>
      <c r="BS23" s="458">
        <v>428.02</v>
      </c>
      <c r="BT23" s="459">
        <v>433.65</v>
      </c>
      <c r="BU23" s="457">
        <v>440</v>
      </c>
      <c r="BV23" s="457">
        <v>442.92</v>
      </c>
      <c r="BW23" s="458">
        <v>442.3</v>
      </c>
      <c r="BX23" s="459">
        <v>441.66</v>
      </c>
      <c r="BY23" s="457">
        <v>444.01</v>
      </c>
      <c r="BZ23" s="457">
        <v>447.85</v>
      </c>
      <c r="CA23" s="458">
        <v>448.8</v>
      </c>
      <c r="CB23" s="459">
        <v>450.05</v>
      </c>
      <c r="CC23" s="457">
        <v>454.32</v>
      </c>
      <c r="CD23" s="457">
        <v>457.23</v>
      </c>
      <c r="CE23" s="458">
        <v>458.34</v>
      </c>
      <c r="CF23" s="459">
        <v>459.51</v>
      </c>
      <c r="CG23" s="457">
        <v>461.72</v>
      </c>
      <c r="CH23" s="457">
        <v>460.32</v>
      </c>
      <c r="CI23" s="458">
        <v>456.04</v>
      </c>
      <c r="CJ23" s="460">
        <v>455.05</v>
      </c>
      <c r="CK23" s="457">
        <v>458.29</v>
      </c>
      <c r="CL23" s="457">
        <v>465.05</v>
      </c>
      <c r="CM23" s="458">
        <v>462.25</v>
      </c>
      <c r="CN23" s="459">
        <v>466.3</v>
      </c>
      <c r="CO23" s="457">
        <v>468.39</v>
      </c>
      <c r="CP23" s="457">
        <v>469.29</v>
      </c>
      <c r="CQ23" s="458">
        <v>468.22</v>
      </c>
      <c r="CR23" s="459">
        <v>468.84</v>
      </c>
      <c r="CS23" s="457">
        <v>470.57</v>
      </c>
      <c r="CT23" s="457">
        <v>474.22</v>
      </c>
      <c r="CU23" s="458">
        <v>475.09</v>
      </c>
      <c r="CV23" s="456">
        <v>476.18</v>
      </c>
      <c r="CW23" s="457">
        <v>485.23</v>
      </c>
      <c r="CX23" s="457">
        <v>492.07</v>
      </c>
      <c r="CY23" s="458">
        <v>491.16</v>
      </c>
      <c r="CZ23" s="456">
        <v>491.18</v>
      </c>
      <c r="DA23" s="457">
        <v>495.32</v>
      </c>
      <c r="DB23" s="457">
        <v>498.09</v>
      </c>
      <c r="DC23" s="458">
        <v>505</v>
      </c>
      <c r="DD23" s="459">
        <v>520.69000000000005</v>
      </c>
      <c r="DE23" s="457">
        <v>557.62</v>
      </c>
      <c r="DF23" s="457">
        <v>576.08000000000004</v>
      </c>
      <c r="DG23" s="458">
        <v>600.71</v>
      </c>
      <c r="DH23" s="459">
        <v>605.19000000000005</v>
      </c>
      <c r="DI23" s="457">
        <v>603.75</v>
      </c>
      <c r="DJ23" s="457">
        <v>600.77</v>
      </c>
      <c r="DK23" s="458">
        <v>612.16999999999996</v>
      </c>
      <c r="DL23" s="459">
        <v>632.03</v>
      </c>
      <c r="DM23" s="457">
        <v>638.5</v>
      </c>
      <c r="DN23" s="457">
        <v>649.88</v>
      </c>
      <c r="DO23" s="458">
        <v>661.67</v>
      </c>
      <c r="DP23" s="459">
        <v>658.14</v>
      </c>
      <c r="DQ23" s="457">
        <v>689.31</v>
      </c>
      <c r="DR23" s="457">
        <v>692.87</v>
      </c>
      <c r="DS23" s="458">
        <v>687.19</v>
      </c>
      <c r="DT23" s="459">
        <v>696.7</v>
      </c>
      <c r="DU23" s="457">
        <v>725.23</v>
      </c>
      <c r="DV23" s="457">
        <v>774.76</v>
      </c>
      <c r="DW23" s="458">
        <v>768.74</v>
      </c>
      <c r="DX23" s="459">
        <v>715.95</v>
      </c>
      <c r="DY23" s="457">
        <v>691.26</v>
      </c>
      <c r="DZ23" s="457">
        <v>694.39</v>
      </c>
      <c r="EA23" s="458">
        <v>697.18</v>
      </c>
      <c r="EB23" s="459">
        <v>705.25</v>
      </c>
      <c r="EC23" s="457">
        <v>722.76</v>
      </c>
      <c r="ED23" s="457">
        <v>728.03</v>
      </c>
      <c r="EE23" s="458">
        <v>727.14</v>
      </c>
      <c r="EF23" s="459">
        <v>738.68</v>
      </c>
      <c r="EG23" s="457">
        <v>759.69</v>
      </c>
      <c r="EH23" s="457">
        <v>768.44</v>
      </c>
      <c r="EI23" s="458">
        <v>768.35</v>
      </c>
      <c r="EJ23" s="459">
        <v>770.37</v>
      </c>
      <c r="EK23" s="457">
        <v>772.58</v>
      </c>
      <c r="EL23" s="457">
        <v>767.66</v>
      </c>
      <c r="EM23" s="458">
        <v>766.57</v>
      </c>
      <c r="EN23" s="459">
        <v>773.09</v>
      </c>
      <c r="EO23" s="457">
        <v>778.6</v>
      </c>
      <c r="EP23" s="457">
        <v>776.77</v>
      </c>
      <c r="EQ23" s="458">
        <v>777.31</v>
      </c>
      <c r="ER23" s="459">
        <v>786.1</v>
      </c>
      <c r="ES23" s="457">
        <v>789.05</v>
      </c>
      <c r="ET23" s="457">
        <v>792</v>
      </c>
      <c r="EU23" s="458">
        <v>794.94</v>
      </c>
      <c r="EV23" s="459">
        <v>798.32</v>
      </c>
      <c r="EW23" s="457">
        <v>802.25</v>
      </c>
      <c r="EX23" s="457">
        <v>805.67</v>
      </c>
      <c r="EY23" s="458">
        <v>809.09</v>
      </c>
      <c r="EZ23" s="459">
        <v>813.27</v>
      </c>
      <c r="FA23" s="457">
        <v>817.16</v>
      </c>
      <c r="FB23" s="457">
        <v>821.05</v>
      </c>
      <c r="FC23" s="458">
        <v>824.94</v>
      </c>
      <c r="FD23" s="459">
        <v>829.22</v>
      </c>
      <c r="FE23" s="457">
        <v>833.4</v>
      </c>
      <c r="FF23" s="457">
        <v>837.58</v>
      </c>
      <c r="FG23" s="458">
        <v>841.75</v>
      </c>
      <c r="FH23" s="459">
        <v>845.81</v>
      </c>
      <c r="FI23" s="457">
        <v>850.07</v>
      </c>
      <c r="FJ23" s="457">
        <v>854.33</v>
      </c>
      <c r="FK23" s="458">
        <v>858.59</v>
      </c>
      <c r="FL23" s="459">
        <v>862.72</v>
      </c>
      <c r="FM23" s="457">
        <v>867.07</v>
      </c>
      <c r="FN23" s="457">
        <v>871.41</v>
      </c>
      <c r="FO23" s="458">
        <v>875.76</v>
      </c>
      <c r="FP23" s="459">
        <v>879.98</v>
      </c>
      <c r="FQ23" s="457">
        <v>884.41</v>
      </c>
      <c r="FR23" s="457">
        <v>888.84</v>
      </c>
      <c r="FS23" s="458">
        <v>893.28</v>
      </c>
      <c r="FT23" s="459">
        <v>897.58</v>
      </c>
      <c r="FU23" s="457">
        <v>902.1</v>
      </c>
      <c r="FV23" s="457">
        <v>906.62</v>
      </c>
      <c r="FW23" s="458">
        <v>911.14</v>
      </c>
      <c r="FX23" s="459">
        <v>915.53</v>
      </c>
      <c r="FY23" s="457">
        <v>920.14</v>
      </c>
      <c r="FZ23" s="457">
        <v>924.75</v>
      </c>
      <c r="GA23" s="458">
        <v>929.36</v>
      </c>
      <c r="GB23" s="459">
        <v>933.84</v>
      </c>
      <c r="GC23" s="457">
        <v>938.54</v>
      </c>
      <c r="GD23" s="457">
        <v>943.25</v>
      </c>
      <c r="GE23" s="458">
        <v>947.95</v>
      </c>
      <c r="GF23" s="459">
        <v>952.51</v>
      </c>
      <c r="GG23" s="457">
        <v>957.31</v>
      </c>
      <c r="GH23" s="457">
        <v>962.11</v>
      </c>
      <c r="GI23" s="458">
        <v>966.91</v>
      </c>
      <c r="GJ23" s="459">
        <v>971.56</v>
      </c>
      <c r="GK23" s="457">
        <v>976.46</v>
      </c>
      <c r="GL23" s="457">
        <v>981.35</v>
      </c>
      <c r="GM23" s="458">
        <v>986.25</v>
      </c>
      <c r="GN23" s="459">
        <v>991</v>
      </c>
      <c r="GO23" s="457">
        <v>995.99</v>
      </c>
      <c r="GP23" s="457">
        <v>1000.98</v>
      </c>
      <c r="GQ23" s="458">
        <v>1005.97</v>
      </c>
      <c r="GR23" s="459">
        <v>1010.82</v>
      </c>
      <c r="GS23" s="457">
        <v>1015.91</v>
      </c>
      <c r="GT23" s="457">
        <v>1021</v>
      </c>
      <c r="GU23" s="458">
        <v>1026.0899999999999</v>
      </c>
      <c r="GV23" s="459">
        <v>1031.03</v>
      </c>
      <c r="GW23" s="457">
        <v>1036.23</v>
      </c>
      <c r="GX23" s="457">
        <v>1041.42</v>
      </c>
      <c r="GY23" s="458">
        <v>1046.6099999999999</v>
      </c>
      <c r="GZ23" s="459">
        <v>1051.6500000000001</v>
      </c>
      <c r="HA23" s="457">
        <v>1056.95</v>
      </c>
      <c r="HB23" s="457">
        <v>1062.25</v>
      </c>
      <c r="HC23" s="458">
        <v>1067.55</v>
      </c>
      <c r="HD23" s="459">
        <v>1072.69</v>
      </c>
      <c r="HE23" s="457">
        <v>1078.0899999999999</v>
      </c>
      <c r="HF23" s="457">
        <v>1083.49</v>
      </c>
      <c r="HG23" s="458">
        <v>1088.9000000000001</v>
      </c>
      <c r="HH23" s="459">
        <v>1094.1400000000001</v>
      </c>
      <c r="HI23" s="457">
        <v>1099.6500000000001</v>
      </c>
      <c r="HJ23" s="457">
        <v>1105.1600000000001</v>
      </c>
      <c r="HK23" s="458">
        <v>1110.68</v>
      </c>
      <c r="HL23" s="459">
        <v>1116.02</v>
      </c>
      <c r="HM23" s="457">
        <v>1121.6400000000001</v>
      </c>
      <c r="HN23" s="457">
        <v>1127.27</v>
      </c>
      <c r="HO23" s="458">
        <v>1132.8900000000001</v>
      </c>
      <c r="HP23" s="459">
        <v>1138.3399999999999</v>
      </c>
      <c r="HQ23" s="457">
        <v>1144.08</v>
      </c>
      <c r="HR23" s="457">
        <v>1149.81</v>
      </c>
      <c r="HS23" s="458">
        <v>1155.55</v>
      </c>
      <c r="HT23" s="459">
        <v>1161.1099999999999</v>
      </c>
      <c r="HU23" s="457">
        <v>1166.96</v>
      </c>
      <c r="HV23" s="457">
        <v>1172.81</v>
      </c>
      <c r="HW23" s="458">
        <v>1178.6600000000001</v>
      </c>
      <c r="HX23" s="459">
        <v>1184.33</v>
      </c>
      <c r="HY23" s="457">
        <v>1190.3</v>
      </c>
      <c r="HZ23" s="457">
        <v>1196.26</v>
      </c>
      <c r="IA23" s="458">
        <v>1202.23</v>
      </c>
      <c r="IB23" s="459">
        <v>1208.02</v>
      </c>
      <c r="IC23" s="457">
        <v>1214.0999999999999</v>
      </c>
      <c r="ID23" s="457">
        <v>1220.19</v>
      </c>
      <c r="IE23" s="458">
        <v>1226.28</v>
      </c>
      <c r="IF23" s="459">
        <v>1232.18</v>
      </c>
      <c r="IG23" s="457">
        <v>1238.3900000000001</v>
      </c>
      <c r="IH23" s="457">
        <v>1244.5899999999999</v>
      </c>
      <c r="II23" s="458">
        <v>1250.8</v>
      </c>
      <c r="IJ23" s="459">
        <v>1256.82</v>
      </c>
      <c r="IK23" s="457">
        <v>1263.1500000000001</v>
      </c>
      <c r="IL23" s="457">
        <v>1269.49</v>
      </c>
      <c r="IM23" s="458">
        <v>1275.82</v>
      </c>
      <c r="IN23" s="459">
        <v>1281.96</v>
      </c>
      <c r="IO23" s="457">
        <v>1288.42</v>
      </c>
      <c r="IP23" s="457">
        <v>1294.8800000000001</v>
      </c>
      <c r="IQ23" s="458">
        <v>1301.33</v>
      </c>
      <c r="IR23" s="459">
        <v>1307.5999999999999</v>
      </c>
      <c r="IS23" s="457">
        <v>1314.19</v>
      </c>
      <c r="IT23" s="457">
        <v>1320.77</v>
      </c>
      <c r="IU23" s="458">
        <v>1327.36</v>
      </c>
      <c r="IV23" s="459">
        <v>1333.75</v>
      </c>
      <c r="IW23" s="457">
        <v>1340.47</v>
      </c>
      <c r="IX23" s="457">
        <v>1347.19</v>
      </c>
      <c r="IY23" s="458">
        <v>1353.91</v>
      </c>
      <c r="IZ23" s="459">
        <v>1360.43</v>
      </c>
      <c r="JA23" s="457">
        <v>1367.28</v>
      </c>
      <c r="JB23" s="457">
        <v>1374.13</v>
      </c>
      <c r="JC23" s="458">
        <v>1380.99</v>
      </c>
      <c r="JD23" s="459">
        <v>1387.63</v>
      </c>
      <c r="JE23" s="457">
        <v>1394.62</v>
      </c>
      <c r="JF23" s="457">
        <v>1401.61</v>
      </c>
      <c r="JG23" s="458">
        <v>1408.61</v>
      </c>
      <c r="JH23" s="459">
        <v>1415.39</v>
      </c>
      <c r="JI23" s="457">
        <v>1422.52</v>
      </c>
      <c r="JJ23" s="457">
        <v>1429.65</v>
      </c>
      <c r="JK23" s="458">
        <v>1436.78</v>
      </c>
      <c r="JL23" s="459">
        <v>1443.69</v>
      </c>
      <c r="JM23" s="457">
        <v>1450.97</v>
      </c>
      <c r="JN23" s="457">
        <v>1458.24</v>
      </c>
      <c r="JO23" s="458">
        <v>1465.51</v>
      </c>
      <c r="JP23" s="459">
        <v>1472.57</v>
      </c>
      <c r="JQ23" s="457">
        <v>1479.99</v>
      </c>
      <c r="JR23" s="457">
        <v>1487.4</v>
      </c>
      <c r="JS23" s="458">
        <v>1494.82</v>
      </c>
      <c r="JT23" s="459">
        <v>1502.02</v>
      </c>
      <c r="JU23" s="457">
        <v>1509.59</v>
      </c>
      <c r="JV23" s="457">
        <v>1517.15</v>
      </c>
      <c r="JW23" s="458">
        <v>1524.72</v>
      </c>
      <c r="JX23" s="459">
        <v>1532.06</v>
      </c>
      <c r="JY23" s="457">
        <v>1539.78</v>
      </c>
      <c r="JZ23" s="457">
        <v>1547.5</v>
      </c>
      <c r="KA23" s="458">
        <v>1555.21</v>
      </c>
      <c r="KB23" s="459">
        <v>1562.7</v>
      </c>
      <c r="KC23" s="457">
        <v>1570.57</v>
      </c>
      <c r="KD23" s="457">
        <v>1578.45</v>
      </c>
      <c r="KE23" s="458">
        <v>1586.32</v>
      </c>
      <c r="KF23" s="459">
        <v>1593.95</v>
      </c>
      <c r="KG23" s="457">
        <v>1601.98</v>
      </c>
      <c r="KH23" s="457">
        <v>1610.01</v>
      </c>
      <c r="KI23" s="458">
        <v>1618.04</v>
      </c>
      <c r="KJ23" s="459">
        <v>1625.83</v>
      </c>
      <c r="KK23" s="457">
        <v>1634.02</v>
      </c>
      <c r="KL23" s="457">
        <v>1642.22</v>
      </c>
      <c r="KM23" s="458">
        <v>1650.41</v>
      </c>
      <c r="KN23" s="459">
        <v>1658.35</v>
      </c>
      <c r="KO23" s="457">
        <v>1666.71</v>
      </c>
      <c r="KP23" s="457">
        <v>1675.06</v>
      </c>
      <c r="KQ23" s="458">
        <v>1683.41</v>
      </c>
      <c r="KR23" s="459">
        <v>1691.52</v>
      </c>
      <c r="KS23" s="457">
        <v>1700.04</v>
      </c>
      <c r="KT23" s="457">
        <v>1708.56</v>
      </c>
      <c r="KU23" s="458">
        <v>1717.08</v>
      </c>
      <c r="KV23" s="459">
        <v>1725.35</v>
      </c>
      <c r="KW23" s="457">
        <v>1734.04</v>
      </c>
      <c r="KX23" s="457">
        <v>1742.73</v>
      </c>
      <c r="KY23" s="458">
        <v>1751.42</v>
      </c>
      <c r="KZ23" s="459">
        <v>1759.85</v>
      </c>
      <c r="LA23" s="457">
        <v>1768.72</v>
      </c>
      <c r="LB23" s="457">
        <v>1777.59</v>
      </c>
      <c r="LC23" s="458">
        <v>1786.45</v>
      </c>
      <c r="LD23" s="459">
        <v>1795.05</v>
      </c>
      <c r="LE23" s="457">
        <v>1804.1</v>
      </c>
      <c r="LF23" s="457">
        <v>1813.14</v>
      </c>
      <c r="LG23" s="458">
        <v>1822.18</v>
      </c>
      <c r="LH23" s="459">
        <v>1830.95</v>
      </c>
      <c r="LI23" s="457">
        <v>1840.18</v>
      </c>
      <c r="LJ23" s="457">
        <v>1849.4</v>
      </c>
      <c r="LK23" s="458">
        <v>1858.62</v>
      </c>
      <c r="LL23" s="459">
        <v>1867.57</v>
      </c>
      <c r="LM23" s="457">
        <v>1876.98</v>
      </c>
      <c r="LN23" s="457">
        <v>1886.39</v>
      </c>
      <c r="LO23" s="458">
        <v>1895.8</v>
      </c>
      <c r="LP23" s="459">
        <v>1904.92</v>
      </c>
      <c r="LQ23" s="457">
        <v>1914.52</v>
      </c>
      <c r="LR23" s="457">
        <v>1924.12</v>
      </c>
      <c r="LS23" s="458">
        <v>1933.71</v>
      </c>
      <c r="LT23" s="459">
        <v>1943.02</v>
      </c>
      <c r="LU23" s="457">
        <v>1952.81</v>
      </c>
      <c r="LV23" s="457">
        <v>1962.6</v>
      </c>
      <c r="LW23" s="458">
        <v>1972.39</v>
      </c>
      <c r="LX23" s="459">
        <v>1981.88</v>
      </c>
      <c r="LY23" s="457">
        <v>1991.87</v>
      </c>
      <c r="LZ23" s="457">
        <v>2001.85</v>
      </c>
      <c r="MA23" s="458">
        <v>2011.84</v>
      </c>
      <c r="MB23" s="459">
        <v>2021.52</v>
      </c>
      <c r="MC23" s="457">
        <v>2031.7</v>
      </c>
      <c r="MD23" s="457">
        <v>2041.89</v>
      </c>
      <c r="ME23" s="458">
        <v>2052.0700000000002</v>
      </c>
      <c r="MF23" s="459">
        <v>2061.9499999999998</v>
      </c>
      <c r="MG23" s="457">
        <v>2072.34</v>
      </c>
      <c r="MH23" s="457">
        <v>2082.73</v>
      </c>
      <c r="MI23" s="458">
        <v>2093.11</v>
      </c>
      <c r="MJ23" s="459">
        <v>2103.19</v>
      </c>
      <c r="MK23" s="457">
        <v>2113.79</v>
      </c>
      <c r="ML23" s="457">
        <v>2124.38</v>
      </c>
      <c r="MM23" s="458">
        <v>2134.98</v>
      </c>
      <c r="MN23" s="459">
        <v>2145.25</v>
      </c>
      <c r="MO23" s="457">
        <v>2156.06</v>
      </c>
      <c r="MP23" s="457">
        <v>2166.87</v>
      </c>
      <c r="MQ23" s="458">
        <v>2177.6799999999998</v>
      </c>
      <c r="MR23" s="459">
        <v>2188.16</v>
      </c>
      <c r="MS23" s="457">
        <v>2199.1799999999998</v>
      </c>
      <c r="MT23" s="457">
        <v>2210.21</v>
      </c>
      <c r="MU23" s="458">
        <v>2221.23</v>
      </c>
      <c r="MV23" s="459">
        <v>2231.92</v>
      </c>
      <c r="MW23" s="457">
        <v>2243.17</v>
      </c>
      <c r="MX23" s="457">
        <v>2254.41</v>
      </c>
      <c r="MY23" s="458">
        <v>2265.65</v>
      </c>
      <c r="MZ23" s="459">
        <v>2276.56</v>
      </c>
      <c r="NA23" s="457">
        <v>2288.0300000000002</v>
      </c>
      <c r="NB23" s="457">
        <v>2299.5</v>
      </c>
      <c r="NC23" s="458">
        <v>2310.9699999999998</v>
      </c>
      <c r="ND23" s="459">
        <v>2322.09</v>
      </c>
      <c r="NE23" s="457">
        <v>2333.79</v>
      </c>
      <c r="NF23" s="457">
        <v>2345.4899999999998</v>
      </c>
      <c r="NG23" s="458">
        <v>2357.19</v>
      </c>
      <c r="NH23" s="459">
        <v>2368.5300000000002</v>
      </c>
      <c r="NI23" s="457">
        <v>2380.4699999999998</v>
      </c>
      <c r="NJ23" s="457">
        <v>2392.4</v>
      </c>
      <c r="NK23" s="458">
        <v>2404.33</v>
      </c>
      <c r="NL23" s="459">
        <v>2415.9</v>
      </c>
      <c r="NM23" s="457">
        <v>2428.0700000000002</v>
      </c>
      <c r="NN23" s="457">
        <v>2440.25</v>
      </c>
      <c r="NO23" s="458">
        <v>2452.42</v>
      </c>
      <c r="NP23" s="459">
        <v>2464.2199999999998</v>
      </c>
      <c r="NQ23" s="457">
        <v>2476.64</v>
      </c>
      <c r="NR23" s="457">
        <v>2489.0500000000002</v>
      </c>
      <c r="NS23" s="458">
        <v>2501.46</v>
      </c>
      <c r="NT23" s="459">
        <v>2513.5100000000002</v>
      </c>
      <c r="NU23" s="457">
        <v>2526.17</v>
      </c>
      <c r="NV23" s="457">
        <v>2538.83</v>
      </c>
      <c r="NW23" s="458">
        <v>2551.4899999999998</v>
      </c>
      <c r="NX23" s="459">
        <v>2563.7800000000002</v>
      </c>
      <c r="NY23" s="457">
        <v>2576.69</v>
      </c>
      <c r="NZ23" s="457">
        <v>2589.61</v>
      </c>
      <c r="OA23" s="458">
        <v>2602.52</v>
      </c>
      <c r="OB23" s="459">
        <v>2615.0500000000002</v>
      </c>
      <c r="OC23" s="457">
        <v>2628.23</v>
      </c>
      <c r="OD23" s="457">
        <v>2641.4</v>
      </c>
      <c r="OE23" s="458">
        <v>2654.57</v>
      </c>
      <c r="OF23" s="459">
        <v>2667.35</v>
      </c>
      <c r="OG23" s="457">
        <v>2680.79</v>
      </c>
      <c r="OH23" s="457">
        <v>2694.23</v>
      </c>
      <c r="OI23" s="458">
        <v>2707.67</v>
      </c>
      <c r="OJ23" s="459">
        <v>2720.7</v>
      </c>
      <c r="OK23" s="457">
        <v>2734.41</v>
      </c>
      <c r="OL23" s="457">
        <v>2748.11</v>
      </c>
      <c r="OM23" s="458">
        <v>2761.82</v>
      </c>
      <c r="ON23" s="459">
        <v>2775.11</v>
      </c>
      <c r="OO23" s="457">
        <v>2789.09</v>
      </c>
      <c r="OP23" s="457">
        <v>2803.07</v>
      </c>
      <c r="OQ23" s="458">
        <v>2817.06</v>
      </c>
      <c r="OR23" s="459">
        <v>2830.62</v>
      </c>
      <c r="OS23" s="457">
        <v>2844.88</v>
      </c>
      <c r="OT23" s="457">
        <v>2859.14</v>
      </c>
      <c r="OU23" s="458">
        <v>2873.4</v>
      </c>
      <c r="OV23" s="459">
        <v>2887.23</v>
      </c>
      <c r="OW23" s="457">
        <v>2901.77</v>
      </c>
      <c r="OX23" s="457">
        <v>2916.32</v>
      </c>
      <c r="OY23" s="458">
        <v>2930.86</v>
      </c>
      <c r="OZ23" s="459">
        <v>2944.97</v>
      </c>
      <c r="PA23" s="457">
        <v>2959.81</v>
      </c>
      <c r="PB23" s="457">
        <v>2974.65</v>
      </c>
      <c r="PC23" s="458">
        <v>2989.48</v>
      </c>
      <c r="PD23" s="459">
        <v>3003.87</v>
      </c>
      <c r="PE23" s="457">
        <v>3019.01</v>
      </c>
      <c r="PF23" s="457">
        <v>3034.14</v>
      </c>
      <c r="PG23" s="458">
        <v>3049.27</v>
      </c>
      <c r="PH23" s="459">
        <v>3063.95</v>
      </c>
      <c r="PI23" s="457">
        <v>3079.39</v>
      </c>
      <c r="PJ23" s="457">
        <v>3094.82</v>
      </c>
      <c r="PK23" s="458">
        <v>3110.26</v>
      </c>
      <c r="PL23" s="459">
        <v>3125.23</v>
      </c>
      <c r="PM23" s="457">
        <v>3140.97</v>
      </c>
      <c r="PN23" s="457">
        <v>3156.72</v>
      </c>
      <c r="PO23" s="458">
        <v>3172.46</v>
      </c>
      <c r="PP23" s="459">
        <v>3187.73</v>
      </c>
      <c r="PQ23" s="457">
        <v>3203.79</v>
      </c>
      <c r="PR23" s="457">
        <v>3219.85</v>
      </c>
      <c r="PS23" s="458">
        <v>3235.91</v>
      </c>
      <c r="PT23" s="459">
        <v>3251.49</v>
      </c>
      <c r="PU23" s="457">
        <v>3267.87</v>
      </c>
      <c r="PV23" s="457">
        <v>3284.25</v>
      </c>
      <c r="PW23" s="458">
        <v>3300.63</v>
      </c>
      <c r="PX23" s="459">
        <v>3316.52</v>
      </c>
      <c r="PY23" s="457">
        <v>3333.23</v>
      </c>
      <c r="PZ23" s="457">
        <v>3349.93</v>
      </c>
      <c r="QA23" s="458">
        <v>3366.64</v>
      </c>
      <c r="QB23" s="459">
        <v>3382.85</v>
      </c>
      <c r="QC23" s="457">
        <v>3399.89</v>
      </c>
      <c r="QD23" s="457">
        <v>3416.93</v>
      </c>
      <c r="QE23" s="458">
        <v>3433.97</v>
      </c>
      <c r="QF23" s="459">
        <v>3450.51</v>
      </c>
      <c r="QG23" s="457">
        <v>3467.89</v>
      </c>
      <c r="QH23" s="457">
        <v>3485.27</v>
      </c>
      <c r="QI23" s="458">
        <v>3502.65</v>
      </c>
      <c r="QJ23" s="459">
        <v>3519.52</v>
      </c>
      <c r="QK23" s="457">
        <v>3537.25</v>
      </c>
      <c r="QL23" s="457">
        <v>3554.98</v>
      </c>
      <c r="QM23" s="458">
        <v>3572.71</v>
      </c>
      <c r="QN23" s="459">
        <v>3589.91</v>
      </c>
      <c r="QO23" s="457">
        <v>3607.99</v>
      </c>
      <c r="QP23" s="457">
        <v>3626.08</v>
      </c>
      <c r="QQ23" s="458">
        <v>3644.16</v>
      </c>
      <c r="QR23" s="459">
        <v>3661.7</v>
      </c>
      <c r="QS23" s="457">
        <v>3680.15</v>
      </c>
      <c r="QT23" s="457">
        <v>3698.6</v>
      </c>
      <c r="QU23" s="458">
        <v>3717.04</v>
      </c>
      <c r="QV23" s="459">
        <v>3734.94</v>
      </c>
      <c r="QW23" s="457">
        <v>3753.75</v>
      </c>
      <c r="QX23" s="457">
        <v>3772.57</v>
      </c>
      <c r="QY23" s="458">
        <v>3791.39</v>
      </c>
      <c r="QZ23" s="459">
        <v>3809.64</v>
      </c>
      <c r="RA23" s="457">
        <v>3828.83</v>
      </c>
      <c r="RB23" s="457">
        <v>3848.02</v>
      </c>
      <c r="RC23" s="458">
        <v>3867.21</v>
      </c>
      <c r="RD23" s="459">
        <v>3885.83</v>
      </c>
      <c r="RE23" s="457">
        <v>3905.41</v>
      </c>
      <c r="RF23" s="457">
        <v>3924.98</v>
      </c>
      <c r="RG23" s="458">
        <v>3944.56</v>
      </c>
      <c r="RH23" s="459">
        <v>3963.55</v>
      </c>
      <c r="RI23" s="457">
        <v>3983.51</v>
      </c>
      <c r="RJ23" s="457">
        <v>4003.48</v>
      </c>
      <c r="RK23" s="458">
        <v>4023.45</v>
      </c>
      <c r="RL23" s="459">
        <v>4042.82</v>
      </c>
      <c r="RM23" s="457">
        <v>4063.18</v>
      </c>
      <c r="RN23" s="457">
        <v>4083.55</v>
      </c>
      <c r="RO23" s="458">
        <v>4103.92</v>
      </c>
      <c r="RP23" s="459">
        <v>4123.67</v>
      </c>
      <c r="RQ23" s="457">
        <v>4144.45</v>
      </c>
      <c r="RR23" s="457">
        <v>4165.22</v>
      </c>
      <c r="RS23" s="458">
        <v>4186</v>
      </c>
      <c r="RT23" s="459">
        <v>4206.1499999999996</v>
      </c>
      <c r="RU23" s="457">
        <v>4227.34</v>
      </c>
      <c r="RV23" s="457">
        <v>4248.53</v>
      </c>
      <c r="RW23" s="458">
        <v>4269.72</v>
      </c>
      <c r="RX23" s="459">
        <v>4290.2700000000004</v>
      </c>
      <c r="RY23" s="457">
        <v>4311.88</v>
      </c>
      <c r="RZ23" s="457">
        <v>4333.5</v>
      </c>
      <c r="SA23" s="586">
        <v>4355.1099999999997</v>
      </c>
    </row>
    <row r="24" spans="1:495">
      <c r="A24" s="478"/>
      <c r="B24" s="587" t="s">
        <v>1265</v>
      </c>
      <c r="F24" s="395"/>
      <c r="G24" s="401">
        <v>23</v>
      </c>
      <c r="H24" s="453" t="s">
        <v>93</v>
      </c>
      <c r="I24" s="409">
        <v>23</v>
      </c>
      <c r="J24" s="454" t="s">
        <v>390</v>
      </c>
      <c r="K24" s="455">
        <v>0.05</v>
      </c>
      <c r="L24" s="456">
        <v>269.79000000000002</v>
      </c>
      <c r="M24" s="457">
        <v>273.86</v>
      </c>
      <c r="N24" s="457">
        <v>281.33999999999997</v>
      </c>
      <c r="O24" s="458">
        <v>285.41000000000003</v>
      </c>
      <c r="P24" s="456">
        <v>291.55</v>
      </c>
      <c r="Q24" s="457">
        <v>298.07</v>
      </c>
      <c r="R24" s="457">
        <v>308.20999999999998</v>
      </c>
      <c r="S24" s="458">
        <v>311.18</v>
      </c>
      <c r="T24" s="459">
        <v>314.92</v>
      </c>
      <c r="U24" s="457">
        <v>316.12</v>
      </c>
      <c r="V24" s="457">
        <v>324.52999999999997</v>
      </c>
      <c r="W24" s="458">
        <v>324.95</v>
      </c>
      <c r="X24" s="459">
        <v>325.26</v>
      </c>
      <c r="Y24" s="457">
        <v>328.39</v>
      </c>
      <c r="Z24" s="457">
        <v>333.91</v>
      </c>
      <c r="AA24" s="458">
        <v>335.74</v>
      </c>
      <c r="AB24" s="459">
        <v>336.79</v>
      </c>
      <c r="AC24" s="457">
        <v>340</v>
      </c>
      <c r="AD24" s="457">
        <v>343.84</v>
      </c>
      <c r="AE24" s="458">
        <v>343.63</v>
      </c>
      <c r="AF24" s="459">
        <v>344.18</v>
      </c>
      <c r="AG24" s="457">
        <v>345.83</v>
      </c>
      <c r="AH24" s="457">
        <v>347.56</v>
      </c>
      <c r="AI24" s="458">
        <v>346.91</v>
      </c>
      <c r="AJ24" s="459">
        <v>345.43</v>
      </c>
      <c r="AK24" s="457">
        <v>347.52</v>
      </c>
      <c r="AL24" s="457">
        <v>347.92</v>
      </c>
      <c r="AM24" s="458">
        <v>348.46</v>
      </c>
      <c r="AN24" s="459">
        <v>349.49</v>
      </c>
      <c r="AO24" s="457">
        <v>351.39</v>
      </c>
      <c r="AP24" s="457">
        <v>354.69</v>
      </c>
      <c r="AQ24" s="458">
        <v>357.81</v>
      </c>
      <c r="AR24" s="459">
        <v>362.28</v>
      </c>
      <c r="AS24" s="457">
        <v>368.41</v>
      </c>
      <c r="AT24" s="457">
        <v>372.76</v>
      </c>
      <c r="AU24" s="458">
        <v>374.35</v>
      </c>
      <c r="AV24" s="459">
        <v>378.56</v>
      </c>
      <c r="AW24" s="457">
        <v>383.86</v>
      </c>
      <c r="AX24" s="457">
        <v>385.02</v>
      </c>
      <c r="AY24" s="458">
        <v>385.11</v>
      </c>
      <c r="AZ24" s="459">
        <v>383.69</v>
      </c>
      <c r="BA24" s="457">
        <v>386</v>
      </c>
      <c r="BB24" s="457">
        <v>388.53</v>
      </c>
      <c r="BC24" s="458">
        <v>388.78</v>
      </c>
      <c r="BD24" s="459">
        <v>390.85</v>
      </c>
      <c r="BE24" s="457">
        <v>391.74</v>
      </c>
      <c r="BF24" s="457">
        <v>394.01</v>
      </c>
      <c r="BG24" s="458">
        <v>392.82</v>
      </c>
      <c r="BH24" s="459">
        <v>395.72</v>
      </c>
      <c r="BI24" s="457">
        <v>399.85</v>
      </c>
      <c r="BJ24" s="457">
        <v>400.53</v>
      </c>
      <c r="BK24" s="458">
        <v>400.17</v>
      </c>
      <c r="BL24" s="459">
        <v>403.93</v>
      </c>
      <c r="BM24" s="457">
        <v>411.62</v>
      </c>
      <c r="BN24" s="457">
        <v>411.97</v>
      </c>
      <c r="BO24" s="458">
        <v>415.02</v>
      </c>
      <c r="BP24" s="459">
        <v>421.19</v>
      </c>
      <c r="BQ24" s="457">
        <v>423.94</v>
      </c>
      <c r="BR24" s="457">
        <v>426.49</v>
      </c>
      <c r="BS24" s="458">
        <v>428.02</v>
      </c>
      <c r="BT24" s="459">
        <v>433.65</v>
      </c>
      <c r="BU24" s="457">
        <v>440</v>
      </c>
      <c r="BV24" s="457">
        <v>442.92</v>
      </c>
      <c r="BW24" s="458">
        <v>442.3</v>
      </c>
      <c r="BX24" s="459">
        <v>441.66</v>
      </c>
      <c r="BY24" s="457">
        <v>444.01</v>
      </c>
      <c r="BZ24" s="457">
        <v>447.85</v>
      </c>
      <c r="CA24" s="458">
        <v>448.8</v>
      </c>
      <c r="CB24" s="459">
        <v>450.05</v>
      </c>
      <c r="CC24" s="457">
        <v>454.32</v>
      </c>
      <c r="CD24" s="457">
        <v>457.23</v>
      </c>
      <c r="CE24" s="458">
        <v>458.34</v>
      </c>
      <c r="CF24" s="459">
        <v>459.51</v>
      </c>
      <c r="CG24" s="457">
        <v>461.72</v>
      </c>
      <c r="CH24" s="457">
        <v>460.32</v>
      </c>
      <c r="CI24" s="458">
        <v>456.04</v>
      </c>
      <c r="CJ24" s="460">
        <v>455.05</v>
      </c>
      <c r="CK24" s="457">
        <v>458.29</v>
      </c>
      <c r="CL24" s="457">
        <v>465.05</v>
      </c>
      <c r="CM24" s="458">
        <v>462.25</v>
      </c>
      <c r="CN24" s="459">
        <v>466.3</v>
      </c>
      <c r="CO24" s="457">
        <v>468.39</v>
      </c>
      <c r="CP24" s="457">
        <v>469.29</v>
      </c>
      <c r="CQ24" s="458">
        <v>468.22</v>
      </c>
      <c r="CR24" s="459">
        <v>468.84</v>
      </c>
      <c r="CS24" s="457">
        <v>470.57</v>
      </c>
      <c r="CT24" s="457">
        <v>474.22</v>
      </c>
      <c r="CU24" s="458">
        <v>475.09</v>
      </c>
      <c r="CV24" s="456">
        <v>476.18</v>
      </c>
      <c r="CW24" s="457">
        <v>485.23</v>
      </c>
      <c r="CX24" s="457">
        <v>492.07</v>
      </c>
      <c r="CY24" s="458">
        <v>491.16</v>
      </c>
      <c r="CZ24" s="456">
        <v>491.18</v>
      </c>
      <c r="DA24" s="457">
        <v>495.32</v>
      </c>
      <c r="DB24" s="457">
        <v>498.09</v>
      </c>
      <c r="DC24" s="458">
        <v>505</v>
      </c>
      <c r="DD24" s="459">
        <v>520.69000000000005</v>
      </c>
      <c r="DE24" s="457">
        <v>557.62</v>
      </c>
      <c r="DF24" s="457">
        <v>576.08000000000004</v>
      </c>
      <c r="DG24" s="458">
        <v>600.71</v>
      </c>
      <c r="DH24" s="459">
        <v>605.19000000000005</v>
      </c>
      <c r="DI24" s="457">
        <v>603.75</v>
      </c>
      <c r="DJ24" s="457">
        <v>600.77</v>
      </c>
      <c r="DK24" s="458">
        <v>612.16999999999996</v>
      </c>
      <c r="DL24" s="459">
        <v>632.03</v>
      </c>
      <c r="DM24" s="457">
        <v>638.5</v>
      </c>
      <c r="DN24" s="457">
        <v>649.88</v>
      </c>
      <c r="DO24" s="458">
        <v>661.67</v>
      </c>
      <c r="DP24" s="459">
        <v>658.14</v>
      </c>
      <c r="DQ24" s="457">
        <v>689.31</v>
      </c>
      <c r="DR24" s="457">
        <v>692.87</v>
      </c>
      <c r="DS24" s="458">
        <v>687.19</v>
      </c>
      <c r="DT24" s="459">
        <v>696.7</v>
      </c>
      <c r="DU24" s="457">
        <v>725.23</v>
      </c>
      <c r="DV24" s="457">
        <v>774.76</v>
      </c>
      <c r="DW24" s="458">
        <v>768.74</v>
      </c>
      <c r="DX24" s="459">
        <v>715.95</v>
      </c>
      <c r="DY24" s="457">
        <v>691.26</v>
      </c>
      <c r="DZ24" s="457">
        <v>694.39</v>
      </c>
      <c r="EA24" s="458">
        <v>697.18</v>
      </c>
      <c r="EB24" s="459">
        <v>705.25</v>
      </c>
      <c r="EC24" s="457">
        <v>722.76</v>
      </c>
      <c r="ED24" s="457">
        <v>728.03</v>
      </c>
      <c r="EE24" s="458">
        <v>727.14</v>
      </c>
      <c r="EF24" s="459">
        <v>738.68</v>
      </c>
      <c r="EG24" s="457">
        <v>759.69</v>
      </c>
      <c r="EH24" s="457">
        <v>768.44</v>
      </c>
      <c r="EI24" s="458">
        <v>768.35</v>
      </c>
      <c r="EJ24" s="459">
        <v>770.37</v>
      </c>
      <c r="EK24" s="457">
        <v>772.58</v>
      </c>
      <c r="EL24" s="457">
        <v>767.66</v>
      </c>
      <c r="EM24" s="458">
        <v>766.57</v>
      </c>
      <c r="EN24" s="459">
        <v>773.09</v>
      </c>
      <c r="EO24" s="457">
        <v>778.6</v>
      </c>
      <c r="EP24" s="457">
        <v>776.77</v>
      </c>
      <c r="EQ24" s="458">
        <v>777.31</v>
      </c>
      <c r="ER24" s="459">
        <v>786.1</v>
      </c>
      <c r="ES24" s="457">
        <v>789.05</v>
      </c>
      <c r="ET24" s="457">
        <v>792</v>
      </c>
      <c r="EU24" s="458">
        <v>794.94</v>
      </c>
      <c r="EV24" s="459">
        <v>798.32</v>
      </c>
      <c r="EW24" s="457">
        <v>802.25</v>
      </c>
      <c r="EX24" s="457">
        <v>805.67</v>
      </c>
      <c r="EY24" s="458">
        <v>809.09</v>
      </c>
      <c r="EZ24" s="459">
        <v>813.27</v>
      </c>
      <c r="FA24" s="457">
        <v>817.16</v>
      </c>
      <c r="FB24" s="457">
        <v>821.05</v>
      </c>
      <c r="FC24" s="458">
        <v>824.94</v>
      </c>
      <c r="FD24" s="459">
        <v>829.22</v>
      </c>
      <c r="FE24" s="457">
        <v>833.4</v>
      </c>
      <c r="FF24" s="457">
        <v>837.58</v>
      </c>
      <c r="FG24" s="458">
        <v>841.75</v>
      </c>
      <c r="FH24" s="459">
        <v>845.81</v>
      </c>
      <c r="FI24" s="457">
        <v>850.07</v>
      </c>
      <c r="FJ24" s="457">
        <v>854.33</v>
      </c>
      <c r="FK24" s="458">
        <v>858.59</v>
      </c>
      <c r="FL24" s="459">
        <v>862.72</v>
      </c>
      <c r="FM24" s="457">
        <v>867.07</v>
      </c>
      <c r="FN24" s="457">
        <v>871.41</v>
      </c>
      <c r="FO24" s="458">
        <v>875.76</v>
      </c>
      <c r="FP24" s="459">
        <v>879.98</v>
      </c>
      <c r="FQ24" s="457">
        <v>884.41</v>
      </c>
      <c r="FR24" s="457">
        <v>888.84</v>
      </c>
      <c r="FS24" s="458">
        <v>893.28</v>
      </c>
      <c r="FT24" s="459">
        <v>897.58</v>
      </c>
      <c r="FU24" s="457">
        <v>902.1</v>
      </c>
      <c r="FV24" s="457">
        <v>906.62</v>
      </c>
      <c r="FW24" s="458">
        <v>911.14</v>
      </c>
      <c r="FX24" s="459">
        <v>915.53</v>
      </c>
      <c r="FY24" s="457">
        <v>920.14</v>
      </c>
      <c r="FZ24" s="457">
        <v>924.75</v>
      </c>
      <c r="GA24" s="458">
        <v>929.36</v>
      </c>
      <c r="GB24" s="459">
        <v>933.84</v>
      </c>
      <c r="GC24" s="457">
        <v>938.54</v>
      </c>
      <c r="GD24" s="457">
        <v>943.25</v>
      </c>
      <c r="GE24" s="458">
        <v>947.95</v>
      </c>
      <c r="GF24" s="459">
        <v>952.51</v>
      </c>
      <c r="GG24" s="457">
        <v>957.31</v>
      </c>
      <c r="GH24" s="457">
        <v>962.11</v>
      </c>
      <c r="GI24" s="458">
        <v>966.91</v>
      </c>
      <c r="GJ24" s="459">
        <v>971.56</v>
      </c>
      <c r="GK24" s="457">
        <v>976.46</v>
      </c>
      <c r="GL24" s="457">
        <v>981.35</v>
      </c>
      <c r="GM24" s="458">
        <v>986.25</v>
      </c>
      <c r="GN24" s="459">
        <v>991</v>
      </c>
      <c r="GO24" s="457">
        <v>995.99</v>
      </c>
      <c r="GP24" s="457">
        <v>1000.98</v>
      </c>
      <c r="GQ24" s="458">
        <v>1005.97</v>
      </c>
      <c r="GR24" s="459">
        <v>1010.82</v>
      </c>
      <c r="GS24" s="457">
        <v>1015.91</v>
      </c>
      <c r="GT24" s="457">
        <v>1021</v>
      </c>
      <c r="GU24" s="458">
        <v>1026.0899999999999</v>
      </c>
      <c r="GV24" s="459">
        <v>1031.03</v>
      </c>
      <c r="GW24" s="457">
        <v>1036.23</v>
      </c>
      <c r="GX24" s="457">
        <v>1041.42</v>
      </c>
      <c r="GY24" s="458">
        <v>1046.6099999999999</v>
      </c>
      <c r="GZ24" s="459">
        <v>1051.6500000000001</v>
      </c>
      <c r="HA24" s="457">
        <v>1056.95</v>
      </c>
      <c r="HB24" s="457">
        <v>1062.25</v>
      </c>
      <c r="HC24" s="458">
        <v>1067.55</v>
      </c>
      <c r="HD24" s="459">
        <v>1072.69</v>
      </c>
      <c r="HE24" s="457">
        <v>1078.0899999999999</v>
      </c>
      <c r="HF24" s="457">
        <v>1083.49</v>
      </c>
      <c r="HG24" s="458">
        <v>1088.9000000000001</v>
      </c>
      <c r="HH24" s="459">
        <v>1094.1400000000001</v>
      </c>
      <c r="HI24" s="457">
        <v>1099.6500000000001</v>
      </c>
      <c r="HJ24" s="457">
        <v>1105.1600000000001</v>
      </c>
      <c r="HK24" s="458">
        <v>1110.68</v>
      </c>
      <c r="HL24" s="459">
        <v>1116.02</v>
      </c>
      <c r="HM24" s="457">
        <v>1121.6400000000001</v>
      </c>
      <c r="HN24" s="457">
        <v>1127.27</v>
      </c>
      <c r="HO24" s="458">
        <v>1132.8900000000001</v>
      </c>
      <c r="HP24" s="459">
        <v>1138.3399999999999</v>
      </c>
      <c r="HQ24" s="457">
        <v>1144.08</v>
      </c>
      <c r="HR24" s="457">
        <v>1149.81</v>
      </c>
      <c r="HS24" s="458">
        <v>1155.55</v>
      </c>
      <c r="HT24" s="459">
        <v>1161.1099999999999</v>
      </c>
      <c r="HU24" s="457">
        <v>1166.96</v>
      </c>
      <c r="HV24" s="457">
        <v>1172.81</v>
      </c>
      <c r="HW24" s="458">
        <v>1178.6600000000001</v>
      </c>
      <c r="HX24" s="459">
        <v>1184.33</v>
      </c>
      <c r="HY24" s="457">
        <v>1190.3</v>
      </c>
      <c r="HZ24" s="457">
        <v>1196.26</v>
      </c>
      <c r="IA24" s="458">
        <v>1202.23</v>
      </c>
      <c r="IB24" s="459">
        <v>1208.02</v>
      </c>
      <c r="IC24" s="457">
        <v>1214.0999999999999</v>
      </c>
      <c r="ID24" s="457">
        <v>1220.19</v>
      </c>
      <c r="IE24" s="458">
        <v>1226.28</v>
      </c>
      <c r="IF24" s="459">
        <v>1232.18</v>
      </c>
      <c r="IG24" s="457">
        <v>1238.3900000000001</v>
      </c>
      <c r="IH24" s="457">
        <v>1244.5899999999999</v>
      </c>
      <c r="II24" s="458">
        <v>1250.8</v>
      </c>
      <c r="IJ24" s="459">
        <v>1256.82</v>
      </c>
      <c r="IK24" s="457">
        <v>1263.1500000000001</v>
      </c>
      <c r="IL24" s="457">
        <v>1269.49</v>
      </c>
      <c r="IM24" s="458">
        <v>1275.82</v>
      </c>
      <c r="IN24" s="459">
        <v>1281.96</v>
      </c>
      <c r="IO24" s="457">
        <v>1288.42</v>
      </c>
      <c r="IP24" s="457">
        <v>1294.8800000000001</v>
      </c>
      <c r="IQ24" s="458">
        <v>1301.33</v>
      </c>
      <c r="IR24" s="459">
        <v>1307.5999999999999</v>
      </c>
      <c r="IS24" s="457">
        <v>1314.19</v>
      </c>
      <c r="IT24" s="457">
        <v>1320.77</v>
      </c>
      <c r="IU24" s="458">
        <v>1327.36</v>
      </c>
      <c r="IV24" s="459">
        <v>1333.75</v>
      </c>
      <c r="IW24" s="457">
        <v>1340.47</v>
      </c>
      <c r="IX24" s="457">
        <v>1347.19</v>
      </c>
      <c r="IY24" s="458">
        <v>1353.91</v>
      </c>
      <c r="IZ24" s="459">
        <v>1360.43</v>
      </c>
      <c r="JA24" s="457">
        <v>1367.28</v>
      </c>
      <c r="JB24" s="457">
        <v>1374.13</v>
      </c>
      <c r="JC24" s="458">
        <v>1380.99</v>
      </c>
      <c r="JD24" s="459">
        <v>1387.63</v>
      </c>
      <c r="JE24" s="457">
        <v>1394.62</v>
      </c>
      <c r="JF24" s="457">
        <v>1401.61</v>
      </c>
      <c r="JG24" s="458">
        <v>1408.61</v>
      </c>
      <c r="JH24" s="459">
        <v>1415.39</v>
      </c>
      <c r="JI24" s="457">
        <v>1422.52</v>
      </c>
      <c r="JJ24" s="457">
        <v>1429.65</v>
      </c>
      <c r="JK24" s="458">
        <v>1436.78</v>
      </c>
      <c r="JL24" s="459">
        <v>1443.69</v>
      </c>
      <c r="JM24" s="457">
        <v>1450.97</v>
      </c>
      <c r="JN24" s="457">
        <v>1458.24</v>
      </c>
      <c r="JO24" s="458">
        <v>1465.51</v>
      </c>
      <c r="JP24" s="459">
        <v>1472.57</v>
      </c>
      <c r="JQ24" s="457">
        <v>1479.99</v>
      </c>
      <c r="JR24" s="457">
        <v>1487.4</v>
      </c>
      <c r="JS24" s="458">
        <v>1494.82</v>
      </c>
      <c r="JT24" s="459">
        <v>1502.02</v>
      </c>
      <c r="JU24" s="457">
        <v>1509.59</v>
      </c>
      <c r="JV24" s="457">
        <v>1517.15</v>
      </c>
      <c r="JW24" s="458">
        <v>1524.72</v>
      </c>
      <c r="JX24" s="459">
        <v>1532.06</v>
      </c>
      <c r="JY24" s="457">
        <v>1539.78</v>
      </c>
      <c r="JZ24" s="457">
        <v>1547.5</v>
      </c>
      <c r="KA24" s="458">
        <v>1555.21</v>
      </c>
      <c r="KB24" s="459">
        <v>1562.7</v>
      </c>
      <c r="KC24" s="457">
        <v>1570.57</v>
      </c>
      <c r="KD24" s="457">
        <v>1578.45</v>
      </c>
      <c r="KE24" s="458">
        <v>1586.32</v>
      </c>
      <c r="KF24" s="459">
        <v>1593.95</v>
      </c>
      <c r="KG24" s="457">
        <v>1601.98</v>
      </c>
      <c r="KH24" s="457">
        <v>1610.01</v>
      </c>
      <c r="KI24" s="458">
        <v>1618.04</v>
      </c>
      <c r="KJ24" s="459">
        <v>1625.83</v>
      </c>
      <c r="KK24" s="457">
        <v>1634.02</v>
      </c>
      <c r="KL24" s="457">
        <v>1642.22</v>
      </c>
      <c r="KM24" s="458">
        <v>1650.41</v>
      </c>
      <c r="KN24" s="459">
        <v>1658.35</v>
      </c>
      <c r="KO24" s="457">
        <v>1666.71</v>
      </c>
      <c r="KP24" s="457">
        <v>1675.06</v>
      </c>
      <c r="KQ24" s="458">
        <v>1683.41</v>
      </c>
      <c r="KR24" s="459">
        <v>1691.52</v>
      </c>
      <c r="KS24" s="457">
        <v>1700.04</v>
      </c>
      <c r="KT24" s="457">
        <v>1708.56</v>
      </c>
      <c r="KU24" s="458">
        <v>1717.08</v>
      </c>
      <c r="KV24" s="459">
        <v>1725.35</v>
      </c>
      <c r="KW24" s="457">
        <v>1734.04</v>
      </c>
      <c r="KX24" s="457">
        <v>1742.73</v>
      </c>
      <c r="KY24" s="458">
        <v>1751.42</v>
      </c>
      <c r="KZ24" s="459">
        <v>1759.85</v>
      </c>
      <c r="LA24" s="457">
        <v>1768.72</v>
      </c>
      <c r="LB24" s="457">
        <v>1777.59</v>
      </c>
      <c r="LC24" s="458">
        <v>1786.45</v>
      </c>
      <c r="LD24" s="459">
        <v>1795.05</v>
      </c>
      <c r="LE24" s="457">
        <v>1804.1</v>
      </c>
      <c r="LF24" s="457">
        <v>1813.14</v>
      </c>
      <c r="LG24" s="458">
        <v>1822.18</v>
      </c>
      <c r="LH24" s="459">
        <v>1830.95</v>
      </c>
      <c r="LI24" s="457">
        <v>1840.18</v>
      </c>
      <c r="LJ24" s="457">
        <v>1849.4</v>
      </c>
      <c r="LK24" s="458">
        <v>1858.62</v>
      </c>
      <c r="LL24" s="459">
        <v>1867.57</v>
      </c>
      <c r="LM24" s="457">
        <v>1876.98</v>
      </c>
      <c r="LN24" s="457">
        <v>1886.39</v>
      </c>
      <c r="LO24" s="458">
        <v>1895.8</v>
      </c>
      <c r="LP24" s="459">
        <v>1904.92</v>
      </c>
      <c r="LQ24" s="457">
        <v>1914.52</v>
      </c>
      <c r="LR24" s="457">
        <v>1924.12</v>
      </c>
      <c r="LS24" s="458">
        <v>1933.71</v>
      </c>
      <c r="LT24" s="459">
        <v>1943.02</v>
      </c>
      <c r="LU24" s="457">
        <v>1952.81</v>
      </c>
      <c r="LV24" s="457">
        <v>1962.6</v>
      </c>
      <c r="LW24" s="458">
        <v>1972.39</v>
      </c>
      <c r="LX24" s="459">
        <v>1981.88</v>
      </c>
      <c r="LY24" s="457">
        <v>1991.87</v>
      </c>
      <c r="LZ24" s="457">
        <v>2001.85</v>
      </c>
      <c r="MA24" s="458">
        <v>2011.84</v>
      </c>
      <c r="MB24" s="459">
        <v>2021.52</v>
      </c>
      <c r="MC24" s="457">
        <v>2031.7</v>
      </c>
      <c r="MD24" s="457">
        <v>2041.89</v>
      </c>
      <c r="ME24" s="458">
        <v>2052.0700000000002</v>
      </c>
      <c r="MF24" s="459">
        <v>2061.9499999999998</v>
      </c>
      <c r="MG24" s="457">
        <v>2072.34</v>
      </c>
      <c r="MH24" s="457">
        <v>2082.73</v>
      </c>
      <c r="MI24" s="458">
        <v>2093.11</v>
      </c>
      <c r="MJ24" s="459">
        <v>2103.19</v>
      </c>
      <c r="MK24" s="457">
        <v>2113.79</v>
      </c>
      <c r="ML24" s="457">
        <v>2124.38</v>
      </c>
      <c r="MM24" s="458">
        <v>2134.98</v>
      </c>
      <c r="MN24" s="459">
        <v>2145.25</v>
      </c>
      <c r="MO24" s="457">
        <v>2156.06</v>
      </c>
      <c r="MP24" s="457">
        <v>2166.87</v>
      </c>
      <c r="MQ24" s="458">
        <v>2177.6799999999998</v>
      </c>
      <c r="MR24" s="459">
        <v>2188.16</v>
      </c>
      <c r="MS24" s="457">
        <v>2199.1799999999998</v>
      </c>
      <c r="MT24" s="457">
        <v>2210.21</v>
      </c>
      <c r="MU24" s="458">
        <v>2221.23</v>
      </c>
      <c r="MV24" s="459">
        <v>2231.92</v>
      </c>
      <c r="MW24" s="457">
        <v>2243.17</v>
      </c>
      <c r="MX24" s="457">
        <v>2254.41</v>
      </c>
      <c r="MY24" s="458">
        <v>2265.65</v>
      </c>
      <c r="MZ24" s="459">
        <v>2276.56</v>
      </c>
      <c r="NA24" s="457">
        <v>2288.0300000000002</v>
      </c>
      <c r="NB24" s="457">
        <v>2299.5</v>
      </c>
      <c r="NC24" s="458">
        <v>2310.9699999999998</v>
      </c>
      <c r="ND24" s="459">
        <v>2322.09</v>
      </c>
      <c r="NE24" s="457">
        <v>2333.79</v>
      </c>
      <c r="NF24" s="457">
        <v>2345.4899999999998</v>
      </c>
      <c r="NG24" s="458">
        <v>2357.19</v>
      </c>
      <c r="NH24" s="459">
        <v>2368.5300000000002</v>
      </c>
      <c r="NI24" s="457">
        <v>2380.4699999999998</v>
      </c>
      <c r="NJ24" s="457">
        <v>2392.4</v>
      </c>
      <c r="NK24" s="458">
        <v>2404.33</v>
      </c>
      <c r="NL24" s="459">
        <v>2415.9</v>
      </c>
      <c r="NM24" s="457">
        <v>2428.0700000000002</v>
      </c>
      <c r="NN24" s="457">
        <v>2440.25</v>
      </c>
      <c r="NO24" s="458">
        <v>2452.42</v>
      </c>
      <c r="NP24" s="459">
        <v>2464.2199999999998</v>
      </c>
      <c r="NQ24" s="457">
        <v>2476.64</v>
      </c>
      <c r="NR24" s="457">
        <v>2489.0500000000002</v>
      </c>
      <c r="NS24" s="458">
        <v>2501.46</v>
      </c>
      <c r="NT24" s="459">
        <v>2513.5100000000002</v>
      </c>
      <c r="NU24" s="457">
        <v>2526.17</v>
      </c>
      <c r="NV24" s="457">
        <v>2538.83</v>
      </c>
      <c r="NW24" s="458">
        <v>2551.4899999999998</v>
      </c>
      <c r="NX24" s="459">
        <v>2563.7800000000002</v>
      </c>
      <c r="NY24" s="457">
        <v>2576.69</v>
      </c>
      <c r="NZ24" s="457">
        <v>2589.61</v>
      </c>
      <c r="OA24" s="458">
        <v>2602.52</v>
      </c>
      <c r="OB24" s="459">
        <v>2615.0500000000002</v>
      </c>
      <c r="OC24" s="457">
        <v>2628.23</v>
      </c>
      <c r="OD24" s="457">
        <v>2641.4</v>
      </c>
      <c r="OE24" s="458">
        <v>2654.57</v>
      </c>
      <c r="OF24" s="459">
        <v>2667.35</v>
      </c>
      <c r="OG24" s="457">
        <v>2680.79</v>
      </c>
      <c r="OH24" s="457">
        <v>2694.23</v>
      </c>
      <c r="OI24" s="458">
        <v>2707.67</v>
      </c>
      <c r="OJ24" s="459">
        <v>2720.7</v>
      </c>
      <c r="OK24" s="457">
        <v>2734.41</v>
      </c>
      <c r="OL24" s="457">
        <v>2748.11</v>
      </c>
      <c r="OM24" s="458">
        <v>2761.82</v>
      </c>
      <c r="ON24" s="459">
        <v>2775.11</v>
      </c>
      <c r="OO24" s="457">
        <v>2789.09</v>
      </c>
      <c r="OP24" s="457">
        <v>2803.07</v>
      </c>
      <c r="OQ24" s="458">
        <v>2817.06</v>
      </c>
      <c r="OR24" s="459">
        <v>2830.62</v>
      </c>
      <c r="OS24" s="457">
        <v>2844.88</v>
      </c>
      <c r="OT24" s="457">
        <v>2859.14</v>
      </c>
      <c r="OU24" s="458">
        <v>2873.4</v>
      </c>
      <c r="OV24" s="459">
        <v>2887.23</v>
      </c>
      <c r="OW24" s="457">
        <v>2901.77</v>
      </c>
      <c r="OX24" s="457">
        <v>2916.32</v>
      </c>
      <c r="OY24" s="458">
        <v>2930.86</v>
      </c>
      <c r="OZ24" s="459">
        <v>2944.97</v>
      </c>
      <c r="PA24" s="457">
        <v>2959.81</v>
      </c>
      <c r="PB24" s="457">
        <v>2974.65</v>
      </c>
      <c r="PC24" s="458">
        <v>2989.48</v>
      </c>
      <c r="PD24" s="459">
        <v>3003.87</v>
      </c>
      <c r="PE24" s="457">
        <v>3019.01</v>
      </c>
      <c r="PF24" s="457">
        <v>3034.14</v>
      </c>
      <c r="PG24" s="458">
        <v>3049.27</v>
      </c>
      <c r="PH24" s="459">
        <v>3063.95</v>
      </c>
      <c r="PI24" s="457">
        <v>3079.39</v>
      </c>
      <c r="PJ24" s="457">
        <v>3094.82</v>
      </c>
      <c r="PK24" s="458">
        <v>3110.26</v>
      </c>
      <c r="PL24" s="459">
        <v>3125.23</v>
      </c>
      <c r="PM24" s="457">
        <v>3140.97</v>
      </c>
      <c r="PN24" s="457">
        <v>3156.72</v>
      </c>
      <c r="PO24" s="458">
        <v>3172.46</v>
      </c>
      <c r="PP24" s="459">
        <v>3187.73</v>
      </c>
      <c r="PQ24" s="457">
        <v>3203.79</v>
      </c>
      <c r="PR24" s="457">
        <v>3219.85</v>
      </c>
      <c r="PS24" s="458">
        <v>3235.91</v>
      </c>
      <c r="PT24" s="459">
        <v>3251.49</v>
      </c>
      <c r="PU24" s="457">
        <v>3267.87</v>
      </c>
      <c r="PV24" s="457">
        <v>3284.25</v>
      </c>
      <c r="PW24" s="458">
        <v>3300.63</v>
      </c>
      <c r="PX24" s="459">
        <v>3316.52</v>
      </c>
      <c r="PY24" s="457">
        <v>3333.23</v>
      </c>
      <c r="PZ24" s="457">
        <v>3349.93</v>
      </c>
      <c r="QA24" s="458">
        <v>3366.64</v>
      </c>
      <c r="QB24" s="459">
        <v>3382.85</v>
      </c>
      <c r="QC24" s="457">
        <v>3399.89</v>
      </c>
      <c r="QD24" s="457">
        <v>3416.93</v>
      </c>
      <c r="QE24" s="458">
        <v>3433.97</v>
      </c>
      <c r="QF24" s="459">
        <v>3450.51</v>
      </c>
      <c r="QG24" s="457">
        <v>3467.89</v>
      </c>
      <c r="QH24" s="457">
        <v>3485.27</v>
      </c>
      <c r="QI24" s="458">
        <v>3502.65</v>
      </c>
      <c r="QJ24" s="459">
        <v>3519.52</v>
      </c>
      <c r="QK24" s="457">
        <v>3537.25</v>
      </c>
      <c r="QL24" s="457">
        <v>3554.98</v>
      </c>
      <c r="QM24" s="458">
        <v>3572.71</v>
      </c>
      <c r="QN24" s="459">
        <v>3589.91</v>
      </c>
      <c r="QO24" s="457">
        <v>3607.99</v>
      </c>
      <c r="QP24" s="457">
        <v>3626.08</v>
      </c>
      <c r="QQ24" s="458">
        <v>3644.16</v>
      </c>
      <c r="QR24" s="459">
        <v>3661.7</v>
      </c>
      <c r="QS24" s="457">
        <v>3680.15</v>
      </c>
      <c r="QT24" s="457">
        <v>3698.6</v>
      </c>
      <c r="QU24" s="458">
        <v>3717.04</v>
      </c>
      <c r="QV24" s="459">
        <v>3734.94</v>
      </c>
      <c r="QW24" s="457">
        <v>3753.75</v>
      </c>
      <c r="QX24" s="457">
        <v>3772.57</v>
      </c>
      <c r="QY24" s="458">
        <v>3791.39</v>
      </c>
      <c r="QZ24" s="459">
        <v>3809.64</v>
      </c>
      <c r="RA24" s="457">
        <v>3828.83</v>
      </c>
      <c r="RB24" s="457">
        <v>3848.02</v>
      </c>
      <c r="RC24" s="458">
        <v>3867.21</v>
      </c>
      <c r="RD24" s="459">
        <v>3885.83</v>
      </c>
      <c r="RE24" s="457">
        <v>3905.41</v>
      </c>
      <c r="RF24" s="457">
        <v>3924.98</v>
      </c>
      <c r="RG24" s="458">
        <v>3944.56</v>
      </c>
      <c r="RH24" s="459">
        <v>3963.55</v>
      </c>
      <c r="RI24" s="457">
        <v>3983.51</v>
      </c>
      <c r="RJ24" s="457">
        <v>4003.48</v>
      </c>
      <c r="RK24" s="458">
        <v>4023.45</v>
      </c>
      <c r="RL24" s="459">
        <v>4042.82</v>
      </c>
      <c r="RM24" s="457">
        <v>4063.18</v>
      </c>
      <c r="RN24" s="457">
        <v>4083.55</v>
      </c>
      <c r="RO24" s="458">
        <v>4103.92</v>
      </c>
      <c r="RP24" s="459">
        <v>4123.67</v>
      </c>
      <c r="RQ24" s="457">
        <v>4144.45</v>
      </c>
      <c r="RR24" s="457">
        <v>4165.22</v>
      </c>
      <c r="RS24" s="458">
        <v>4186</v>
      </c>
      <c r="RT24" s="459">
        <v>4206.1499999999996</v>
      </c>
      <c r="RU24" s="457">
        <v>4227.34</v>
      </c>
      <c r="RV24" s="457">
        <v>4248.53</v>
      </c>
      <c r="RW24" s="458">
        <v>4269.72</v>
      </c>
      <c r="RX24" s="459">
        <v>4290.2700000000004</v>
      </c>
      <c r="RY24" s="457">
        <v>4311.88</v>
      </c>
      <c r="RZ24" s="457">
        <v>4333.5</v>
      </c>
      <c r="SA24" s="586">
        <v>4355.1099999999997</v>
      </c>
    </row>
    <row r="25" spans="1:495" ht="15.6" thickBot="1">
      <c r="A25" s="478"/>
      <c r="B25" s="395"/>
      <c r="C25" s="395"/>
      <c r="D25" s="395"/>
      <c r="E25" s="395"/>
      <c r="F25" s="395" t="s">
        <v>568</v>
      </c>
      <c r="G25" s="401">
        <v>24</v>
      </c>
      <c r="H25" s="483" t="s">
        <v>94</v>
      </c>
      <c r="I25" s="484">
        <v>24</v>
      </c>
      <c r="J25" s="485" t="s">
        <v>391</v>
      </c>
      <c r="K25" s="486">
        <v>0.02</v>
      </c>
      <c r="L25" s="487">
        <v>269.79000000000002</v>
      </c>
      <c r="M25" s="488">
        <v>273.86</v>
      </c>
      <c r="N25" s="488">
        <v>281.33999999999997</v>
      </c>
      <c r="O25" s="489">
        <v>285.41000000000003</v>
      </c>
      <c r="P25" s="487">
        <v>291.55</v>
      </c>
      <c r="Q25" s="488">
        <v>298.07</v>
      </c>
      <c r="R25" s="488">
        <v>308.20999999999998</v>
      </c>
      <c r="S25" s="489">
        <v>311.18</v>
      </c>
      <c r="T25" s="490">
        <v>314.92</v>
      </c>
      <c r="U25" s="488">
        <v>316.12</v>
      </c>
      <c r="V25" s="488">
        <v>324.52999999999997</v>
      </c>
      <c r="W25" s="489">
        <v>324.95</v>
      </c>
      <c r="X25" s="490">
        <v>325.26</v>
      </c>
      <c r="Y25" s="488">
        <v>328.39</v>
      </c>
      <c r="Z25" s="488">
        <v>333.91</v>
      </c>
      <c r="AA25" s="489">
        <v>335.74</v>
      </c>
      <c r="AB25" s="490">
        <v>336.79</v>
      </c>
      <c r="AC25" s="488">
        <v>340</v>
      </c>
      <c r="AD25" s="488">
        <v>343.84</v>
      </c>
      <c r="AE25" s="489">
        <v>343.63</v>
      </c>
      <c r="AF25" s="490">
        <v>344.18</v>
      </c>
      <c r="AG25" s="488">
        <v>345.83</v>
      </c>
      <c r="AH25" s="488">
        <v>347.56</v>
      </c>
      <c r="AI25" s="489">
        <v>346.91</v>
      </c>
      <c r="AJ25" s="490">
        <v>345.43</v>
      </c>
      <c r="AK25" s="488">
        <v>347.52</v>
      </c>
      <c r="AL25" s="488">
        <v>347.92</v>
      </c>
      <c r="AM25" s="489">
        <v>348.46</v>
      </c>
      <c r="AN25" s="490">
        <v>349.49</v>
      </c>
      <c r="AO25" s="488">
        <v>351.39</v>
      </c>
      <c r="AP25" s="488">
        <v>354.69</v>
      </c>
      <c r="AQ25" s="489">
        <v>357.81</v>
      </c>
      <c r="AR25" s="490">
        <v>362.28</v>
      </c>
      <c r="AS25" s="488">
        <v>368.41</v>
      </c>
      <c r="AT25" s="488">
        <v>372.76</v>
      </c>
      <c r="AU25" s="489">
        <v>374.35</v>
      </c>
      <c r="AV25" s="490">
        <v>378.56</v>
      </c>
      <c r="AW25" s="488">
        <v>383.86</v>
      </c>
      <c r="AX25" s="488">
        <v>385.02</v>
      </c>
      <c r="AY25" s="489">
        <v>385.11</v>
      </c>
      <c r="AZ25" s="490">
        <v>383.69</v>
      </c>
      <c r="BA25" s="488">
        <v>386</v>
      </c>
      <c r="BB25" s="488">
        <v>388.53</v>
      </c>
      <c r="BC25" s="489">
        <v>388.78</v>
      </c>
      <c r="BD25" s="490">
        <v>390.85</v>
      </c>
      <c r="BE25" s="488">
        <v>391.74</v>
      </c>
      <c r="BF25" s="488">
        <v>394.01</v>
      </c>
      <c r="BG25" s="489">
        <v>392.82</v>
      </c>
      <c r="BH25" s="490">
        <v>395.72</v>
      </c>
      <c r="BI25" s="488">
        <v>399.85</v>
      </c>
      <c r="BJ25" s="488">
        <v>400.53</v>
      </c>
      <c r="BK25" s="489">
        <v>400.17</v>
      </c>
      <c r="BL25" s="490">
        <v>403.93</v>
      </c>
      <c r="BM25" s="488">
        <v>411.62</v>
      </c>
      <c r="BN25" s="488">
        <v>411.97</v>
      </c>
      <c r="BO25" s="489">
        <v>415.02</v>
      </c>
      <c r="BP25" s="490">
        <v>421.19</v>
      </c>
      <c r="BQ25" s="488">
        <v>423.94</v>
      </c>
      <c r="BR25" s="488">
        <v>426.49</v>
      </c>
      <c r="BS25" s="489">
        <v>428.02</v>
      </c>
      <c r="BT25" s="490">
        <v>433.65</v>
      </c>
      <c r="BU25" s="488">
        <v>440</v>
      </c>
      <c r="BV25" s="488">
        <v>442.92</v>
      </c>
      <c r="BW25" s="489">
        <v>442.3</v>
      </c>
      <c r="BX25" s="490">
        <v>441.66</v>
      </c>
      <c r="BY25" s="488">
        <v>444.01</v>
      </c>
      <c r="BZ25" s="488">
        <v>447.85</v>
      </c>
      <c r="CA25" s="489">
        <v>448.8</v>
      </c>
      <c r="CB25" s="490">
        <v>450.05</v>
      </c>
      <c r="CC25" s="488">
        <v>454.32</v>
      </c>
      <c r="CD25" s="488">
        <v>457.23</v>
      </c>
      <c r="CE25" s="489">
        <v>458.34</v>
      </c>
      <c r="CF25" s="490">
        <v>469.97</v>
      </c>
      <c r="CG25" s="488">
        <v>461.72</v>
      </c>
      <c r="CH25" s="488">
        <v>460.32</v>
      </c>
      <c r="CI25" s="489">
        <v>456.04</v>
      </c>
      <c r="CJ25" s="491">
        <v>455.05</v>
      </c>
      <c r="CK25" s="488">
        <v>458.29</v>
      </c>
      <c r="CL25" s="488">
        <v>465.05</v>
      </c>
      <c r="CM25" s="489">
        <v>462.25</v>
      </c>
      <c r="CN25" s="490">
        <v>466.3</v>
      </c>
      <c r="CO25" s="488">
        <v>468.39</v>
      </c>
      <c r="CP25" s="488">
        <v>469.29</v>
      </c>
      <c r="CQ25" s="489">
        <v>468.22</v>
      </c>
      <c r="CR25" s="490">
        <v>468.84</v>
      </c>
      <c r="CS25" s="488">
        <v>470.57</v>
      </c>
      <c r="CT25" s="488">
        <v>474.22</v>
      </c>
      <c r="CU25" s="489">
        <v>475.09</v>
      </c>
      <c r="CV25" s="487">
        <v>476.18</v>
      </c>
      <c r="CW25" s="488">
        <v>485.23</v>
      </c>
      <c r="CX25" s="488">
        <v>492.07</v>
      </c>
      <c r="CY25" s="489">
        <v>491.16</v>
      </c>
      <c r="CZ25" s="487">
        <v>491.18</v>
      </c>
      <c r="DA25" s="488">
        <v>495.32</v>
      </c>
      <c r="DB25" s="488">
        <v>498.09</v>
      </c>
      <c r="DC25" s="489">
        <v>505</v>
      </c>
      <c r="DD25" s="490">
        <v>520.69000000000005</v>
      </c>
      <c r="DE25" s="488">
        <v>557.62</v>
      </c>
      <c r="DF25" s="488">
        <v>576.08000000000004</v>
      </c>
      <c r="DG25" s="489">
        <v>600.71</v>
      </c>
      <c r="DH25" s="490">
        <v>605.19000000000005</v>
      </c>
      <c r="DI25" s="488">
        <v>603.75</v>
      </c>
      <c r="DJ25" s="488">
        <v>600.77</v>
      </c>
      <c r="DK25" s="489">
        <v>612.16999999999996</v>
      </c>
      <c r="DL25" s="490">
        <v>632.03</v>
      </c>
      <c r="DM25" s="488">
        <v>638.5</v>
      </c>
      <c r="DN25" s="488">
        <v>649.88</v>
      </c>
      <c r="DO25" s="489">
        <v>661.67</v>
      </c>
      <c r="DP25" s="490">
        <v>658.14</v>
      </c>
      <c r="DQ25" s="488">
        <v>689.31</v>
      </c>
      <c r="DR25" s="488">
        <v>692.87</v>
      </c>
      <c r="DS25" s="489">
        <v>687.19</v>
      </c>
      <c r="DT25" s="490">
        <v>696.7</v>
      </c>
      <c r="DU25" s="488">
        <v>725.23</v>
      </c>
      <c r="DV25" s="488">
        <v>774.76</v>
      </c>
      <c r="DW25" s="489">
        <v>768.74</v>
      </c>
      <c r="DX25" s="490">
        <v>715.95</v>
      </c>
      <c r="DY25" s="488">
        <v>691.26</v>
      </c>
      <c r="DZ25" s="488">
        <v>694.39</v>
      </c>
      <c r="EA25" s="489">
        <v>697.18</v>
      </c>
      <c r="EB25" s="490">
        <v>705.25</v>
      </c>
      <c r="EC25" s="488">
        <v>722.76</v>
      </c>
      <c r="ED25" s="488">
        <v>728.03</v>
      </c>
      <c r="EE25" s="489">
        <v>727.14</v>
      </c>
      <c r="EF25" s="490">
        <v>738.68</v>
      </c>
      <c r="EG25" s="488">
        <v>759.69</v>
      </c>
      <c r="EH25" s="488">
        <v>768.44</v>
      </c>
      <c r="EI25" s="489">
        <v>768.35</v>
      </c>
      <c r="EJ25" s="490">
        <v>770.37</v>
      </c>
      <c r="EK25" s="488">
        <v>772.58</v>
      </c>
      <c r="EL25" s="488">
        <v>767.66</v>
      </c>
      <c r="EM25" s="489">
        <v>766.57</v>
      </c>
      <c r="EN25" s="490">
        <v>773.09</v>
      </c>
      <c r="EO25" s="488">
        <v>778.6</v>
      </c>
      <c r="EP25" s="488">
        <v>776.77</v>
      </c>
      <c r="EQ25" s="489">
        <v>777.31</v>
      </c>
      <c r="ER25" s="490">
        <v>786.1</v>
      </c>
      <c r="ES25" s="488">
        <v>789.05</v>
      </c>
      <c r="ET25" s="488">
        <v>792</v>
      </c>
      <c r="EU25" s="489">
        <v>794.94</v>
      </c>
      <c r="EV25" s="490">
        <v>798.32</v>
      </c>
      <c r="EW25" s="488">
        <v>802.25</v>
      </c>
      <c r="EX25" s="488">
        <v>805.67</v>
      </c>
      <c r="EY25" s="489">
        <v>809.09</v>
      </c>
      <c r="EZ25" s="490">
        <v>813.27</v>
      </c>
      <c r="FA25" s="488">
        <v>817.16</v>
      </c>
      <c r="FB25" s="488">
        <v>821.05</v>
      </c>
      <c r="FC25" s="489">
        <v>824.94</v>
      </c>
      <c r="FD25" s="490">
        <v>829.22</v>
      </c>
      <c r="FE25" s="488">
        <v>833.4</v>
      </c>
      <c r="FF25" s="488">
        <v>837.58</v>
      </c>
      <c r="FG25" s="489">
        <v>841.75</v>
      </c>
      <c r="FH25" s="490">
        <v>845.81</v>
      </c>
      <c r="FI25" s="488">
        <v>850.07</v>
      </c>
      <c r="FJ25" s="488">
        <v>854.33</v>
      </c>
      <c r="FK25" s="489">
        <v>858.59</v>
      </c>
      <c r="FL25" s="490">
        <v>862.72</v>
      </c>
      <c r="FM25" s="488">
        <v>867.07</v>
      </c>
      <c r="FN25" s="488">
        <v>871.41</v>
      </c>
      <c r="FO25" s="489">
        <v>875.76</v>
      </c>
      <c r="FP25" s="490">
        <v>879.98</v>
      </c>
      <c r="FQ25" s="488">
        <v>884.41</v>
      </c>
      <c r="FR25" s="488">
        <v>888.84</v>
      </c>
      <c r="FS25" s="489">
        <v>893.28</v>
      </c>
      <c r="FT25" s="490">
        <v>897.58</v>
      </c>
      <c r="FU25" s="488">
        <v>902.1</v>
      </c>
      <c r="FV25" s="488">
        <v>906.62</v>
      </c>
      <c r="FW25" s="489">
        <v>911.14</v>
      </c>
      <c r="FX25" s="490">
        <v>915.53</v>
      </c>
      <c r="FY25" s="488">
        <v>920.14</v>
      </c>
      <c r="FZ25" s="488">
        <v>924.75</v>
      </c>
      <c r="GA25" s="489">
        <v>929.36</v>
      </c>
      <c r="GB25" s="490">
        <v>933.84</v>
      </c>
      <c r="GC25" s="488">
        <v>938.54</v>
      </c>
      <c r="GD25" s="488">
        <v>943.25</v>
      </c>
      <c r="GE25" s="489">
        <v>947.95</v>
      </c>
      <c r="GF25" s="490">
        <v>952.51</v>
      </c>
      <c r="GG25" s="488">
        <v>957.31</v>
      </c>
      <c r="GH25" s="488">
        <v>962.11</v>
      </c>
      <c r="GI25" s="489">
        <v>966.91</v>
      </c>
      <c r="GJ25" s="490">
        <v>971.56</v>
      </c>
      <c r="GK25" s="488">
        <v>976.46</v>
      </c>
      <c r="GL25" s="488">
        <v>981.35</v>
      </c>
      <c r="GM25" s="489">
        <v>986.25</v>
      </c>
      <c r="GN25" s="490">
        <v>991</v>
      </c>
      <c r="GO25" s="488">
        <v>995.99</v>
      </c>
      <c r="GP25" s="488">
        <v>1000.98</v>
      </c>
      <c r="GQ25" s="489">
        <v>1005.97</v>
      </c>
      <c r="GR25" s="490">
        <v>1010.82</v>
      </c>
      <c r="GS25" s="488">
        <v>1015.91</v>
      </c>
      <c r="GT25" s="488">
        <v>1021</v>
      </c>
      <c r="GU25" s="489">
        <v>1026.0899999999999</v>
      </c>
      <c r="GV25" s="490">
        <v>1031.03</v>
      </c>
      <c r="GW25" s="488">
        <v>1036.23</v>
      </c>
      <c r="GX25" s="488">
        <v>1041.42</v>
      </c>
      <c r="GY25" s="489">
        <v>1046.6099999999999</v>
      </c>
      <c r="GZ25" s="490">
        <v>1051.6500000000001</v>
      </c>
      <c r="HA25" s="488">
        <v>1056.95</v>
      </c>
      <c r="HB25" s="488">
        <v>1062.25</v>
      </c>
      <c r="HC25" s="489">
        <v>1067.55</v>
      </c>
      <c r="HD25" s="490">
        <v>1072.69</v>
      </c>
      <c r="HE25" s="488">
        <v>1078.0899999999999</v>
      </c>
      <c r="HF25" s="488">
        <v>1083.49</v>
      </c>
      <c r="HG25" s="489">
        <v>1088.9000000000001</v>
      </c>
      <c r="HH25" s="490">
        <v>1094.1400000000001</v>
      </c>
      <c r="HI25" s="488">
        <v>1099.6500000000001</v>
      </c>
      <c r="HJ25" s="488">
        <v>1105.1600000000001</v>
      </c>
      <c r="HK25" s="489">
        <v>1110.68</v>
      </c>
      <c r="HL25" s="490">
        <v>1116.02</v>
      </c>
      <c r="HM25" s="488">
        <v>1121.6400000000001</v>
      </c>
      <c r="HN25" s="488">
        <v>1127.27</v>
      </c>
      <c r="HO25" s="489">
        <v>1132.8900000000001</v>
      </c>
      <c r="HP25" s="490">
        <v>1138.3399999999999</v>
      </c>
      <c r="HQ25" s="488">
        <v>1144.08</v>
      </c>
      <c r="HR25" s="488">
        <v>1149.81</v>
      </c>
      <c r="HS25" s="489">
        <v>1155.55</v>
      </c>
      <c r="HT25" s="490">
        <v>1161.1099999999999</v>
      </c>
      <c r="HU25" s="488">
        <v>1166.96</v>
      </c>
      <c r="HV25" s="488">
        <v>1172.81</v>
      </c>
      <c r="HW25" s="489">
        <v>1178.6600000000001</v>
      </c>
      <c r="HX25" s="490">
        <v>1184.33</v>
      </c>
      <c r="HY25" s="488">
        <v>1190.3</v>
      </c>
      <c r="HZ25" s="488">
        <v>1196.26</v>
      </c>
      <c r="IA25" s="489">
        <v>1202.23</v>
      </c>
      <c r="IB25" s="490">
        <v>1208.02</v>
      </c>
      <c r="IC25" s="488">
        <v>1214.0999999999999</v>
      </c>
      <c r="ID25" s="488">
        <v>1220.19</v>
      </c>
      <c r="IE25" s="489">
        <v>1226.28</v>
      </c>
      <c r="IF25" s="490">
        <v>1232.18</v>
      </c>
      <c r="IG25" s="488">
        <v>1238.3900000000001</v>
      </c>
      <c r="IH25" s="488">
        <v>1244.5899999999999</v>
      </c>
      <c r="II25" s="489">
        <v>1250.8</v>
      </c>
      <c r="IJ25" s="490">
        <v>1256.82</v>
      </c>
      <c r="IK25" s="488">
        <v>1263.1500000000001</v>
      </c>
      <c r="IL25" s="488">
        <v>1269.49</v>
      </c>
      <c r="IM25" s="489">
        <v>1275.82</v>
      </c>
      <c r="IN25" s="490">
        <v>1281.96</v>
      </c>
      <c r="IO25" s="488">
        <v>1288.42</v>
      </c>
      <c r="IP25" s="488">
        <v>1294.8800000000001</v>
      </c>
      <c r="IQ25" s="489">
        <v>1301.33</v>
      </c>
      <c r="IR25" s="490">
        <v>1307.5999999999999</v>
      </c>
      <c r="IS25" s="488">
        <v>1314.19</v>
      </c>
      <c r="IT25" s="488">
        <v>1320.77</v>
      </c>
      <c r="IU25" s="489">
        <v>1327.36</v>
      </c>
      <c r="IV25" s="490">
        <v>1333.75</v>
      </c>
      <c r="IW25" s="488">
        <v>1340.47</v>
      </c>
      <c r="IX25" s="488">
        <v>1347.19</v>
      </c>
      <c r="IY25" s="489">
        <v>1353.91</v>
      </c>
      <c r="IZ25" s="490">
        <v>1360.43</v>
      </c>
      <c r="JA25" s="488">
        <v>1367.28</v>
      </c>
      <c r="JB25" s="488">
        <v>1374.13</v>
      </c>
      <c r="JC25" s="489">
        <v>1380.99</v>
      </c>
      <c r="JD25" s="490">
        <v>1387.63</v>
      </c>
      <c r="JE25" s="488">
        <v>1394.62</v>
      </c>
      <c r="JF25" s="488">
        <v>1401.61</v>
      </c>
      <c r="JG25" s="489">
        <v>1408.61</v>
      </c>
      <c r="JH25" s="490">
        <v>1415.39</v>
      </c>
      <c r="JI25" s="488">
        <v>1422.52</v>
      </c>
      <c r="JJ25" s="488">
        <v>1429.65</v>
      </c>
      <c r="JK25" s="489">
        <v>1436.78</v>
      </c>
      <c r="JL25" s="490">
        <v>1443.69</v>
      </c>
      <c r="JM25" s="488">
        <v>1450.97</v>
      </c>
      <c r="JN25" s="488">
        <v>1458.24</v>
      </c>
      <c r="JO25" s="489">
        <v>1465.51</v>
      </c>
      <c r="JP25" s="490">
        <v>1472.57</v>
      </c>
      <c r="JQ25" s="488">
        <v>1479.99</v>
      </c>
      <c r="JR25" s="488">
        <v>1487.4</v>
      </c>
      <c r="JS25" s="489">
        <v>1494.82</v>
      </c>
      <c r="JT25" s="490">
        <v>1502.02</v>
      </c>
      <c r="JU25" s="488">
        <v>1509.59</v>
      </c>
      <c r="JV25" s="488">
        <v>1517.15</v>
      </c>
      <c r="JW25" s="489">
        <v>1524.72</v>
      </c>
      <c r="JX25" s="490">
        <v>1532.06</v>
      </c>
      <c r="JY25" s="488">
        <v>1539.78</v>
      </c>
      <c r="JZ25" s="488">
        <v>1547.5</v>
      </c>
      <c r="KA25" s="489">
        <v>1555.21</v>
      </c>
      <c r="KB25" s="490">
        <v>1562.7</v>
      </c>
      <c r="KC25" s="488">
        <v>1570.57</v>
      </c>
      <c r="KD25" s="488">
        <v>1578.45</v>
      </c>
      <c r="KE25" s="489">
        <v>1586.32</v>
      </c>
      <c r="KF25" s="490">
        <v>1593.95</v>
      </c>
      <c r="KG25" s="488">
        <v>1601.98</v>
      </c>
      <c r="KH25" s="488">
        <v>1610.01</v>
      </c>
      <c r="KI25" s="489">
        <v>1618.04</v>
      </c>
      <c r="KJ25" s="490">
        <v>1625.83</v>
      </c>
      <c r="KK25" s="488">
        <v>1634.02</v>
      </c>
      <c r="KL25" s="488">
        <v>1642.22</v>
      </c>
      <c r="KM25" s="489">
        <v>1650.41</v>
      </c>
      <c r="KN25" s="490">
        <v>1658.35</v>
      </c>
      <c r="KO25" s="488">
        <v>1666.71</v>
      </c>
      <c r="KP25" s="488">
        <v>1675.06</v>
      </c>
      <c r="KQ25" s="489">
        <v>1683.41</v>
      </c>
      <c r="KR25" s="490">
        <v>1691.52</v>
      </c>
      <c r="KS25" s="488">
        <v>1700.04</v>
      </c>
      <c r="KT25" s="488">
        <v>1708.56</v>
      </c>
      <c r="KU25" s="489">
        <v>1717.08</v>
      </c>
      <c r="KV25" s="490">
        <v>1725.35</v>
      </c>
      <c r="KW25" s="488">
        <v>1734.04</v>
      </c>
      <c r="KX25" s="488">
        <v>1742.73</v>
      </c>
      <c r="KY25" s="489">
        <v>1751.42</v>
      </c>
      <c r="KZ25" s="490">
        <v>1759.85</v>
      </c>
      <c r="LA25" s="488">
        <v>1768.72</v>
      </c>
      <c r="LB25" s="488">
        <v>1777.59</v>
      </c>
      <c r="LC25" s="489">
        <v>1786.45</v>
      </c>
      <c r="LD25" s="490">
        <v>1795.05</v>
      </c>
      <c r="LE25" s="488">
        <v>1804.1</v>
      </c>
      <c r="LF25" s="488">
        <v>1813.14</v>
      </c>
      <c r="LG25" s="489">
        <v>1822.18</v>
      </c>
      <c r="LH25" s="490">
        <v>1830.95</v>
      </c>
      <c r="LI25" s="488">
        <v>1840.18</v>
      </c>
      <c r="LJ25" s="488">
        <v>1849.4</v>
      </c>
      <c r="LK25" s="489">
        <v>1858.62</v>
      </c>
      <c r="LL25" s="490">
        <v>1867.57</v>
      </c>
      <c r="LM25" s="488">
        <v>1876.98</v>
      </c>
      <c r="LN25" s="488">
        <v>1886.39</v>
      </c>
      <c r="LO25" s="489">
        <v>1895.8</v>
      </c>
      <c r="LP25" s="490">
        <v>1904.92</v>
      </c>
      <c r="LQ25" s="488">
        <v>1914.52</v>
      </c>
      <c r="LR25" s="488">
        <v>1924.12</v>
      </c>
      <c r="LS25" s="489">
        <v>1933.71</v>
      </c>
      <c r="LT25" s="490">
        <v>1943.02</v>
      </c>
      <c r="LU25" s="488">
        <v>1952.81</v>
      </c>
      <c r="LV25" s="488">
        <v>1962.6</v>
      </c>
      <c r="LW25" s="489">
        <v>1972.39</v>
      </c>
      <c r="LX25" s="490">
        <v>1981.88</v>
      </c>
      <c r="LY25" s="488">
        <v>1991.87</v>
      </c>
      <c r="LZ25" s="488">
        <v>2001.85</v>
      </c>
      <c r="MA25" s="489">
        <v>2011.84</v>
      </c>
      <c r="MB25" s="490">
        <v>2021.52</v>
      </c>
      <c r="MC25" s="488">
        <v>2031.7</v>
      </c>
      <c r="MD25" s="488">
        <v>2041.89</v>
      </c>
      <c r="ME25" s="489">
        <v>2052.0700000000002</v>
      </c>
      <c r="MF25" s="490">
        <v>2061.9499999999998</v>
      </c>
      <c r="MG25" s="488">
        <v>2072.34</v>
      </c>
      <c r="MH25" s="488">
        <v>2082.73</v>
      </c>
      <c r="MI25" s="489">
        <v>2093.11</v>
      </c>
      <c r="MJ25" s="490">
        <v>2103.19</v>
      </c>
      <c r="MK25" s="488">
        <v>2113.79</v>
      </c>
      <c r="ML25" s="488">
        <v>2124.38</v>
      </c>
      <c r="MM25" s="489">
        <v>2134.98</v>
      </c>
      <c r="MN25" s="490">
        <v>2145.25</v>
      </c>
      <c r="MO25" s="488">
        <v>2156.06</v>
      </c>
      <c r="MP25" s="488">
        <v>2166.87</v>
      </c>
      <c r="MQ25" s="489">
        <v>2177.6799999999998</v>
      </c>
      <c r="MR25" s="490">
        <v>2188.16</v>
      </c>
      <c r="MS25" s="488">
        <v>2199.1799999999998</v>
      </c>
      <c r="MT25" s="488">
        <v>2210.21</v>
      </c>
      <c r="MU25" s="489">
        <v>2221.23</v>
      </c>
      <c r="MV25" s="490">
        <v>2231.92</v>
      </c>
      <c r="MW25" s="488">
        <v>2243.17</v>
      </c>
      <c r="MX25" s="488">
        <v>2254.41</v>
      </c>
      <c r="MY25" s="489">
        <v>2265.65</v>
      </c>
      <c r="MZ25" s="490">
        <v>2276.56</v>
      </c>
      <c r="NA25" s="488">
        <v>2288.0300000000002</v>
      </c>
      <c r="NB25" s="488">
        <v>2299.5</v>
      </c>
      <c r="NC25" s="489">
        <v>2310.9699999999998</v>
      </c>
      <c r="ND25" s="490">
        <v>2322.09</v>
      </c>
      <c r="NE25" s="488">
        <v>2333.79</v>
      </c>
      <c r="NF25" s="488">
        <v>2345.4899999999998</v>
      </c>
      <c r="NG25" s="489">
        <v>2357.19</v>
      </c>
      <c r="NH25" s="490">
        <v>2368.5300000000002</v>
      </c>
      <c r="NI25" s="488">
        <v>2380.4699999999998</v>
      </c>
      <c r="NJ25" s="488">
        <v>2392.4</v>
      </c>
      <c r="NK25" s="489">
        <v>2404.33</v>
      </c>
      <c r="NL25" s="490">
        <v>2415.9</v>
      </c>
      <c r="NM25" s="488">
        <v>2428.0700000000002</v>
      </c>
      <c r="NN25" s="488">
        <v>2440.25</v>
      </c>
      <c r="NO25" s="489">
        <v>2452.42</v>
      </c>
      <c r="NP25" s="490">
        <v>2464.2199999999998</v>
      </c>
      <c r="NQ25" s="488">
        <v>2476.64</v>
      </c>
      <c r="NR25" s="488">
        <v>2489.0500000000002</v>
      </c>
      <c r="NS25" s="489">
        <v>2501.46</v>
      </c>
      <c r="NT25" s="490">
        <v>2513.5100000000002</v>
      </c>
      <c r="NU25" s="488">
        <v>2526.17</v>
      </c>
      <c r="NV25" s="488">
        <v>2538.83</v>
      </c>
      <c r="NW25" s="489">
        <v>2551.4899999999998</v>
      </c>
      <c r="NX25" s="490">
        <v>2563.7800000000002</v>
      </c>
      <c r="NY25" s="488">
        <v>2576.69</v>
      </c>
      <c r="NZ25" s="488">
        <v>2589.61</v>
      </c>
      <c r="OA25" s="489">
        <v>2602.52</v>
      </c>
      <c r="OB25" s="490">
        <v>2615.0500000000002</v>
      </c>
      <c r="OC25" s="488">
        <v>2628.23</v>
      </c>
      <c r="OD25" s="488">
        <v>2641.4</v>
      </c>
      <c r="OE25" s="489">
        <v>2654.57</v>
      </c>
      <c r="OF25" s="490">
        <v>2667.35</v>
      </c>
      <c r="OG25" s="488">
        <v>2680.79</v>
      </c>
      <c r="OH25" s="488">
        <v>2694.23</v>
      </c>
      <c r="OI25" s="489">
        <v>2707.67</v>
      </c>
      <c r="OJ25" s="490">
        <v>2720.7</v>
      </c>
      <c r="OK25" s="488">
        <v>2734.41</v>
      </c>
      <c r="OL25" s="488">
        <v>2748.11</v>
      </c>
      <c r="OM25" s="489">
        <v>2761.82</v>
      </c>
      <c r="ON25" s="490">
        <v>2775.11</v>
      </c>
      <c r="OO25" s="488">
        <v>2789.09</v>
      </c>
      <c r="OP25" s="488">
        <v>2803.07</v>
      </c>
      <c r="OQ25" s="489">
        <v>2817.06</v>
      </c>
      <c r="OR25" s="490">
        <v>2830.62</v>
      </c>
      <c r="OS25" s="488">
        <v>2844.88</v>
      </c>
      <c r="OT25" s="488">
        <v>2859.14</v>
      </c>
      <c r="OU25" s="489">
        <v>2873.4</v>
      </c>
      <c r="OV25" s="490">
        <v>2887.23</v>
      </c>
      <c r="OW25" s="488">
        <v>2901.77</v>
      </c>
      <c r="OX25" s="488">
        <v>2916.32</v>
      </c>
      <c r="OY25" s="489">
        <v>2930.86</v>
      </c>
      <c r="OZ25" s="490">
        <v>2944.97</v>
      </c>
      <c r="PA25" s="488">
        <v>2959.81</v>
      </c>
      <c r="PB25" s="488">
        <v>2974.65</v>
      </c>
      <c r="PC25" s="489">
        <v>2989.48</v>
      </c>
      <c r="PD25" s="490">
        <v>3003.87</v>
      </c>
      <c r="PE25" s="488">
        <v>3019.01</v>
      </c>
      <c r="PF25" s="488">
        <v>3034.14</v>
      </c>
      <c r="PG25" s="489">
        <v>3049.27</v>
      </c>
      <c r="PH25" s="490">
        <v>3063.95</v>
      </c>
      <c r="PI25" s="488">
        <v>3079.39</v>
      </c>
      <c r="PJ25" s="488">
        <v>3094.82</v>
      </c>
      <c r="PK25" s="489">
        <v>3110.26</v>
      </c>
      <c r="PL25" s="490">
        <v>3125.23</v>
      </c>
      <c r="PM25" s="488">
        <v>3140.97</v>
      </c>
      <c r="PN25" s="488">
        <v>3156.72</v>
      </c>
      <c r="PO25" s="489">
        <v>3172.46</v>
      </c>
      <c r="PP25" s="490">
        <v>3187.73</v>
      </c>
      <c r="PQ25" s="488">
        <v>3203.79</v>
      </c>
      <c r="PR25" s="488">
        <v>3219.85</v>
      </c>
      <c r="PS25" s="489">
        <v>3235.91</v>
      </c>
      <c r="PT25" s="490">
        <v>3251.49</v>
      </c>
      <c r="PU25" s="488">
        <v>3267.87</v>
      </c>
      <c r="PV25" s="488">
        <v>3284.25</v>
      </c>
      <c r="PW25" s="489">
        <v>3300.63</v>
      </c>
      <c r="PX25" s="490">
        <v>3316.52</v>
      </c>
      <c r="PY25" s="488">
        <v>3333.23</v>
      </c>
      <c r="PZ25" s="488">
        <v>3349.93</v>
      </c>
      <c r="QA25" s="489">
        <v>3366.64</v>
      </c>
      <c r="QB25" s="490">
        <v>3382.85</v>
      </c>
      <c r="QC25" s="488">
        <v>3399.89</v>
      </c>
      <c r="QD25" s="488">
        <v>3416.93</v>
      </c>
      <c r="QE25" s="489">
        <v>3433.97</v>
      </c>
      <c r="QF25" s="490">
        <v>3450.51</v>
      </c>
      <c r="QG25" s="488">
        <v>3467.89</v>
      </c>
      <c r="QH25" s="488">
        <v>3485.27</v>
      </c>
      <c r="QI25" s="489">
        <v>3502.65</v>
      </c>
      <c r="QJ25" s="490">
        <v>3519.52</v>
      </c>
      <c r="QK25" s="488">
        <v>3537.25</v>
      </c>
      <c r="QL25" s="488">
        <v>3554.98</v>
      </c>
      <c r="QM25" s="489">
        <v>3572.71</v>
      </c>
      <c r="QN25" s="490">
        <v>3589.91</v>
      </c>
      <c r="QO25" s="488">
        <v>3607.99</v>
      </c>
      <c r="QP25" s="488">
        <v>3626.08</v>
      </c>
      <c r="QQ25" s="489">
        <v>3644.16</v>
      </c>
      <c r="QR25" s="490">
        <v>3661.7</v>
      </c>
      <c r="QS25" s="488">
        <v>3680.15</v>
      </c>
      <c r="QT25" s="488">
        <v>3698.6</v>
      </c>
      <c r="QU25" s="489">
        <v>3717.04</v>
      </c>
      <c r="QV25" s="490">
        <v>3734.94</v>
      </c>
      <c r="QW25" s="488">
        <v>3753.75</v>
      </c>
      <c r="QX25" s="488">
        <v>3772.57</v>
      </c>
      <c r="QY25" s="489">
        <v>3791.39</v>
      </c>
      <c r="QZ25" s="490">
        <v>3809.64</v>
      </c>
      <c r="RA25" s="488">
        <v>3828.83</v>
      </c>
      <c r="RB25" s="488">
        <v>3848.02</v>
      </c>
      <c r="RC25" s="489">
        <v>3867.21</v>
      </c>
      <c r="RD25" s="490">
        <v>3885.83</v>
      </c>
      <c r="RE25" s="488">
        <v>3905.41</v>
      </c>
      <c r="RF25" s="488">
        <v>3924.98</v>
      </c>
      <c r="RG25" s="489">
        <v>3944.56</v>
      </c>
      <c r="RH25" s="490">
        <v>3963.55</v>
      </c>
      <c r="RI25" s="488">
        <v>3983.51</v>
      </c>
      <c r="RJ25" s="488">
        <v>4003.48</v>
      </c>
      <c r="RK25" s="489">
        <v>4023.45</v>
      </c>
      <c r="RL25" s="490">
        <v>4042.82</v>
      </c>
      <c r="RM25" s="488">
        <v>4063.18</v>
      </c>
      <c r="RN25" s="488">
        <v>4083.55</v>
      </c>
      <c r="RO25" s="489">
        <v>4103.92</v>
      </c>
      <c r="RP25" s="490">
        <v>4123.67</v>
      </c>
      <c r="RQ25" s="488">
        <v>4144.45</v>
      </c>
      <c r="RR25" s="488">
        <v>4165.22</v>
      </c>
      <c r="RS25" s="489">
        <v>4186</v>
      </c>
      <c r="RT25" s="490">
        <v>4206.1499999999996</v>
      </c>
      <c r="RU25" s="488">
        <v>4227.34</v>
      </c>
      <c r="RV25" s="488">
        <v>4248.53</v>
      </c>
      <c r="RW25" s="489">
        <v>4269.72</v>
      </c>
      <c r="RX25" s="490">
        <v>4290.2700000000004</v>
      </c>
      <c r="RY25" s="488">
        <v>4311.88</v>
      </c>
      <c r="RZ25" s="488">
        <v>4333.5</v>
      </c>
      <c r="SA25" s="590">
        <v>4355.1099999999997</v>
      </c>
    </row>
    <row r="26" spans="1:495" ht="16.2" thickTop="1" thickBot="1">
      <c r="A26" s="492"/>
      <c r="B26" s="395"/>
      <c r="C26" s="395"/>
      <c r="D26" s="395"/>
      <c r="E26" s="395"/>
      <c r="F26" s="493" t="s">
        <v>567</v>
      </c>
      <c r="G26" s="401">
        <v>25</v>
      </c>
      <c r="H26" s="415" t="s">
        <v>474</v>
      </c>
      <c r="I26" s="409">
        <v>25</v>
      </c>
      <c r="J26" s="493" t="s">
        <v>392</v>
      </c>
      <c r="K26" s="494">
        <v>1</v>
      </c>
      <c r="L26" s="495">
        <v>270.89</v>
      </c>
      <c r="M26" s="496">
        <v>276.33</v>
      </c>
      <c r="N26" s="496">
        <v>285.85000000000002</v>
      </c>
      <c r="O26" s="497">
        <v>289.76</v>
      </c>
      <c r="P26" s="495">
        <v>295.87</v>
      </c>
      <c r="Q26" s="496">
        <v>303.91000000000003</v>
      </c>
      <c r="R26" s="496">
        <v>314.31</v>
      </c>
      <c r="S26" s="497">
        <v>318.24</v>
      </c>
      <c r="T26" s="498">
        <v>323.45</v>
      </c>
      <c r="U26" s="496">
        <v>325.24</v>
      </c>
      <c r="V26" s="496">
        <v>335.09</v>
      </c>
      <c r="W26" s="497">
        <v>335.72</v>
      </c>
      <c r="X26" s="498">
        <v>336.75</v>
      </c>
      <c r="Y26" s="496">
        <v>337.22</v>
      </c>
      <c r="Z26" s="496">
        <v>342.77</v>
      </c>
      <c r="AA26" s="497">
        <v>344.12</v>
      </c>
      <c r="AB26" s="498">
        <v>345.25</v>
      </c>
      <c r="AC26" s="496">
        <v>348.43</v>
      </c>
      <c r="AD26" s="496">
        <v>352.39</v>
      </c>
      <c r="AE26" s="497">
        <v>352.45</v>
      </c>
      <c r="AF26" s="498">
        <v>353.23</v>
      </c>
      <c r="AG26" s="496">
        <v>353.64</v>
      </c>
      <c r="AH26" s="496">
        <v>355.73</v>
      </c>
      <c r="AI26" s="497">
        <v>354.66</v>
      </c>
      <c r="AJ26" s="498">
        <v>354.6</v>
      </c>
      <c r="AK26" s="496">
        <v>356.25</v>
      </c>
      <c r="AL26" s="496">
        <v>357.4</v>
      </c>
      <c r="AM26" s="497">
        <v>356.91</v>
      </c>
      <c r="AN26" s="498">
        <v>357.75</v>
      </c>
      <c r="AO26" s="496">
        <v>359.01</v>
      </c>
      <c r="AP26" s="496">
        <v>362.94</v>
      </c>
      <c r="AQ26" s="497">
        <v>366.08</v>
      </c>
      <c r="AR26" s="498">
        <v>369.3</v>
      </c>
      <c r="AS26" s="496">
        <v>373.44</v>
      </c>
      <c r="AT26" s="496">
        <v>376.76</v>
      </c>
      <c r="AU26" s="497">
        <v>378.56</v>
      </c>
      <c r="AV26" s="498">
        <v>383.22</v>
      </c>
      <c r="AW26" s="496">
        <v>387.78</v>
      </c>
      <c r="AX26" s="496">
        <v>391.19</v>
      </c>
      <c r="AY26" s="497">
        <v>392.55</v>
      </c>
      <c r="AZ26" s="498">
        <v>393.28</v>
      </c>
      <c r="BA26" s="496">
        <v>396.19</v>
      </c>
      <c r="BB26" s="496">
        <v>399.75</v>
      </c>
      <c r="BC26" s="497">
        <v>404.15</v>
      </c>
      <c r="BD26" s="498">
        <v>405.07</v>
      </c>
      <c r="BE26" s="496">
        <v>405.25</v>
      </c>
      <c r="BF26" s="496">
        <v>408.48</v>
      </c>
      <c r="BG26" s="497">
        <v>408.68</v>
      </c>
      <c r="BH26" s="498">
        <v>410.77</v>
      </c>
      <c r="BI26" s="496">
        <v>414.89</v>
      </c>
      <c r="BJ26" s="496">
        <v>417.22</v>
      </c>
      <c r="BK26" s="497">
        <v>418.01</v>
      </c>
      <c r="BL26" s="498">
        <v>422.05</v>
      </c>
      <c r="BM26" s="496">
        <v>428.85</v>
      </c>
      <c r="BN26" s="496">
        <v>429.04</v>
      </c>
      <c r="BO26" s="497">
        <v>431.4</v>
      </c>
      <c r="BP26" s="498">
        <v>435.65</v>
      </c>
      <c r="BQ26" s="496">
        <v>438.47</v>
      </c>
      <c r="BR26" s="496">
        <v>440.77</v>
      </c>
      <c r="BS26" s="497">
        <v>442.92</v>
      </c>
      <c r="BT26" s="498">
        <v>446.34</v>
      </c>
      <c r="BU26" s="496">
        <v>452.21</v>
      </c>
      <c r="BV26" s="496">
        <v>455.44</v>
      </c>
      <c r="BW26" s="497">
        <v>455.24</v>
      </c>
      <c r="BX26" s="498">
        <v>456.46</v>
      </c>
      <c r="BY26" s="496">
        <v>460.75</v>
      </c>
      <c r="BZ26" s="496">
        <v>464.13</v>
      </c>
      <c r="CA26" s="497">
        <v>467.28</v>
      </c>
      <c r="CB26" s="498">
        <v>468.6</v>
      </c>
      <c r="CC26" s="496">
        <v>471.96</v>
      </c>
      <c r="CD26" s="496">
        <v>473.39</v>
      </c>
      <c r="CE26" s="497">
        <v>474.74</v>
      </c>
      <c r="CF26" s="498">
        <v>476.72</v>
      </c>
      <c r="CG26" s="496">
        <v>478.83</v>
      </c>
      <c r="CH26" s="496">
        <v>478.86</v>
      </c>
      <c r="CI26" s="497">
        <v>478.01</v>
      </c>
      <c r="CJ26" s="498">
        <v>479.74</v>
      </c>
      <c r="CK26" s="496">
        <v>484.42</v>
      </c>
      <c r="CL26" s="496">
        <v>490.61</v>
      </c>
      <c r="CM26" s="497">
        <v>490.05</v>
      </c>
      <c r="CN26" s="498">
        <v>493.28</v>
      </c>
      <c r="CO26" s="496">
        <v>496.38</v>
      </c>
      <c r="CP26" s="496">
        <v>498.13</v>
      </c>
      <c r="CQ26" s="497">
        <v>500.48</v>
      </c>
      <c r="CR26" s="498">
        <v>501.17</v>
      </c>
      <c r="CS26" s="496">
        <v>501.33</v>
      </c>
      <c r="CT26" s="496">
        <v>505.47</v>
      </c>
      <c r="CU26" s="497">
        <v>506.11</v>
      </c>
      <c r="CV26" s="495">
        <v>507.18</v>
      </c>
      <c r="CW26" s="496">
        <v>516.82000000000005</v>
      </c>
      <c r="CX26" s="496">
        <v>522.4</v>
      </c>
      <c r="CY26" s="497">
        <v>523.44000000000005</v>
      </c>
      <c r="CZ26" s="495">
        <v>525.26</v>
      </c>
      <c r="DA26" s="496">
        <v>528.29999999999995</v>
      </c>
      <c r="DB26" s="496">
        <v>530.64</v>
      </c>
      <c r="DC26" s="497">
        <v>535.59</v>
      </c>
      <c r="DD26" s="499">
        <v>544.89</v>
      </c>
      <c r="DE26" s="496">
        <v>566.51</v>
      </c>
      <c r="DF26" s="496">
        <v>578.66999999999996</v>
      </c>
      <c r="DG26" s="497">
        <v>595.09</v>
      </c>
      <c r="DH26" s="498">
        <v>599.22</v>
      </c>
      <c r="DI26" s="496">
        <v>604.49</v>
      </c>
      <c r="DJ26" s="496">
        <v>608.79</v>
      </c>
      <c r="DK26" s="497">
        <v>620.94000000000005</v>
      </c>
      <c r="DL26" s="498">
        <v>630.42999999999995</v>
      </c>
      <c r="DM26" s="496">
        <v>638.08000000000004</v>
      </c>
      <c r="DN26" s="496">
        <v>644.95000000000005</v>
      </c>
      <c r="DO26" s="497">
        <v>654.19000000000005</v>
      </c>
      <c r="DP26" s="498">
        <v>657.49</v>
      </c>
      <c r="DQ26" s="496">
        <v>674.89</v>
      </c>
      <c r="DR26" s="496">
        <v>681.29</v>
      </c>
      <c r="DS26" s="497">
        <v>680.42</v>
      </c>
      <c r="DT26" s="498">
        <v>687.9</v>
      </c>
      <c r="DU26" s="496">
        <v>708.36</v>
      </c>
      <c r="DV26" s="496">
        <v>738.89</v>
      </c>
      <c r="DW26" s="497">
        <v>731.03</v>
      </c>
      <c r="DX26" s="498">
        <v>705.87</v>
      </c>
      <c r="DY26" s="496">
        <v>697.73</v>
      </c>
      <c r="DZ26" s="496">
        <v>702.67</v>
      </c>
      <c r="EA26" s="497">
        <v>705.72</v>
      </c>
      <c r="EB26" s="498">
        <v>713.39</v>
      </c>
      <c r="EC26" s="496">
        <v>722.89</v>
      </c>
      <c r="ED26" s="496">
        <v>729.23</v>
      </c>
      <c r="EE26" s="497">
        <v>731.19</v>
      </c>
      <c r="EF26" s="498">
        <v>739.86</v>
      </c>
      <c r="EG26" s="496">
        <v>756.92</v>
      </c>
      <c r="EH26" s="496">
        <v>764.34</v>
      </c>
      <c r="EI26" s="497">
        <v>764.82</v>
      </c>
      <c r="EJ26" s="498">
        <v>769.23</v>
      </c>
      <c r="EK26" s="496">
        <v>775.01</v>
      </c>
      <c r="EL26" s="496">
        <v>773.35</v>
      </c>
      <c r="EM26" s="497">
        <v>777.41</v>
      </c>
      <c r="EN26" s="498">
        <v>782.27</v>
      </c>
      <c r="EO26" s="496">
        <v>786.67</v>
      </c>
      <c r="EP26" s="496">
        <v>789.56</v>
      </c>
      <c r="EQ26" s="497">
        <v>792.07</v>
      </c>
      <c r="ER26" s="498">
        <v>798.14</v>
      </c>
      <c r="ES26" s="496">
        <v>801.14</v>
      </c>
      <c r="ET26" s="496">
        <v>804.13</v>
      </c>
      <c r="EU26" s="497">
        <v>807.12</v>
      </c>
      <c r="EV26" s="498">
        <v>810.55</v>
      </c>
      <c r="EW26" s="496">
        <v>814.54</v>
      </c>
      <c r="EX26" s="496">
        <v>818.01</v>
      </c>
      <c r="EY26" s="497">
        <v>821.48</v>
      </c>
      <c r="EZ26" s="498">
        <v>825.73</v>
      </c>
      <c r="FA26" s="496">
        <v>829.68</v>
      </c>
      <c r="FB26" s="496">
        <v>833.63</v>
      </c>
      <c r="FC26" s="497">
        <v>837.58</v>
      </c>
      <c r="FD26" s="498">
        <v>841.93</v>
      </c>
      <c r="FE26" s="496">
        <v>846.17</v>
      </c>
      <c r="FF26" s="496">
        <v>850.41</v>
      </c>
      <c r="FG26" s="497">
        <v>854.65</v>
      </c>
      <c r="FH26" s="498">
        <v>858.77</v>
      </c>
      <c r="FI26" s="496">
        <v>863.09</v>
      </c>
      <c r="FJ26" s="496">
        <v>867.42</v>
      </c>
      <c r="FK26" s="497">
        <v>871.74</v>
      </c>
      <c r="FL26" s="498">
        <v>875.94</v>
      </c>
      <c r="FM26" s="496">
        <v>880.35</v>
      </c>
      <c r="FN26" s="496">
        <v>884.77</v>
      </c>
      <c r="FO26" s="497">
        <v>889.18</v>
      </c>
      <c r="FP26" s="498">
        <v>893.46</v>
      </c>
      <c r="FQ26" s="496">
        <v>897.96</v>
      </c>
      <c r="FR26" s="496">
        <v>902.46</v>
      </c>
      <c r="FS26" s="497">
        <v>906.96</v>
      </c>
      <c r="FT26" s="498">
        <v>911.33</v>
      </c>
      <c r="FU26" s="496">
        <v>915.92</v>
      </c>
      <c r="FV26" s="496">
        <v>920.51</v>
      </c>
      <c r="FW26" s="497">
        <v>925.1</v>
      </c>
      <c r="FX26" s="498">
        <v>929.56</v>
      </c>
      <c r="FY26" s="496">
        <v>934.24</v>
      </c>
      <c r="FZ26" s="496">
        <v>938.92</v>
      </c>
      <c r="GA26" s="497">
        <v>943.6</v>
      </c>
      <c r="GB26" s="498">
        <v>948.15</v>
      </c>
      <c r="GC26" s="496">
        <v>952.92</v>
      </c>
      <c r="GD26" s="496">
        <v>957.7</v>
      </c>
      <c r="GE26" s="497">
        <v>962.48</v>
      </c>
      <c r="GF26" s="498">
        <v>967.11</v>
      </c>
      <c r="GG26" s="496">
        <v>971.98</v>
      </c>
      <c r="GH26" s="496">
        <v>976.85</v>
      </c>
      <c r="GI26" s="497">
        <v>981.73</v>
      </c>
      <c r="GJ26" s="498">
        <v>986.45</v>
      </c>
      <c r="GK26" s="496">
        <v>991.42</v>
      </c>
      <c r="GL26" s="496">
        <v>996.39</v>
      </c>
      <c r="GM26" s="497">
        <v>1001.36</v>
      </c>
      <c r="GN26" s="498">
        <v>1006.18</v>
      </c>
      <c r="GO26" s="496">
        <v>1011.25</v>
      </c>
      <c r="GP26" s="496">
        <v>1016.32</v>
      </c>
      <c r="GQ26" s="497">
        <v>1021.39</v>
      </c>
      <c r="GR26" s="498">
        <v>1026.3</v>
      </c>
      <c r="GS26" s="496">
        <v>1031.47</v>
      </c>
      <c r="GT26" s="496">
        <v>1036.6400000000001</v>
      </c>
      <c r="GU26" s="497">
        <v>1041.81</v>
      </c>
      <c r="GV26" s="498">
        <v>1046.83</v>
      </c>
      <c r="GW26" s="496">
        <v>1052.0999999999999</v>
      </c>
      <c r="GX26" s="496">
        <v>1057.3800000000001</v>
      </c>
      <c r="GY26" s="497">
        <v>1062.6500000000001</v>
      </c>
      <c r="GZ26" s="498">
        <v>1067.77</v>
      </c>
      <c r="HA26" s="496">
        <v>1073.1500000000001</v>
      </c>
      <c r="HB26" s="496">
        <v>1078.52</v>
      </c>
      <c r="HC26" s="497">
        <v>1083.9000000000001</v>
      </c>
      <c r="HD26" s="498">
        <v>1089.1199999999999</v>
      </c>
      <c r="HE26" s="496">
        <v>1094.6099999999999</v>
      </c>
      <c r="HF26" s="496">
        <v>1100.0999999999999</v>
      </c>
      <c r="HG26" s="497">
        <v>1105.58</v>
      </c>
      <c r="HH26" s="498">
        <v>1110.9000000000001</v>
      </c>
      <c r="HI26" s="496">
        <v>1116.5</v>
      </c>
      <c r="HJ26" s="496">
        <v>1122.0999999999999</v>
      </c>
      <c r="HK26" s="497">
        <v>1127.69</v>
      </c>
      <c r="HL26" s="498">
        <v>1133.1199999999999</v>
      </c>
      <c r="HM26" s="496">
        <v>1138.83</v>
      </c>
      <c r="HN26" s="496">
        <v>1144.54</v>
      </c>
      <c r="HO26" s="497">
        <v>1150.25</v>
      </c>
      <c r="HP26" s="498">
        <v>1155.78</v>
      </c>
      <c r="HQ26" s="496">
        <v>1161.6099999999999</v>
      </c>
      <c r="HR26" s="496">
        <v>1167.43</v>
      </c>
      <c r="HS26" s="497">
        <v>1173.25</v>
      </c>
      <c r="HT26" s="498">
        <v>1178.9000000000001</v>
      </c>
      <c r="HU26" s="496">
        <v>1184.8399999999999</v>
      </c>
      <c r="HV26" s="496">
        <v>1190.78</v>
      </c>
      <c r="HW26" s="497">
        <v>1196.72</v>
      </c>
      <c r="HX26" s="498">
        <v>1202.48</v>
      </c>
      <c r="HY26" s="496">
        <v>1208.54</v>
      </c>
      <c r="HZ26" s="496">
        <v>1214.5899999999999</v>
      </c>
      <c r="IA26" s="497">
        <v>1220.6500000000001</v>
      </c>
      <c r="IB26" s="498">
        <v>1226.53</v>
      </c>
      <c r="IC26" s="496">
        <v>1232.71</v>
      </c>
      <c r="ID26" s="496">
        <v>1238.8900000000001</v>
      </c>
      <c r="IE26" s="497">
        <v>1245.07</v>
      </c>
      <c r="IF26" s="498">
        <v>1251.06</v>
      </c>
      <c r="IG26" s="496">
        <v>1257.3599999999999</v>
      </c>
      <c r="IH26" s="496">
        <v>1263.6600000000001</v>
      </c>
      <c r="II26" s="497">
        <v>1269.97</v>
      </c>
      <c r="IJ26" s="498">
        <v>1276.08</v>
      </c>
      <c r="IK26" s="496">
        <v>1282.51</v>
      </c>
      <c r="IL26" s="496">
        <v>1288.94</v>
      </c>
      <c r="IM26" s="497">
        <v>1295.3699999999999</v>
      </c>
      <c r="IN26" s="498">
        <v>1301.5999999999999</v>
      </c>
      <c r="IO26" s="496">
        <v>1308.1600000000001</v>
      </c>
      <c r="IP26" s="496">
        <v>1314.72</v>
      </c>
      <c r="IQ26" s="497">
        <v>1321.27</v>
      </c>
      <c r="IR26" s="498">
        <v>1327.63</v>
      </c>
      <c r="IS26" s="496">
        <v>1334.32</v>
      </c>
      <c r="IT26" s="496">
        <v>1341.01</v>
      </c>
      <c r="IU26" s="497">
        <v>1347.7</v>
      </c>
      <c r="IV26" s="498">
        <v>1354.19</v>
      </c>
      <c r="IW26" s="496">
        <v>1361.01</v>
      </c>
      <c r="IX26" s="496">
        <v>1367.83</v>
      </c>
      <c r="IY26" s="497">
        <v>1374.65</v>
      </c>
      <c r="IZ26" s="498">
        <v>1381.27</v>
      </c>
      <c r="JA26" s="496">
        <v>1388.23</v>
      </c>
      <c r="JB26" s="496">
        <v>1395.19</v>
      </c>
      <c r="JC26" s="497">
        <v>1402.15</v>
      </c>
      <c r="JD26" s="498">
        <v>1408.9</v>
      </c>
      <c r="JE26" s="496">
        <v>1415.99</v>
      </c>
      <c r="JF26" s="496">
        <v>1423.09</v>
      </c>
      <c r="JG26" s="497">
        <v>1430.19</v>
      </c>
      <c r="JH26" s="498">
        <v>1437.07</v>
      </c>
      <c r="JI26" s="496">
        <v>1444.31</v>
      </c>
      <c r="JJ26" s="496">
        <v>1451.55</v>
      </c>
      <c r="JK26" s="497">
        <v>1458.79</v>
      </c>
      <c r="JL26" s="498">
        <v>1465.81</v>
      </c>
      <c r="JM26" s="496">
        <v>1473.2</v>
      </c>
      <c r="JN26" s="496">
        <v>1480.58</v>
      </c>
      <c r="JO26" s="497">
        <v>1487.97</v>
      </c>
      <c r="JP26" s="498">
        <v>1495.13</v>
      </c>
      <c r="JQ26" s="496">
        <v>1502.66</v>
      </c>
      <c r="JR26" s="496">
        <v>1510.2</v>
      </c>
      <c r="JS26" s="497">
        <v>1517.73</v>
      </c>
      <c r="JT26" s="498">
        <v>1525.03</v>
      </c>
      <c r="JU26" s="496">
        <v>1532.72</v>
      </c>
      <c r="JV26" s="496">
        <v>1540.4</v>
      </c>
      <c r="JW26" s="497">
        <v>1548.08</v>
      </c>
      <c r="JX26" s="498">
        <v>1555.53</v>
      </c>
      <c r="JY26" s="496">
        <v>1563.37</v>
      </c>
      <c r="JZ26" s="496">
        <v>1571.21</v>
      </c>
      <c r="KA26" s="497">
        <v>1579.04</v>
      </c>
      <c r="KB26" s="498">
        <v>1586.64</v>
      </c>
      <c r="KC26" s="496">
        <v>1594.64</v>
      </c>
      <c r="KD26" s="496">
        <v>1602.63</v>
      </c>
      <c r="KE26" s="497">
        <v>1610.62</v>
      </c>
      <c r="KF26" s="498">
        <v>1618.38</v>
      </c>
      <c r="KG26" s="496">
        <v>1626.53</v>
      </c>
      <c r="KH26" s="496">
        <v>1634.68</v>
      </c>
      <c r="KI26" s="497">
        <v>1642.84</v>
      </c>
      <c r="KJ26" s="498">
        <v>1650.75</v>
      </c>
      <c r="KK26" s="496">
        <v>1659.06</v>
      </c>
      <c r="KL26" s="496">
        <v>1667.38</v>
      </c>
      <c r="KM26" s="497">
        <v>1675.69</v>
      </c>
      <c r="KN26" s="498">
        <v>1683.76</v>
      </c>
      <c r="KO26" s="496">
        <v>1692.24</v>
      </c>
      <c r="KP26" s="496">
        <v>1700.73</v>
      </c>
      <c r="KQ26" s="497">
        <v>1709.21</v>
      </c>
      <c r="KR26" s="498">
        <v>1717.44</v>
      </c>
      <c r="KS26" s="496">
        <v>1726.09</v>
      </c>
      <c r="KT26" s="496">
        <v>1734.74</v>
      </c>
      <c r="KU26" s="497">
        <v>1743.39</v>
      </c>
      <c r="KV26" s="498">
        <v>1751.78</v>
      </c>
      <c r="KW26" s="496">
        <v>1760.61</v>
      </c>
      <c r="KX26" s="496">
        <v>1769.43</v>
      </c>
      <c r="KY26" s="497">
        <v>1778.26</v>
      </c>
      <c r="KZ26" s="498">
        <v>1786.82</v>
      </c>
      <c r="LA26" s="496">
        <v>1795.82</v>
      </c>
      <c r="LB26" s="496">
        <v>1804.82</v>
      </c>
      <c r="LC26" s="497">
        <v>1813.82</v>
      </c>
      <c r="LD26" s="498">
        <v>1822.56</v>
      </c>
      <c r="LE26" s="496">
        <v>1831.74</v>
      </c>
      <c r="LF26" s="496">
        <v>1840.92</v>
      </c>
      <c r="LG26" s="497">
        <v>1850.1</v>
      </c>
      <c r="LH26" s="498">
        <v>1859.01</v>
      </c>
      <c r="LI26" s="496">
        <v>1868.37</v>
      </c>
      <c r="LJ26" s="496">
        <v>1877.74</v>
      </c>
      <c r="LK26" s="497">
        <v>1887.1</v>
      </c>
      <c r="LL26" s="498">
        <v>1896.19</v>
      </c>
      <c r="LM26" s="496">
        <v>1905.74</v>
      </c>
      <c r="LN26" s="496">
        <v>1915.29</v>
      </c>
      <c r="LO26" s="497">
        <v>1924.85</v>
      </c>
      <c r="LP26" s="498">
        <v>1934.11</v>
      </c>
      <c r="LQ26" s="496">
        <v>1943.85</v>
      </c>
      <c r="LR26" s="496">
        <v>1953.6</v>
      </c>
      <c r="LS26" s="497">
        <v>1963.34</v>
      </c>
      <c r="LT26" s="498">
        <v>1972.79</v>
      </c>
      <c r="LU26" s="496">
        <v>1982.73</v>
      </c>
      <c r="LV26" s="496">
        <v>1992.67</v>
      </c>
      <c r="LW26" s="497">
        <v>2002.61</v>
      </c>
      <c r="LX26" s="498">
        <v>2012.25</v>
      </c>
      <c r="LY26" s="496">
        <v>2022.39</v>
      </c>
      <c r="LZ26" s="496">
        <v>2032.52</v>
      </c>
      <c r="MA26" s="497">
        <v>2042.66</v>
      </c>
      <c r="MB26" s="498">
        <v>2052.4899999999998</v>
      </c>
      <c r="MC26" s="496">
        <v>2062.83</v>
      </c>
      <c r="MD26" s="496">
        <v>2073.17</v>
      </c>
      <c r="ME26" s="497">
        <v>2083.5100000000002</v>
      </c>
      <c r="MF26" s="498">
        <v>2093.54</v>
      </c>
      <c r="MG26" s="496">
        <v>2104.09</v>
      </c>
      <c r="MH26" s="496">
        <v>2114.64</v>
      </c>
      <c r="MI26" s="497">
        <v>2125.1799999999998</v>
      </c>
      <c r="MJ26" s="498">
        <v>2135.42</v>
      </c>
      <c r="MK26" s="496">
        <v>2146.17</v>
      </c>
      <c r="ML26" s="496">
        <v>2156.9299999999998</v>
      </c>
      <c r="MM26" s="497">
        <v>2167.69</v>
      </c>
      <c r="MN26" s="498">
        <v>2178.12</v>
      </c>
      <c r="MO26" s="496">
        <v>2189.1</v>
      </c>
      <c r="MP26" s="496">
        <v>2200.0700000000002</v>
      </c>
      <c r="MQ26" s="497">
        <v>2211.04</v>
      </c>
      <c r="MR26" s="498">
        <v>2221.69</v>
      </c>
      <c r="MS26" s="496">
        <v>2232.88</v>
      </c>
      <c r="MT26" s="496">
        <v>2244.0700000000002</v>
      </c>
      <c r="MU26" s="497">
        <v>2255.2600000000002</v>
      </c>
      <c r="MV26" s="498">
        <v>2266.12</v>
      </c>
      <c r="MW26" s="496">
        <v>2277.54</v>
      </c>
      <c r="MX26" s="496">
        <v>2288.9499999999998</v>
      </c>
      <c r="MY26" s="497">
        <v>2300.37</v>
      </c>
      <c r="MZ26" s="498">
        <v>2311.44</v>
      </c>
      <c r="NA26" s="496">
        <v>2323.09</v>
      </c>
      <c r="NB26" s="496">
        <v>2334.73</v>
      </c>
      <c r="NC26" s="497">
        <v>2346.38</v>
      </c>
      <c r="ND26" s="498">
        <v>2357.67</v>
      </c>
      <c r="NE26" s="496">
        <v>2369.5500000000002</v>
      </c>
      <c r="NF26" s="496">
        <v>2381.4299999999998</v>
      </c>
      <c r="NG26" s="497">
        <v>2393.3000000000002</v>
      </c>
      <c r="NH26" s="498">
        <v>2404.8200000000002</v>
      </c>
      <c r="NI26" s="496">
        <v>2416.94</v>
      </c>
      <c r="NJ26" s="496">
        <v>2429.0500000000002</v>
      </c>
      <c r="NK26" s="497">
        <v>2441.17</v>
      </c>
      <c r="NL26" s="498">
        <v>2452.92</v>
      </c>
      <c r="NM26" s="496">
        <v>2465.2800000000002</v>
      </c>
      <c r="NN26" s="496">
        <v>2477.64</v>
      </c>
      <c r="NO26" s="497">
        <v>2489.9899999999998</v>
      </c>
      <c r="NP26" s="498">
        <v>2501.98</v>
      </c>
      <c r="NQ26" s="496">
        <v>2514.58</v>
      </c>
      <c r="NR26" s="496">
        <v>2527.19</v>
      </c>
      <c r="NS26" s="497">
        <v>2539.79</v>
      </c>
      <c r="NT26" s="498">
        <v>2552.02</v>
      </c>
      <c r="NU26" s="496">
        <v>2564.88</v>
      </c>
      <c r="NV26" s="496">
        <v>2577.73</v>
      </c>
      <c r="NW26" s="497">
        <v>2590.59</v>
      </c>
      <c r="NX26" s="498">
        <v>2603.06</v>
      </c>
      <c r="NY26" s="496">
        <v>2616.17</v>
      </c>
      <c r="NZ26" s="496">
        <v>2629.29</v>
      </c>
      <c r="OA26" s="497">
        <v>2642.4</v>
      </c>
      <c r="OB26" s="498">
        <v>2655.12</v>
      </c>
      <c r="OC26" s="496">
        <v>2668.5</v>
      </c>
      <c r="OD26" s="496">
        <v>2681.87</v>
      </c>
      <c r="OE26" s="497">
        <v>2695.25</v>
      </c>
      <c r="OF26" s="498">
        <v>2708.22</v>
      </c>
      <c r="OG26" s="496">
        <v>2721.87</v>
      </c>
      <c r="OH26" s="496">
        <v>2735.51</v>
      </c>
      <c r="OI26" s="497">
        <v>2749.15</v>
      </c>
      <c r="OJ26" s="498">
        <v>2762.39</v>
      </c>
      <c r="OK26" s="496">
        <v>2776.3</v>
      </c>
      <c r="OL26" s="496">
        <v>2790.22</v>
      </c>
      <c r="OM26" s="497">
        <v>2804.14</v>
      </c>
      <c r="ON26" s="498">
        <v>2817.64</v>
      </c>
      <c r="OO26" s="496">
        <v>2831.83</v>
      </c>
      <c r="OP26" s="496">
        <v>2846.02</v>
      </c>
      <c r="OQ26" s="497">
        <v>2860.22</v>
      </c>
      <c r="OR26" s="498">
        <v>2873.99</v>
      </c>
      <c r="OS26" s="496">
        <v>2888.47</v>
      </c>
      <c r="OT26" s="496">
        <v>2902.94</v>
      </c>
      <c r="OU26" s="497">
        <v>2917.42</v>
      </c>
      <c r="OV26" s="498">
        <v>2931.47</v>
      </c>
      <c r="OW26" s="496">
        <v>2946.24</v>
      </c>
      <c r="OX26" s="496">
        <v>2961</v>
      </c>
      <c r="OY26" s="497">
        <v>2975.77</v>
      </c>
      <c r="OZ26" s="498">
        <v>2990.1</v>
      </c>
      <c r="PA26" s="496">
        <v>3005.16</v>
      </c>
      <c r="PB26" s="496">
        <v>3020.22</v>
      </c>
      <c r="PC26" s="497">
        <v>3035.29</v>
      </c>
      <c r="PD26" s="498">
        <v>3049.9</v>
      </c>
      <c r="PE26" s="496">
        <v>3065.26</v>
      </c>
      <c r="PF26" s="496">
        <v>3080.63</v>
      </c>
      <c r="PG26" s="497">
        <v>3095.99</v>
      </c>
      <c r="PH26" s="498">
        <v>3110.9</v>
      </c>
      <c r="PI26" s="496">
        <v>3126.57</v>
      </c>
      <c r="PJ26" s="496">
        <v>3142.24</v>
      </c>
      <c r="PK26" s="497">
        <v>3157.91</v>
      </c>
      <c r="PL26" s="498">
        <v>3173.11</v>
      </c>
      <c r="PM26" s="496">
        <v>3189.1</v>
      </c>
      <c r="PN26" s="496">
        <v>3205.09</v>
      </c>
      <c r="PO26" s="497">
        <v>3221.07</v>
      </c>
      <c r="PP26" s="498">
        <v>3236.58</v>
      </c>
      <c r="PQ26" s="496">
        <v>3252.88</v>
      </c>
      <c r="PR26" s="496">
        <v>3269.19</v>
      </c>
      <c r="PS26" s="497">
        <v>3285.49</v>
      </c>
      <c r="PT26" s="498">
        <v>3301.31</v>
      </c>
      <c r="PU26" s="496">
        <v>3317.94</v>
      </c>
      <c r="PV26" s="496">
        <v>3334.57</v>
      </c>
      <c r="PW26" s="497">
        <v>3351.2</v>
      </c>
      <c r="PX26" s="498">
        <v>3367.33</v>
      </c>
      <c r="PY26" s="496">
        <v>3384.3</v>
      </c>
      <c r="PZ26" s="496">
        <v>3401.26</v>
      </c>
      <c r="QA26" s="497">
        <v>3418.23</v>
      </c>
      <c r="QB26" s="498">
        <v>3434.68</v>
      </c>
      <c r="QC26" s="496">
        <v>3451.98</v>
      </c>
      <c r="QD26" s="496">
        <v>3469.29</v>
      </c>
      <c r="QE26" s="497">
        <v>3486.59</v>
      </c>
      <c r="QF26" s="498">
        <v>3503.37</v>
      </c>
      <c r="QG26" s="496">
        <v>3521.02</v>
      </c>
      <c r="QH26" s="496">
        <v>3538.67</v>
      </c>
      <c r="QI26" s="497">
        <v>3556.32</v>
      </c>
      <c r="QJ26" s="498">
        <v>3573.44</v>
      </c>
      <c r="QK26" s="496">
        <v>3591.44</v>
      </c>
      <c r="QL26" s="496">
        <v>3609.45</v>
      </c>
      <c r="QM26" s="497">
        <v>3627.45</v>
      </c>
      <c r="QN26" s="498">
        <v>3644.91</v>
      </c>
      <c r="QO26" s="496">
        <v>3663.27</v>
      </c>
      <c r="QP26" s="496">
        <v>3681.64</v>
      </c>
      <c r="QQ26" s="497">
        <v>3700</v>
      </c>
      <c r="QR26" s="498">
        <v>3717.81</v>
      </c>
      <c r="QS26" s="496">
        <v>3736.54</v>
      </c>
      <c r="QT26" s="496">
        <v>3755.27</v>
      </c>
      <c r="QU26" s="497">
        <v>3774</v>
      </c>
      <c r="QV26" s="498">
        <v>3792.17</v>
      </c>
      <c r="QW26" s="496">
        <v>3811.27</v>
      </c>
      <c r="QX26" s="496">
        <v>3830.37</v>
      </c>
      <c r="QY26" s="497">
        <v>3849.48</v>
      </c>
      <c r="QZ26" s="498">
        <v>3868.01</v>
      </c>
      <c r="RA26" s="496">
        <v>3887.5</v>
      </c>
      <c r="RB26" s="496">
        <v>3906.98</v>
      </c>
      <c r="RC26" s="497">
        <v>3926.47</v>
      </c>
      <c r="RD26" s="498">
        <v>3945.37</v>
      </c>
      <c r="RE26" s="496">
        <v>3965.25</v>
      </c>
      <c r="RF26" s="496">
        <v>3985.12</v>
      </c>
      <c r="RG26" s="497">
        <v>4005</v>
      </c>
      <c r="RH26" s="498">
        <v>4024.28</v>
      </c>
      <c r="RI26" s="496">
        <v>4044.55</v>
      </c>
      <c r="RJ26" s="496">
        <v>4064.82</v>
      </c>
      <c r="RK26" s="497">
        <v>4085.1</v>
      </c>
      <c r="RL26" s="498">
        <v>4104.76</v>
      </c>
      <c r="RM26" s="496">
        <v>4125.4399999999996</v>
      </c>
      <c r="RN26" s="496">
        <v>4146.12</v>
      </c>
      <c r="RO26" s="497">
        <v>4166.8</v>
      </c>
      <c r="RP26" s="498">
        <v>4186.8599999999997</v>
      </c>
      <c r="RQ26" s="496">
        <v>4207.95</v>
      </c>
      <c r="RR26" s="496">
        <v>4229.04</v>
      </c>
      <c r="RS26" s="497">
        <v>4250.13</v>
      </c>
      <c r="RT26" s="498">
        <v>4270.59</v>
      </c>
      <c r="RU26" s="496">
        <v>4292.1099999999997</v>
      </c>
      <c r="RV26" s="496">
        <v>4313.62</v>
      </c>
      <c r="RW26" s="497">
        <v>4335.1400000000003</v>
      </c>
      <c r="RX26" s="498">
        <v>4356.01</v>
      </c>
      <c r="RY26" s="496">
        <v>4377.95</v>
      </c>
      <c r="RZ26" s="496">
        <v>4399.8999999999996</v>
      </c>
      <c r="SA26" s="495">
        <v>4421.84</v>
      </c>
    </row>
    <row r="27" spans="1:495" ht="16.2" thickTop="1" thickBot="1">
      <c r="A27" s="492"/>
      <c r="B27" s="395"/>
      <c r="C27" s="395"/>
      <c r="D27" s="395"/>
      <c r="E27" s="500" t="str">
        <f>VLOOKUP(F27,$E$30:$F$31,2)</f>
        <v>Government Personnel</v>
      </c>
      <c r="F27" s="501">
        <v>1</v>
      </c>
      <c r="G27" s="401">
        <v>26</v>
      </c>
      <c r="H27" s="502">
        <v>30</v>
      </c>
      <c r="I27" s="409">
        <v>26</v>
      </c>
      <c r="J27" s="493" t="s">
        <v>472</v>
      </c>
      <c r="K27" s="503"/>
      <c r="L27" s="496">
        <v>1</v>
      </c>
      <c r="M27" s="496">
        <v>1</v>
      </c>
      <c r="N27" s="496">
        <v>1</v>
      </c>
      <c r="O27" s="496">
        <v>1</v>
      </c>
      <c r="P27" s="496">
        <v>1</v>
      </c>
      <c r="Q27" s="496">
        <v>1</v>
      </c>
      <c r="R27" s="496">
        <v>1</v>
      </c>
      <c r="S27" s="496">
        <v>1</v>
      </c>
      <c r="T27" s="496">
        <v>1</v>
      </c>
      <c r="U27" s="496">
        <v>1</v>
      </c>
      <c r="V27" s="496">
        <v>1</v>
      </c>
      <c r="W27" s="496">
        <v>1</v>
      </c>
      <c r="X27" s="496">
        <v>1</v>
      </c>
      <c r="Y27" s="496">
        <v>1</v>
      </c>
      <c r="Z27" s="496">
        <v>1</v>
      </c>
      <c r="AA27" s="496">
        <v>1</v>
      </c>
      <c r="AB27" s="496">
        <v>1</v>
      </c>
      <c r="AC27" s="496">
        <v>1</v>
      </c>
      <c r="AD27" s="496">
        <v>1</v>
      </c>
      <c r="AE27" s="496">
        <v>1</v>
      </c>
      <c r="AF27" s="496">
        <v>1</v>
      </c>
      <c r="AG27" s="496">
        <v>1</v>
      </c>
      <c r="AH27" s="496">
        <v>1</v>
      </c>
      <c r="AI27" s="496">
        <v>1</v>
      </c>
      <c r="AJ27" s="496">
        <v>1</v>
      </c>
      <c r="AK27" s="496">
        <v>1</v>
      </c>
      <c r="AL27" s="496">
        <v>1</v>
      </c>
      <c r="AM27" s="496">
        <v>1</v>
      </c>
      <c r="AN27" s="496">
        <v>1</v>
      </c>
      <c r="AO27" s="496">
        <v>1</v>
      </c>
      <c r="AP27" s="496">
        <v>1</v>
      </c>
      <c r="AQ27" s="496">
        <v>1</v>
      </c>
      <c r="AR27" s="496">
        <v>1</v>
      </c>
      <c r="AS27" s="496">
        <v>1</v>
      </c>
      <c r="AT27" s="496">
        <v>1</v>
      </c>
      <c r="AU27" s="496">
        <v>1</v>
      </c>
      <c r="AV27" s="496">
        <v>1</v>
      </c>
      <c r="AW27" s="496">
        <v>1</v>
      </c>
      <c r="AX27" s="496">
        <v>1</v>
      </c>
      <c r="AY27" s="496">
        <v>1</v>
      </c>
      <c r="AZ27" s="496">
        <v>1</v>
      </c>
      <c r="BA27" s="496">
        <v>1</v>
      </c>
      <c r="BB27" s="496">
        <v>1</v>
      </c>
      <c r="BC27" s="496">
        <v>1</v>
      </c>
      <c r="BD27" s="496">
        <v>1</v>
      </c>
      <c r="BE27" s="496">
        <v>1</v>
      </c>
      <c r="BF27" s="496">
        <v>1</v>
      </c>
      <c r="BG27" s="496">
        <v>1</v>
      </c>
      <c r="BH27" s="496">
        <v>1</v>
      </c>
      <c r="BI27" s="496">
        <v>1</v>
      </c>
      <c r="BJ27" s="496">
        <v>1</v>
      </c>
      <c r="BK27" s="496">
        <v>1</v>
      </c>
      <c r="BL27" s="496">
        <v>1</v>
      </c>
      <c r="BM27" s="496">
        <v>1</v>
      </c>
      <c r="BN27" s="496">
        <v>1</v>
      </c>
      <c r="BO27" s="496">
        <v>1</v>
      </c>
      <c r="BP27" s="496">
        <v>1</v>
      </c>
      <c r="BQ27" s="496">
        <v>1</v>
      </c>
      <c r="BR27" s="496">
        <v>1</v>
      </c>
      <c r="BS27" s="496">
        <v>1</v>
      </c>
      <c r="BT27" s="496">
        <v>1</v>
      </c>
      <c r="BU27" s="496">
        <v>1</v>
      </c>
      <c r="BV27" s="496">
        <v>1</v>
      </c>
      <c r="BW27" s="496">
        <v>1</v>
      </c>
      <c r="BX27" s="496">
        <v>1</v>
      </c>
      <c r="BY27" s="496">
        <v>1</v>
      </c>
      <c r="BZ27" s="496">
        <v>1</v>
      </c>
      <c r="CA27" s="496">
        <v>1</v>
      </c>
      <c r="CB27" s="496">
        <v>1</v>
      </c>
      <c r="CC27" s="496">
        <v>1</v>
      </c>
      <c r="CD27" s="496">
        <v>1</v>
      </c>
      <c r="CE27" s="496">
        <v>1</v>
      </c>
      <c r="CF27" s="496">
        <v>1</v>
      </c>
      <c r="CG27" s="496">
        <v>1</v>
      </c>
      <c r="CH27" s="496">
        <v>1</v>
      </c>
      <c r="CI27" s="496">
        <v>1</v>
      </c>
      <c r="CJ27" s="496">
        <v>1</v>
      </c>
      <c r="CK27" s="496">
        <v>1</v>
      </c>
      <c r="CL27" s="496">
        <v>1</v>
      </c>
      <c r="CM27" s="496">
        <v>1</v>
      </c>
      <c r="CN27" s="496">
        <v>1</v>
      </c>
      <c r="CO27" s="496">
        <v>1</v>
      </c>
      <c r="CP27" s="496">
        <v>1</v>
      </c>
      <c r="CQ27" s="496">
        <v>1</v>
      </c>
      <c r="CR27" s="496">
        <v>1</v>
      </c>
      <c r="CS27" s="496">
        <v>1</v>
      </c>
      <c r="CT27" s="496">
        <v>1</v>
      </c>
      <c r="CU27" s="496">
        <v>1</v>
      </c>
      <c r="CV27" s="496">
        <v>1</v>
      </c>
      <c r="CW27" s="496">
        <v>1</v>
      </c>
      <c r="CX27" s="496">
        <v>1</v>
      </c>
      <c r="CY27" s="496">
        <v>1</v>
      </c>
      <c r="CZ27" s="496">
        <v>1</v>
      </c>
      <c r="DA27" s="496">
        <v>1</v>
      </c>
      <c r="DB27" s="496">
        <v>1</v>
      </c>
      <c r="DC27" s="496">
        <v>1</v>
      </c>
      <c r="DD27" s="504">
        <v>1</v>
      </c>
      <c r="DE27" s="496">
        <v>1</v>
      </c>
      <c r="DF27" s="496">
        <v>1</v>
      </c>
      <c r="DG27" s="496">
        <v>1</v>
      </c>
      <c r="DH27" s="496">
        <v>1</v>
      </c>
      <c r="DI27" s="496">
        <v>1</v>
      </c>
      <c r="DJ27" s="496">
        <v>1</v>
      </c>
      <c r="DK27" s="496">
        <v>1</v>
      </c>
      <c r="DL27" s="496">
        <v>1</v>
      </c>
      <c r="DM27" s="496">
        <v>1</v>
      </c>
      <c r="DN27" s="496">
        <v>1</v>
      </c>
      <c r="DO27" s="496">
        <v>1</v>
      </c>
      <c r="DP27" s="496">
        <v>1</v>
      </c>
      <c r="DQ27" s="496">
        <v>1</v>
      </c>
      <c r="DR27" s="496">
        <v>1</v>
      </c>
      <c r="DS27" s="495">
        <v>1</v>
      </c>
      <c r="DT27" s="496">
        <v>1</v>
      </c>
      <c r="DU27" s="496">
        <v>1</v>
      </c>
      <c r="DV27" s="496">
        <v>1</v>
      </c>
      <c r="DW27" s="495">
        <v>1</v>
      </c>
      <c r="DX27" s="496">
        <v>1</v>
      </c>
      <c r="DY27" s="496">
        <v>1</v>
      </c>
      <c r="DZ27" s="496">
        <v>1</v>
      </c>
      <c r="EA27" s="495">
        <v>1</v>
      </c>
      <c r="EB27" s="496">
        <v>1</v>
      </c>
      <c r="EC27" s="496">
        <v>1</v>
      </c>
      <c r="ED27" s="505">
        <v>1</v>
      </c>
      <c r="EE27" s="505">
        <v>1</v>
      </c>
      <c r="EF27" s="505">
        <f>IF($F$27=1,SUM(EC27+(EG27-EC27)*3/4),IF(EG$31=1,1,EB27*(1+EG$31)))</f>
        <v>1</v>
      </c>
      <c r="EG27" s="505">
        <f>IF($F$27=1,IF(EG$30=1,1,EC27*(1+EG$30)),SUM(EF27+(EJ27-EF27)/4))</f>
        <v>1</v>
      </c>
      <c r="EH27" s="505">
        <f>IF($F$27=1,SUM(EG27+(EK27-EG27)/4),SUM(EF27+(EJ27-EF27)/2))</f>
        <v>1</v>
      </c>
      <c r="EI27" s="505">
        <f>IF($F$27=1,SUM(EG27+(EK27-EG27)/2),SUM(EF27+(EJ27-EF27)*3/4))</f>
        <v>1</v>
      </c>
      <c r="EJ27" s="505">
        <f>IF($F$27=1,SUM(EG27+(EK27-EG27)*3/4),IF(EK$31=1,1,EF27*(1+EK$31)))</f>
        <v>1</v>
      </c>
      <c r="EK27" s="505">
        <f>IF($F$27=1,IF(EK$30=1,1,EG27*(1+EK$30)),SUM(EJ27+(EN27-EJ27)/4))</f>
        <v>1</v>
      </c>
      <c r="EL27" s="505">
        <f>IF($F$27=1,SUM(EK27+(EO27-EK27)/4),SUM(EJ27+(EN27-EJ27)/2))</f>
        <v>1.0019173151976182</v>
      </c>
      <c r="EM27" s="505">
        <f>IF($F$27=1,SUM(EK27+(EO27-EK27)/2),SUM(EJ27+(EN27-EJ27)*3/4))</f>
        <v>1.0038346303952363</v>
      </c>
      <c r="EN27" s="505">
        <f>IF($F$27=1,SUM(EK27+(EO27-EK27)*3/4),IF(EO$31=1,1,EJ27*(1+EO$31)))</f>
        <v>1.0057519455928547</v>
      </c>
      <c r="EO27" s="505">
        <f>IF($F$27=1,IF(EO$30=1,1,EK27*(1+EO$30)),SUM(EN27+(ER27-EN27)/4))</f>
        <v>1.0076692607904729</v>
      </c>
      <c r="EP27" s="505">
        <f>IF($F$27=1,SUM(EO27+(ES27-EO27)/4),SUM(EN27+(ER27-EN27)/2))</f>
        <v>1.0146353993007915</v>
      </c>
      <c r="EQ27" s="505">
        <f>IF($F$27=1,SUM(EO27+(ES27-EO27)/2),SUM(EN27+(ER27-EN27)*3/4))</f>
        <v>1.0216015378111101</v>
      </c>
      <c r="ER27" s="505">
        <f>IF($F$27=1,SUM(EO27+(ES27-EO27)*3/4),IF(ES$31=1,1,EN27*(1+ES$31)))</f>
        <v>1.0285676763214286</v>
      </c>
      <c r="ES27" s="505">
        <f>IF($F$27=1,IF(ES$30=1,1,EO27*(1+ES$30)),SUM(ER27+(EV27-ER27)/4))</f>
        <v>1.0355338148317472</v>
      </c>
      <c r="ET27" s="505">
        <f>IF($F$27=1,SUM(ES27+(EW27-ES27)/4),SUM(ER27+(EV27-ER27)/2))</f>
        <v>1.0406160812948018</v>
      </c>
      <c r="EU27" s="505">
        <f>IF($F$27=1,SUM(ES27+(EW27-ES27)/2),SUM(ER27+(EV27-ER27)*3/4))</f>
        <v>1.0456983477578563</v>
      </c>
      <c r="EV27" s="505">
        <f>IF($F$27=1,SUM(ES27+(EW27-ES27)*3/4),IF(EW$31=1,1,ER27*(1+EW$31)))</f>
        <v>1.0507806142209108</v>
      </c>
      <c r="EW27" s="505">
        <f>IF($F$27=1,IF(EW$30=1,1,ES27*(1+EW$30)),SUM(EV27+(EZ27-EV27)/4))</f>
        <v>1.0558628806839654</v>
      </c>
      <c r="EX27" s="505">
        <f>IF($F$27=1,SUM(EW27+(FA27-EW27)/4),SUM(EV27+(EZ27-EV27)/2))</f>
        <v>1.0661957102380473</v>
      </c>
      <c r="EY27" s="505">
        <f>IF($F$27=1,SUM(EW27+(FA27-EW27)/2),SUM(EV27+(EZ27-EV27)*3/4))</f>
        <v>1.0765285397921289</v>
      </c>
      <c r="EZ27" s="505">
        <f>IF($F$27=1,SUM(EW27+(FA27-EW27)*3/4),IF(FA$31=1,1,EV27*(1+FA$31)))</f>
        <v>1.0868613693462108</v>
      </c>
      <c r="FA27" s="505">
        <f>IF($F$27=1,IF(FA$30=1,1,EW27*(1+FA$30)),SUM(EZ27+(FD27-EZ27)/4))</f>
        <v>1.0971941989002927</v>
      </c>
      <c r="FB27" s="505">
        <f>IF($F$27=1,SUM(FA27+(FE27-FA27)/4),SUM(EZ27+(FD27-EZ27)/2))</f>
        <v>1.107824484551688</v>
      </c>
      <c r="FC27" s="505">
        <f>IF($F$27=1,SUM(FA27+(FE27-FA27)/2),SUM(EZ27+(FD27-EZ27)*3/4))</f>
        <v>1.1184547702030831</v>
      </c>
      <c r="FD27" s="505">
        <f>IF($F$27=1,SUM(FA27+(FE27-FA27)*3/4),IF(FE$31=1,1,EZ27*(1+FE$31)))</f>
        <v>1.1290850558544783</v>
      </c>
      <c r="FE27" s="505">
        <f>IF($F$27=1,IF(FE$30=1,1,FA27*(1+FE$30)),SUM(FD27+(FH27-FD27)/4))</f>
        <v>1.1397153415058736</v>
      </c>
      <c r="FF27" s="505">
        <f>IF($F$27=1,SUM(FE27+(FI27-FE27)/4),SUM(FD27+(FH27-FD27)/2))</f>
        <v>1.1508482253694705</v>
      </c>
      <c r="FG27" s="505">
        <f>IF($F$27=1,SUM(FE27+(FI27-FE27)/2),SUM(FD27+(FH27-FD27)*3/4))</f>
        <v>1.1619811092330674</v>
      </c>
      <c r="FH27" s="505">
        <f>IF($F$27=1,SUM(FE27+(FI27-FE27)*3/4),IF(FI$31=1,1,FD27*(1+FI$31)))</f>
        <v>1.1731139930966645</v>
      </c>
      <c r="FI27" s="505">
        <f>IF($F$27=1,IF(FI$30=1,1,FE27*(1+FI$30)),SUM(FH27+(FL27-FH27)/4))</f>
        <v>1.1842468769602614</v>
      </c>
      <c r="FJ27" s="505">
        <f>IF($F$27=1,SUM(FI27+(FM27-FI27)/4),SUM(FH27+(FL27-FH27)/2))</f>
        <v>1.1959041573436986</v>
      </c>
      <c r="FK27" s="505">
        <f>IF($F$27=1,SUM(FI27+(FM27-FI27)/2),SUM(FH27+(FL27-FH27)*3/4))</f>
        <v>1.207561437727136</v>
      </c>
      <c r="FL27" s="505">
        <f>IF($F$27=1,SUM(FI27+(FM27-FI27)*3/4),IF(FM$31=1,1,FH27*(1+FM$31)))</f>
        <v>1.2192187181105731</v>
      </c>
      <c r="FM27" s="505">
        <f>IF($F$27=1,IF(FM$30=1,1,FI27*(1+FM$30)),SUM(FL27+(FP27-FL27)/4))</f>
        <v>1.2308759984940103</v>
      </c>
      <c r="FN27" s="505">
        <f>IF($F$27=1,SUM(FM27+(FQ27-FM27)/4),SUM(FL27+(FP27-FL27)/2))</f>
        <v>1.2430795604477296</v>
      </c>
      <c r="FO27" s="505">
        <f>IF($F$27=1,SUM(FM27+(FQ27-FM27)/2),SUM(FL27+(FP27-FL27)*3/4))</f>
        <v>1.2552831224014489</v>
      </c>
      <c r="FP27" s="505">
        <f>IF($F$27=1,SUM(FM27+(FQ27-FM27)*3/4),IF(FQ$31=1,1,FL27*(1+FQ$31)))</f>
        <v>1.2674866843551682</v>
      </c>
      <c r="FQ27" s="505">
        <f>IF($F$27=1,IF(FQ$30=1,1,FM27*(1+FQ$30)),SUM(FP27+(FT27-FP27)/4))</f>
        <v>1.2796902463088875</v>
      </c>
      <c r="FR27" s="505">
        <f>IF($F$27=1,SUM(FQ27+(FU27-FQ27)/4),SUM(FP27+(FT27-FP27)/2))</f>
        <v>1.292458728012714</v>
      </c>
      <c r="FS27" s="505">
        <f>IF($F$27=1,SUM(FQ27+(FU27-FQ27)/2),SUM(FP27+(FT27-FP27)*3/4))</f>
        <v>1.3052272097165405</v>
      </c>
      <c r="FT27" s="505">
        <f>IF($F$27=1,SUM(FQ27+(FU27-FQ27)*3/4),IF(FU$31=1,1,FP27*(1+FU$31)))</f>
        <v>1.317995691420367</v>
      </c>
      <c r="FU27" s="505">
        <f>IF($F$27=1,IF(FU$30=1,1,FQ27*(1+FU$30)),SUM(FT27+(FX27-FT27)/4))</f>
        <v>1.3307641731241935</v>
      </c>
      <c r="FV27" s="505">
        <f>IF($F$27=1,SUM(FU27+(FY27-FU27)/4),SUM(FT27+(FX27-FT27)/2))</f>
        <v>1.3440574818751951</v>
      </c>
      <c r="FW27" s="505">
        <f>IF($F$27=1,SUM(FU27+(FY27-FU27)/2),SUM(FT27+(FX27-FT27)*3/4))</f>
        <v>1.3573507906261968</v>
      </c>
      <c r="FX27" s="505">
        <f>IF($F$27=1,SUM(FU27+(FY27-FU27)*3/4),IF(FY$31=1,1,FT27*(1+FY$31)))</f>
        <v>1.3706440993771982</v>
      </c>
      <c r="FY27" s="505">
        <f>IF($F$27=1,IF(FY$30=1,1,FU27*(1+FY$30)),SUM(FX27+(GB27-FX27)/4))</f>
        <v>1.3839374081281999</v>
      </c>
      <c r="FZ27" s="505">
        <f>IF($F$27=1,SUM(FY27+(GC27-FY27)/4),SUM(FX27+(GB27-FX27)/2))</f>
        <v>1.397941200509593</v>
      </c>
      <c r="GA27" s="505">
        <f>IF($F$27=1,SUM(FY27+(GC27-FY27)/2),SUM(FX27+(GB27-FX27)*3/4))</f>
        <v>1.4119449928909862</v>
      </c>
      <c r="GB27" s="505">
        <f>IF($F$27=1,SUM(FY27+(GC27-FY27)*3/4),IF(GC$31=1,1,FX27*(1+GC$31)))</f>
        <v>1.4259487852723793</v>
      </c>
      <c r="GC27" s="505">
        <f>IF($F$27=1,IF(GC$30=1,1,FY27*(1+GC$30)),SUM(GB27+(GF27-GB27)/4))</f>
        <v>1.4399525776537725</v>
      </c>
      <c r="GD27" s="505">
        <f>IF($F$27=1,SUM(GC27+(GG27-GC27)/4),SUM(GB27+(GF27-GB27)/2))</f>
        <v>1.454714870892581</v>
      </c>
      <c r="GE27" s="505">
        <f>IF($F$27=1,SUM(GC27+(GG27-GC27)/2),SUM(GB27+(GF27-GB27)*3/4))</f>
        <v>1.4694771641313897</v>
      </c>
      <c r="GF27" s="505">
        <f>IF($F$27=1,SUM(GC27+(GG27-GC27)*3/4),IF(GG$31=1,1,GB27*(1+GG$31)))</f>
        <v>1.4842394573701982</v>
      </c>
      <c r="GG27" s="505">
        <f>IF($F$27=1,IF(GG$30=1,1,GC27*(1+GG$30)),SUM(GF27+(GJ27-GF27)/4))</f>
        <v>1.4990017506090068</v>
      </c>
      <c r="GH27" s="505">
        <f>IF($F$27=1,SUM(GG27+(GK27-GG27)/4),SUM(GF27+(GJ27-GF27)/2))</f>
        <v>1.514805775021804</v>
      </c>
      <c r="GI27" s="505">
        <f>IF($F$27=1,SUM(GG27+(GK27-GG27)/2),SUM(GF27+(GJ27-GF27)*3/4))</f>
        <v>1.5306097994346013</v>
      </c>
      <c r="GJ27" s="505">
        <f>IF($F$27=1,SUM(GG27+(GK27-GG27)*3/4),IF(GK$31=1,1,GF27*(1+GK$31)))</f>
        <v>1.5464138238473983</v>
      </c>
      <c r="GK27" s="505">
        <f>IF($F$27=1,IF(GK$30=1,1,GG27*(1+GK$30)),SUM(GJ27+(GN27-GJ27)/4))</f>
        <v>1.5622178482601956</v>
      </c>
      <c r="GL27" s="505">
        <f>IF($F$27=1,SUM(GK27+(GO27-GK27)/4),SUM(GJ27+(GN27-GJ27)/2))</f>
        <v>1.5788745549575003</v>
      </c>
      <c r="GM27" s="505">
        <f>IF($F$27=1,SUM(GK27+(GO27-GK27)/2),SUM(GJ27+(GN27-GJ27)*3/4))</f>
        <v>1.5955312616548052</v>
      </c>
      <c r="GN27" s="505">
        <f>IF($F$27=1,SUM(GK27+(GO27-GK27)*3/4),IF(GO$31=1,1,GJ27*(1+GO$31)))</f>
        <v>1.6121879683521101</v>
      </c>
      <c r="GO27" s="505">
        <f>IF($F$27=1,IF(GO$30=1,1,GK27*(1+GO$30)),SUM(GN27+(GR27-GN27)/4))</f>
        <v>1.6288446750494148</v>
      </c>
      <c r="GP27" s="505">
        <f>IF($F$27=1,SUM(GO27+(GS27-GO27)/4),SUM(GN27+(GR27-GN27)/2))</f>
        <v>1.6466560128170529</v>
      </c>
      <c r="GQ27" s="505">
        <f>IF($F$27=1,SUM(GO27+(GS27-GO27)/2),SUM(GN27+(GR27-GN27)*3/4))</f>
        <v>1.6644673505846908</v>
      </c>
      <c r="GR27" s="505">
        <f>IF($F$27=1,SUM(GO27+(GS27-GO27)*3/4),IF(GS$31=1,1,GN27*(1+GS$31)))</f>
        <v>1.6822786883523289</v>
      </c>
      <c r="GS27" s="505">
        <f>IF($F$27=1,IF(GS$30=1,1,GO27*(1+GS$30)),SUM(GR27+(GV27-GR27)/4))</f>
        <v>1.700090026119967</v>
      </c>
      <c r="GT27" s="505">
        <f>IF($F$27=1,SUM(GS27+(GW27-GS27)/4),SUM(GR27+(GV27-GR27)/2))</f>
        <v>1.7188579525540169</v>
      </c>
      <c r="GU27" s="505">
        <f>IF($F$27=1,SUM(GS27+(GW27-GS27)/2),SUM(GR27+(GV27-GR27)*3/4))</f>
        <v>1.7376258789880668</v>
      </c>
      <c r="GV27" s="505">
        <f>IF($F$27=1,SUM(GS27+(GW27-GS27)*3/4),IF(GW$31=1,1,GR27*(1+GW$31)))</f>
        <v>1.7563938054221169</v>
      </c>
      <c r="GW27" s="505">
        <f>IF($F$27=1,IF(GW$30=1,1,GS27*(1+GW$30)),SUM(GV27+(GZ27-GV27)/4))</f>
        <v>1.7751617318561668</v>
      </c>
      <c r="GX27" s="505">
        <f>IF($F$27=1,SUM(GW27+(HA27-GW27)/4),SUM(GV27+(GZ27-GV27)/2))</f>
        <v>1.7952081731818277</v>
      </c>
      <c r="GY27" s="505">
        <f>IF($F$27=1,SUM(GW27+(HA27-GW27)/2),SUM(GV27+(GZ27-GV27)*3/4))</f>
        <v>1.8152546145074888</v>
      </c>
      <c r="GZ27" s="505">
        <f>IF($F$27=1,SUM(GW27+(HA27-GW27)*3/4),IF(HA$31=1,1,GV27*(1+HA$31)))</f>
        <v>1.83530105583315</v>
      </c>
      <c r="HA27" s="505">
        <f>IF($F$27=1,IF(HA$30=1,1,GW27*(1+HA$30)),SUM(GZ27+(HD27-GZ27)/4))</f>
        <v>1.8553474971588109</v>
      </c>
      <c r="HB27" s="505">
        <f>IF($F$27=1,SUM(HA27+(HE27-HA27)/4),SUM(GZ27+(HD27-GZ27)/2))</f>
        <v>1.8767466985671717</v>
      </c>
      <c r="HC27" s="505">
        <f>IF($F$27=1,SUM(HA27+(HE27-HA27)/2),SUM(GZ27+(HD27-GZ27)*3/4))</f>
        <v>1.8981458999755327</v>
      </c>
      <c r="HD27" s="505">
        <f>IF($F$27=1,SUM(HA27+(HE27-HA27)*3/4),IF(HE$31=1,1,GZ27*(1+HE$31)))</f>
        <v>1.9195451013838936</v>
      </c>
      <c r="HE27" s="505">
        <f>IF($F$27=1,IF(HE$30=1,1,HA27*(1+HE$30)),SUM(HD27+(HH27-HD27)/4))</f>
        <v>1.9409443027922544</v>
      </c>
      <c r="HF27" s="505">
        <f>IF($F$27=1,SUM(HE27+(HI27-HE27)/4),SUM(HD27+(HH27-HD27)/2))</f>
        <v>1.9637742008439147</v>
      </c>
      <c r="HG27" s="505">
        <f>IF($F$27=1,SUM(HE27+(HI27-HE27)/2),SUM(HD27+(HH27-HD27)*3/4))</f>
        <v>1.9866040988955749</v>
      </c>
      <c r="HH27" s="505">
        <f>IF($F$27=1,SUM(HE27+(HI27-HE27)*3/4),IF(HI$31=1,1,HD27*(1+HI$31)))</f>
        <v>2.009433996947235</v>
      </c>
      <c r="HI27" s="505">
        <f>IF($F$27=1,IF(HI$30=1,1,HE27*(1+HI$30)),SUM(HH27+(HL27-HH27)/4))</f>
        <v>2.0322638949988954</v>
      </c>
      <c r="HJ27" s="505">
        <f>IF($F$27=1,SUM(HI27+(HM27-HI27)/4),SUM(HH27+(HL27-HH27)/2))</f>
        <v>2.056606282634196</v>
      </c>
      <c r="HK27" s="505">
        <f>IF($F$27=1,SUM(HI27+(HM27-HI27)/2),SUM(HH27+(HL27-HH27)*3/4))</f>
        <v>2.080948670269497</v>
      </c>
      <c r="HL27" s="505">
        <f>IF($F$27=1,SUM(HI27+(HM27-HI27)*3/4),IF(HM$31=1,1,HH27*(1+HM$31)))</f>
        <v>2.1052910579047976</v>
      </c>
      <c r="HM27" s="505">
        <f>IF($F$27=1,IF(HM$30=1,1,HI27*(1+HM$30)),SUM(HL27+(HP27-HL27)/4))</f>
        <v>2.1296334455400983</v>
      </c>
      <c r="HN27" s="505">
        <f>IF($F$27=1,SUM(HM27+(HQ27-HM27)/4),SUM(HL27+(HP27-HL27)/2))</f>
        <v>2.1555741439426819</v>
      </c>
      <c r="HO27" s="505">
        <f>IF($F$27=1,SUM(HM27+(HQ27-HM27)/2),SUM(HL27+(HP27-HL27)*3/4))</f>
        <v>2.1815148423452655</v>
      </c>
      <c r="HP27" s="505">
        <f>IF($F$27=1,SUM(HM27+(HQ27-HM27)*3/4),IF(HQ$31=1,1,HL27*(1+HQ$31)))</f>
        <v>2.2074555407478491</v>
      </c>
      <c r="HQ27" s="505">
        <f>IF($F$27=1,IF(HQ$30=1,1,HM27*(1+HQ$30)),SUM(HP27+(HT27-HP27)/4))</f>
        <v>2.2333962391504327</v>
      </c>
      <c r="HR27" s="505">
        <f>IF($F$27=1,SUM(HQ27+(HU27-HQ27)/4),SUM(HP27+(HT27-HP27)/2))</f>
        <v>2.2610252767340828</v>
      </c>
      <c r="HS27" s="505">
        <f>IF($F$27=1,SUM(HQ27+(HU27-HQ27)/2),SUM(HP27+(HT27-HP27)*3/4))</f>
        <v>2.2886543143177329</v>
      </c>
      <c r="HT27" s="505">
        <f>IF($F$27=1,SUM(HQ27+(HU27-HQ27)*3/4),IF(HU$31=1,1,HP27*(1+HU$31)))</f>
        <v>2.316283351901383</v>
      </c>
      <c r="HU27" s="505">
        <f>IF($F$27=1,IF(HU$30=1,1,HQ27*(1+HU$30)),SUM(HT27+(HX27-HT27)/4))</f>
        <v>2.3439123894850331</v>
      </c>
      <c r="HV27" s="505">
        <f>IF($F$27=1,SUM(HU27+(HY27-HU27)/4),SUM(HT27+(HX27-HT27)/2))</f>
        <v>2.3736491125813113</v>
      </c>
      <c r="HW27" s="505">
        <f>IF($F$27=1,SUM(HU27+(HY27-HU27)/2),SUM(HT27+(HX27-HT27)*3/4))</f>
        <v>2.4033858356775895</v>
      </c>
      <c r="HX27" s="506">
        <f>IF($F$27=1,SUM(HU27+(HY27-HU27)*3/4),IF(HY$31=1,1,HT27*(1+HY$31)))</f>
        <v>2.4331225587738681</v>
      </c>
      <c r="HY27" s="506">
        <f>IF($F$27=1,IF(HY$30=1,1,HU27*(1+HY$30)),SUM(HX27+(IB27-HX27)/4))</f>
        <v>2.4628592818701462</v>
      </c>
      <c r="HZ27" s="506">
        <f>IF($F$27=1,SUM(HY27+(IC27-HY27)/4),SUM(HX27+(IB27-HX27)/2))</f>
        <v>2.4941050591520186</v>
      </c>
      <c r="IA27" s="506">
        <f>IF($F$27=1,SUM(HY27+(IC27-HY27)/2),SUM(HX27+(IB27-HX27)*3/4))</f>
        <v>2.5253508364338915</v>
      </c>
      <c r="IB27" s="506">
        <f>IF($F$27=1,SUM(HY27+(IC27-HY27)*3/4),IF(IC$31=1,1,HX27*(1+IC$31)))</f>
        <v>2.5565966137157643</v>
      </c>
      <c r="IC27" s="506">
        <f>IF($F$27=1,IF(IC$30=1,1,HY27*(1+IC$30)),SUM(IB27+(IF27-IB27)/4))</f>
        <v>2.5878423909976367</v>
      </c>
      <c r="ID27" s="506">
        <f>IF($F$27=1,SUM(IC27+(IG27-IC27)/4),SUM(IB27+(IF27-IB27)/2))</f>
        <v>2.6206738026763023</v>
      </c>
      <c r="IE27" s="506">
        <f>IF($F$27=1,SUM(IC27+(IG27-IC27)/2),SUM(IB27+(IF27-IB27)*3/4))</f>
        <v>2.6535052143549676</v>
      </c>
      <c r="IF27" s="506">
        <f>IF($F$27=1,SUM(IC27+(IG27-IC27)*3/4),IF(IG$31=1,1,IB27*(1+IG$31)))</f>
        <v>2.6863366260336328</v>
      </c>
      <c r="IG27" s="506">
        <f>IF($F$27=1,IF(IG$30=1,1,IC27*(1+IG$30)),SUM(IF27+(IJ27-IF27)/4))</f>
        <v>2.7191680377122984</v>
      </c>
      <c r="IH27" s="506">
        <f>IF($F$27=1,SUM(IG27+(IK27-IG27)/4),SUM(IF27+(IJ27-IF27)/2))</f>
        <v>2.7536655502270326</v>
      </c>
      <c r="II27" s="506">
        <f>IF($F$27=1,SUM(IG27+(IK27-IG27)/2),SUM(IF27+(IJ27-IF27)*3/4))</f>
        <v>2.7881630627417673</v>
      </c>
      <c r="IJ27" s="506">
        <f>IF($F$27=1,SUM(IG27+(IK27-IG27)*3/4),IF(IK$31=1,1,IF27*(1+IK$31)))</f>
        <v>2.8226605752565019</v>
      </c>
      <c r="IK27" s="506">
        <f>IF($F$27=1,IF(IK$30=1,1,IG27*(1+IK$30)),SUM(IJ27+(IN27-IJ27)/4))</f>
        <v>2.8571580877712361</v>
      </c>
      <c r="IL27" s="506">
        <f>IF($F$27=1,SUM(IK27+(IO27-IK27)/4),SUM(IJ27+(IN27-IJ27)/2))</f>
        <v>2.8934062510044241</v>
      </c>
      <c r="IM27" s="506">
        <f>IF($F$27=1,SUM(IK27+(IO27-IK27)/2),SUM(IJ27+(IN27-IJ27)*3/4))</f>
        <v>2.9296544142376124</v>
      </c>
      <c r="IN27" s="506">
        <f>IF($F$27=1,SUM(IK27+(IO27-IK27)*3/4),IF(IO$31=1,1,IJ27*(1+IO$31)))</f>
        <v>2.9659025774708003</v>
      </c>
      <c r="IO27" s="506">
        <f>IF($F$27=1,IF(IO$30=1,1,IK27*(1+IO$30)),SUM(IN27+(IR27-IN27)/4))</f>
        <v>3.0021507407039882</v>
      </c>
      <c r="IP27" s="506">
        <f>IF($F$27=1,SUM(IO27+(IS27-IO27)/4),SUM(IN27+(IR27-IN27)/2))</f>
        <v>3.0402383952042551</v>
      </c>
      <c r="IQ27" s="506">
        <f>IF($F$27=1,SUM(IO27+(IS27-IO27)/2),SUM(IN27+(IR27-IN27)*3/4))</f>
        <v>3.0783260497045219</v>
      </c>
      <c r="IR27" s="506">
        <f>IF($F$27=1,SUM(IO27+(IS27-IO27)*3/4),IF(IS$31=1,1,IN27*(1+IS$31)))</f>
        <v>3.1164137042047892</v>
      </c>
      <c r="IS27" s="506">
        <f>IF($F$27=1,IF(IS$30=1,1,IO27*(1+IS$30)),SUM(IR27+(IV27-IR27)/4))</f>
        <v>3.1545013587050561</v>
      </c>
      <c r="IT27" s="506">
        <f>IF($F$27=1,SUM(IS27+(IW27-IS27)/4),SUM(IR27+(IV27-IR27)/2))</f>
        <v>3.1945218534263864</v>
      </c>
      <c r="IU27" s="506">
        <f>IF($F$27=1,SUM(IS27+(IW27-IS27)/2),SUM(IR27+(IV27-IR27)*3/4))</f>
        <v>3.2345423481477162</v>
      </c>
      <c r="IV27" s="506">
        <f>IF($F$27=1,SUM(IS27+(IW27-IS27)*3/4),IF(IW$31=1,1,IR27*(1+IW$31)))</f>
        <v>3.2745628428690461</v>
      </c>
      <c r="IW27" s="506">
        <f>IF($F$27=1,IF(IW$30=1,1,IS27*(1+IW$30)),SUM(IV27+(IZ27-IV27)/4))</f>
        <v>3.3145833375903764</v>
      </c>
      <c r="IX27" s="506">
        <f>IF($F$27=1,SUM(IW27+(JA27-IW27)/4),SUM(IV27+(IZ27-IV27)/2))</f>
        <v>3.3566347586808711</v>
      </c>
      <c r="IY27" s="506">
        <f>IF($F$27=1,SUM(IW27+(JA27-IW27)/2),SUM(IV27+(IZ27-IV27)*3/4))</f>
        <v>3.3986861797713659</v>
      </c>
      <c r="IZ27" s="506">
        <f>IF($F$27=1,SUM(IW27+(JA27-IW27)*3/4),IF(JA$31=1,1,IV27*(1+JA$31)))</f>
        <v>3.4407376008618606</v>
      </c>
      <c r="JA27" s="506">
        <f>IF($F$27=1,IF(JA$30=1,1,IW27*(1+JA$30)),SUM(IZ27+(JD27-IZ27)/4))</f>
        <v>3.4827890219523554</v>
      </c>
      <c r="JB27" s="506">
        <f>IF($F$27=1,SUM(JA27+(JE27-JA27)/4),SUM(IZ27+(JD27-IZ27)/2))</f>
        <v>3.5269744331533728</v>
      </c>
      <c r="JC27" s="506">
        <f>IF($F$27=1,SUM(JA27+(JE27-JA27)/2),SUM(IZ27+(JD27-IZ27)*3/4))</f>
        <v>3.5711598443543897</v>
      </c>
      <c r="JD27" s="506">
        <f>IF($F$27=1,SUM(JA27+(JE27-JA27)*3/4),IF(JE$31=1,1,IZ27*(1+JE$31)))</f>
        <v>3.6153452555554066</v>
      </c>
      <c r="JE27" s="506">
        <f>IF($F$27=1,IF(JE$30=1,1,JA27*(1+JE$30)),SUM(JD27+(JH27-JD27)/4))</f>
        <v>3.659530666756424</v>
      </c>
      <c r="JF27" s="506">
        <f>IF($F$27=1,SUM(JE27+(JI27-JE27)/4),SUM(JD27+(JH27-JD27)/2))</f>
        <v>3.7059583620012893</v>
      </c>
      <c r="JG27" s="506">
        <f>IF($F$27=1,SUM(JE27+(JI27-JE27)/2),SUM(JD27+(JH27-JD27)*3/4))</f>
        <v>3.752386057246154</v>
      </c>
      <c r="JH27" s="506">
        <f>IF($F$27=1,SUM(JE27+(JI27-JE27)*3/4),IF(JI$31=1,1,JD27*(1+JI$31)))</f>
        <v>3.7988137524910188</v>
      </c>
      <c r="JI27" s="506">
        <f>IF($F$27=1,IF(JI$30=1,1,JE27*(1+JI$30)),SUM(JH27+(JL27-JH27)/4))</f>
        <v>3.8452414477358841</v>
      </c>
      <c r="JJ27" s="506">
        <f>IF($F$27=1,SUM(JI27+(JM27-JI27)/4),SUM(JH27+(JL27-JH27)/2))</f>
        <v>3.8940252165672677</v>
      </c>
      <c r="JK27" s="506">
        <f>IF($F$27=1,SUM(JI27+(JM27-JI27)/2),SUM(JH27+(JL27-JH27)*3/4))</f>
        <v>3.9428089853986519</v>
      </c>
      <c r="JL27" s="506">
        <f>IF($F$27=1,SUM(JI27+(JM27-JI27)*3/4),IF(JM$31=1,1,JH27*(1+JM$31)))</f>
        <v>3.9915927542300356</v>
      </c>
      <c r="JM27" s="506">
        <f>IF($F$27=1,IF(JM$30=1,1,JI27*(1+JM$30)),SUM(JL27+(JP27-JL27)/4))</f>
        <v>4.0403765230614193</v>
      </c>
      <c r="JN27" s="506">
        <f>IF($F$27=1,SUM(JM27+(JQ27-JM27)/4),SUM(JL27+(JP27-JL27)/2))</f>
        <v>4.0916359295178939</v>
      </c>
      <c r="JO27" s="506">
        <f>IF($F$27=1,SUM(JM27+(JQ27-JM27)/2),SUM(JL27+(JP27-JL27)*3/4))</f>
        <v>4.1428953359743694</v>
      </c>
      <c r="JP27" s="506">
        <f>IF($F$27=1,SUM(JM27+(JQ27-JM27)*3/4),IF(JQ$31=1,1,JL27*(1+JQ$31)))</f>
        <v>4.194154742430845</v>
      </c>
      <c r="JQ27" s="506">
        <f>IF($F$27=1,IF(JQ$30=1,1,JM27*(1+JQ$30)),SUM(JP27+(JT27-JP27)/4))</f>
        <v>4.2454141488873196</v>
      </c>
      <c r="JR27" s="506">
        <f>IF($F$27=1,SUM(JQ27+(JU27-JQ27)/4),SUM(JP27+(JT27-JP27)/2))</f>
        <v>4.299274824542616</v>
      </c>
      <c r="JS27" s="506">
        <f>IF($F$27=1,SUM(JQ27+(JU27-JQ27)/2),SUM(JP27+(JT27-JP27)*3/4))</f>
        <v>4.3531355001979124</v>
      </c>
      <c r="JT27" s="506">
        <f>IF($F$27=1,SUM(JQ27+(JU27-JQ27)*3/4),IF(JU$31=1,1,JP27*(1+JU$31)))</f>
        <v>4.4069961758532088</v>
      </c>
      <c r="JU27" s="506">
        <f>IF($F$27=1,IF(JU$30=1,1,JQ27*(1+JU$30)),SUM(JT27+(JX27-JT27)/4))</f>
        <v>4.4608568515085052</v>
      </c>
      <c r="JV27" s="506">
        <f>IF($F$27=1,SUM(JU27+(JY27-JU27)/4),SUM(JT27+(JX27-JT27)/2))</f>
        <v>4.517450803381676</v>
      </c>
      <c r="JW27" s="506">
        <f>IF($F$27=1,SUM(JU27+(JY27-JU27)/2),SUM(JT27+(JX27-JT27)*3/4))</f>
        <v>4.574044755254846</v>
      </c>
      <c r="JX27" s="506">
        <f>IF($F$27=1,SUM(JU27+(JY27-JU27)*3/4),IF(JY$31=1,1,JT27*(1+JY$31)))</f>
        <v>4.6306387071280168</v>
      </c>
      <c r="JY27" s="506">
        <f>IF($F$27=1,IF(JY$30=1,1,JU27*(1+JY$30)),SUM(JX27+(KB27-JX27)/4))</f>
        <v>4.6872326590011877</v>
      </c>
      <c r="JZ27" s="506">
        <f>IF($F$27=1,SUM(JY27+(KC27-JY27)/4),SUM(JX27+(KB27-JX27)/2))</f>
        <v>4.7466985930923391</v>
      </c>
      <c r="KA27" s="506">
        <f>IF($F$27=1,SUM(JY27+(KC27-JY27)/2),SUM(JX27+(KB27-JX27)*3/4))</f>
        <v>4.8061645271834905</v>
      </c>
      <c r="KB27" s="506">
        <f>IF($F$27=1,SUM(JY27+(KC27-JY27)*3/4),IF(KC$31=1,1,JX27*(1+KC$31)))</f>
        <v>4.8656304612746419</v>
      </c>
      <c r="KC27" s="506">
        <f>IF($F$27=1,IF(KC$30=1,1,JY27*(1+KC$30)),SUM(KB27+(KF27-KB27)/4))</f>
        <v>4.9250963953657934</v>
      </c>
      <c r="KD27" s="506">
        <f>IF($F$27=1,SUM(KC27+(KG27-KC27)/4),SUM(KB27+(KF27-KB27)/2))</f>
        <v>4.9875800566103363</v>
      </c>
      <c r="KE27" s="506">
        <f>IF($F$27=1,SUM(KC27+(KG27-KC27)/2),SUM(KB27+(KF27-KB27)*3/4))</f>
        <v>5.0500637178548793</v>
      </c>
      <c r="KF27" s="506">
        <f>IF($F$27=1,SUM(KC27+(KG27-KC27)*3/4),IF(KG$31=1,1,KB27*(1+KG$31)))</f>
        <v>5.1125473790994231</v>
      </c>
      <c r="KG27" s="506">
        <f>IF($F$27=1,IF(KG$30=1,1,KC27*(1+KG$30)),SUM(KF27+(KJ27-KF27)/4))</f>
        <v>5.1750310403439661</v>
      </c>
      <c r="KH27" s="506">
        <f>IF($F$27=1,SUM(KG27+(KK27-KG27)/4),SUM(KF27+(KJ27-KF27)/2))</f>
        <v>5.2406855698185781</v>
      </c>
      <c r="KI27" s="506">
        <f>IF($F$27=1,SUM(KG27+(KK27-KG27)/2),SUM(KF27+(KJ27-KF27)*3/4))</f>
        <v>5.3063400992931902</v>
      </c>
      <c r="KJ27" s="506">
        <f>IF($F$27=1,SUM(KG27+(KK27-KG27)*3/4),IF(KK$31=1,1,KF27*(1+KK$31)))</f>
        <v>5.3719946287678022</v>
      </c>
      <c r="KK27" s="506">
        <f>IF($F$27=1,IF(KK$30=1,1,KG27*(1+KK$30)),SUM(KJ27+(KN27-KJ27)/4))</f>
        <v>5.4376491582424142</v>
      </c>
      <c r="KL27" s="506">
        <f>IF($F$27=1,SUM(KK27+(KO27-KK27)/4),SUM(KJ27+(KN27-KJ27)/2))</f>
        <v>5.5066354684981871</v>
      </c>
      <c r="KM27" s="506">
        <f>IF($F$27=1,SUM(KK27+(KO27-KK27)/2),SUM(KJ27+(KN27-KJ27)*3/4))</f>
        <v>5.5756217787539608</v>
      </c>
      <c r="KN27" s="506">
        <f>IF($F$27=1,SUM(KK27+(KO27-KK27)*3/4),IF(KO$31=1,1,KJ27*(1+KO$31)))</f>
        <v>5.6446080890097345</v>
      </c>
      <c r="KO27" s="506">
        <f>IF($F$27=1,IF(KO$30=1,1,KK27*(1+KO$30)),SUM(KN27+(KR27-KN27)/4))</f>
        <v>5.7135943992655074</v>
      </c>
      <c r="KP27" s="506">
        <f>IF($F$27=1,SUM(KO27+(KS27-KO27)/4),SUM(KN27+(KR27-KN27)/2))</f>
        <v>5.7860815687081901</v>
      </c>
      <c r="KQ27" s="506">
        <f>IF($F$27=1,SUM(KO27+(KS27-KO27)/2),SUM(KN27+(KR27-KN27)*3/4))</f>
        <v>5.8585687381508729</v>
      </c>
      <c r="KR27" s="506">
        <f>IF($F$27=1,SUM(KO27+(KS27-KO27)*3/4),IF(KS$31=1,1,KN27*(1+KS$31)))</f>
        <v>5.9310559075935556</v>
      </c>
      <c r="KS27" s="506">
        <f>IF($F$27=1,IF(KS$30=1,1,KO27*(1+KS$30)),SUM(KR27+(KV27-KR27)/4))</f>
        <v>6.0035430770362384</v>
      </c>
      <c r="KT27" s="506">
        <f>IF($F$27=1,SUM(KS27+(KW27-KS27)/4),SUM(KR27+(KV27-KR27)/2))</f>
        <v>6.0797087643201504</v>
      </c>
      <c r="KU27" s="506">
        <f>IF($F$27=1,SUM(KS27+(KW27-KS27)/2),SUM(KR27+(KV27-KR27)*3/4))</f>
        <v>6.1558744516040633</v>
      </c>
      <c r="KV27" s="506">
        <f>IF($F$27=1,SUM(KS27+(KW27-KS27)*3/4),IF(KW$31=1,1,KR27*(1+KW$31)))</f>
        <v>6.2320401388879763</v>
      </c>
      <c r="KW27" s="506">
        <f>IF($F$27=1,IF(KW$30=1,1,KS27*(1+KW$30)),SUM(KV27+(KZ27-KV27)/4))</f>
        <v>6.3082058261718883</v>
      </c>
      <c r="KX27" s="506">
        <f>IF($F$27=1,SUM(KW27+(LA27-KW27)/4),SUM(KV27+(KZ27-KV27)/2))</f>
        <v>6.3882367056231528</v>
      </c>
      <c r="KY27" s="506">
        <f>IF($F$27=1,SUM(KW27+(LA27-KW27)/2),SUM(KV27+(KZ27-KV27)*3/4))</f>
        <v>6.4682675850744182</v>
      </c>
      <c r="KZ27" s="506">
        <f>IF($F$27=1,SUM(KW27+(LA27-KW27)*3/4),IF(LA$31=1,1,KV27*(1+LA$31)))</f>
        <v>6.5482984645256828</v>
      </c>
      <c r="LA27" s="506">
        <f>IF($F$27=1,IF(LA$30=1,1,KW27*(1+LA$30)),SUM(KZ27+(LD27-KZ27)/4))</f>
        <v>6.6283293439769473</v>
      </c>
      <c r="LB27" s="506">
        <f>IF($F$27=1,SUM(LA27+(LE27-LA27)/4),SUM(KZ27+(LD27-KZ27)/2))</f>
        <v>6.7124215631132103</v>
      </c>
      <c r="LC27" s="506">
        <f>IF($F$27=1,SUM(LA27+(LE27-LA27)/2),SUM(KZ27+(LD27-KZ27)*3/4))</f>
        <v>6.7965137822494741</v>
      </c>
      <c r="LD27" s="506">
        <f>IF($F$27=1,SUM(LA27+(LE27-LA27)*3/4),IF(LE$31=1,1,KZ27*(1+LE$31)))</f>
        <v>6.880606001385738</v>
      </c>
      <c r="LE27" s="506">
        <f>IF($F$27=1,IF(LE$30=1,1,LA27*(1+LE$30)),SUM(LD27+(LH27-LD27)/4))</f>
        <v>6.9646982205220009</v>
      </c>
      <c r="LF27" s="506">
        <f>IF($F$27=1,SUM(LE27+(LI27-LE27)/4),SUM(LD27+(LH27-LD27)/2))</f>
        <v>7.0530578807899804</v>
      </c>
      <c r="LG27" s="506">
        <f>IF($F$27=1,SUM(LE27+(LI27-LE27)/2),SUM(LD27+(LH27-LD27)*3/4))</f>
        <v>7.141417541057959</v>
      </c>
      <c r="LH27" s="506">
        <f>IF($F$27=1,SUM(LE27+(LI27-LE27)*3/4),IF(LI$31=1,1,LD27*(1+LI$31)))</f>
        <v>7.2297772013259376</v>
      </c>
      <c r="LI27" s="506">
        <f>IF($F$27=1,IF(LI$30=1,1,LE27*(1+LI$30)),SUM(LH27+(LL27-LH27)/4))</f>
        <v>7.3181368615939171</v>
      </c>
      <c r="LJ27" s="506">
        <f>IF($F$27=1,SUM(LI27+(LM27-LI27)/4),SUM(LH27+(LL27-LH27)/2))</f>
        <v>7.4109805235030111</v>
      </c>
      <c r="LK27" s="506">
        <f>IF($F$27=1,SUM(LI27+(LM27-LI27)/2),SUM(LH27+(LL27-LH27)*3/4))</f>
        <v>7.5038241854121051</v>
      </c>
      <c r="LL27" s="506">
        <f>IF($F$27=1,SUM(LI27+(LM27-LI27)*3/4),IF(LM$31=1,1,LH27*(1+LM$31)))</f>
        <v>7.596667847321199</v>
      </c>
      <c r="LM27" s="506">
        <f>IF($F$27=1,IF(LM$30=1,1,LI27*(1+LM$30)),SUM(LL27+(LP27-LL27)/4))</f>
        <v>7.689511509230293</v>
      </c>
      <c r="LN27" s="506">
        <f>IF($F$27=1,SUM(LM27+(LQ27-LM27)/4),SUM(LL27+(LP27-LL27)/2))</f>
        <v>7.7870667231202901</v>
      </c>
      <c r="LO27" s="506">
        <f>IF($F$27=1,SUM(LM27+(LQ27-LM27)/2),SUM(LL27+(LP27-LL27)*3/4))</f>
        <v>7.8846219370102864</v>
      </c>
      <c r="LP27" s="506">
        <f>IF($F$27=1,SUM(LM27+(LQ27-LM27)*3/4),IF(LQ$31=1,1,LL27*(1+LQ$31)))</f>
        <v>7.9821771509002826</v>
      </c>
      <c r="LQ27" s="506">
        <f>IF($F$27=1,IF(LQ$30=1,1,LM27*(1+LQ$30)),SUM(LP27+(LT27-LP27)/4))</f>
        <v>8.0797323647902797</v>
      </c>
      <c r="LR27" s="506">
        <f>IF($F$27=1,SUM(LQ27+(LU27-LQ27)/4),SUM(LP27+(LT27-LP27)/2))</f>
        <v>8.1822382285340147</v>
      </c>
      <c r="LS27" s="506">
        <f>IF($F$27=1,SUM(LQ27+(LU27-LQ27)/2),SUM(LP27+(LT27-LP27)*3/4))</f>
        <v>8.2847440922777515</v>
      </c>
      <c r="LT27" s="506">
        <f>IF($F$27=1,SUM(LQ27+(LU27-LQ27)*3/4),IF(LU$31=1,1,LP27*(1+LU$31)))</f>
        <v>8.3872499560214866</v>
      </c>
      <c r="LU27" s="506">
        <f>IF($F$27=1,IF(LU$30=1,1,LQ27*(1+LU$30)),SUM(LT27+(LX27-LT27)/4))</f>
        <v>8.4897558197652216</v>
      </c>
      <c r="LV27" s="506">
        <f>IF($F$27=1,SUM(LU27+(LY27-LU27)/4),SUM(LT27+(LX27-LT27)/2))</f>
        <v>8.5974635647730633</v>
      </c>
      <c r="LW27" s="506">
        <f>IF($F$27=1,SUM(LU27+(LY27-LU27)/2),SUM(LT27+(LX27-LT27)*3/4))</f>
        <v>8.7051713097809049</v>
      </c>
      <c r="LX27" s="506">
        <f>IF($F$27=1,SUM(LU27+(LY27-LU27)*3/4),IF(LY$31=1,1,LT27*(1+LY$31)))</f>
        <v>8.8128790547887483</v>
      </c>
      <c r="LY27" s="506">
        <f>IF($F$27=1,IF(LY$30=1,1,LU27*(1+LY$30)),SUM(LX27+(MB27-LX27)/4))</f>
        <v>8.92058679979659</v>
      </c>
      <c r="LZ27" s="506">
        <f>IF($F$27=1,SUM(LY27+(MC27-LY27)/4),SUM(LX27+(MB27-LX27)/2))</f>
        <v>9.0337604067589847</v>
      </c>
      <c r="MA27" s="506">
        <f>IF($F$27=1,SUM(LY27+(MC27-LY27)/2),SUM(LX27+(MB27-LX27)*3/4))</f>
        <v>9.1469340137213795</v>
      </c>
      <c r="MB27" s="506">
        <f>IF($F$27=1,SUM(LY27+(MC27-LY27)*3/4),IF(MC$31=1,1,LX27*(1+MC$31)))</f>
        <v>9.2601076206837742</v>
      </c>
      <c r="MC27" s="506">
        <f>IF($F$27=1,IF(MC$30=1,1,LY27*(1+MC$30)),SUM(MB27+(MF27-MB27)/4))</f>
        <v>9.373281227646169</v>
      </c>
      <c r="MD27" s="506">
        <f>IF($F$27=1,SUM(MC27+(MG27-MC27)/4),SUM(MB27+(MF27-MB27)/2))</f>
        <v>9.4921980735233724</v>
      </c>
      <c r="ME27" s="506">
        <f>IF($F$27=1,SUM(MC27+(MG27-MC27)/2),SUM(MB27+(MF27-MB27)*3/4))</f>
        <v>9.6111149194005741</v>
      </c>
      <c r="MF27" s="506">
        <f>IF($F$27=1,SUM(MC27+(MG27-MC27)*3/4),IF(MG$31=1,1,MB27*(1+MG$31)))</f>
        <v>9.7300317652777757</v>
      </c>
      <c r="MG27" s="506">
        <f>IF($F$27=1,IF(MG$30=1,1,MC27*(1+MG$30)),SUM(MF27+(MJ27-MF27)/4))</f>
        <v>9.8489486111549791</v>
      </c>
      <c r="MH27" s="506">
        <f>IF($F$27=1,SUM(MG27+(MK27-MG27)/4),SUM(MF27+(MJ27-MF27)/2))</f>
        <v>9.9739001489996753</v>
      </c>
      <c r="MI27" s="506">
        <f>IF($F$27=1,SUM(MG27+(MK27-MG27)/2),SUM(MF27+(MJ27-MF27)*3/4))</f>
        <v>10.09885168684437</v>
      </c>
      <c r="MJ27" s="506">
        <f>IF($F$27=1,SUM(MG27+(MK27-MG27)*3/4),IF(MK$31=1,1,MF27*(1+MK$31)))</f>
        <v>10.223803224689066</v>
      </c>
      <c r="MK27" s="506">
        <f>IF($F$27=1,IF(MK$30=1,1,MG27*(1+MK$30)),SUM(MJ27+(MN27-MJ27)/4))</f>
        <v>10.348754762533762</v>
      </c>
      <c r="ML27" s="506">
        <f>IF($F$27=1,SUM(MK27+(MO27-MK27)/4),SUM(MJ27+(MN27-MJ27)/2))</f>
        <v>10.480047235812751</v>
      </c>
      <c r="MM27" s="506">
        <f>IF($F$27=1,SUM(MK27+(MO27-MK27)/2),SUM(MJ27+(MN27-MJ27)*3/4))</f>
        <v>10.611339709091741</v>
      </c>
      <c r="MN27" s="506">
        <f>IF($F$27=1,SUM(MK27+(MO27-MK27)*3/4),IF(MO$31=1,1,MJ27*(1+MO$31)))</f>
        <v>10.742632182370732</v>
      </c>
      <c r="MO27" s="506">
        <f>IF($F$27=1,IF(MO$30=1,1,MK27*(1+MO$30)),SUM(MN27+(MR27-MN27)/4))</f>
        <v>10.873924655649722</v>
      </c>
      <c r="MP27" s="506">
        <f>IF($F$27=1,SUM(MO27+(MS27-MO27)/4),SUM(MN27+(MR27-MN27)/2))</f>
        <v>11.011879848815406</v>
      </c>
      <c r="MQ27" s="506">
        <f>IF($F$27=1,SUM(MO27+(MS27-MO27)/2),SUM(MN27+(MR27-MN27)*3/4))</f>
        <v>11.149835041981092</v>
      </c>
      <c r="MR27" s="506">
        <f>IF($F$27=1,SUM(MO27+(MS27-MO27)*3/4),IF(MS$31=1,1,MN27*(1+MS$31)))</f>
        <v>11.287790235146776</v>
      </c>
      <c r="MS27" s="506">
        <f>IF($F$27=1,IF(MS$30=1,1,MO27*(1+MS$30)),SUM(MR27+(MV27-MR27)/4))</f>
        <v>11.42574542831246</v>
      </c>
      <c r="MT27" s="506">
        <f>IF($F$27=1,SUM(MS27+(MW27-MS27)/4),SUM(MR27+(MV27-MR27)/2))</f>
        <v>11.57070145546369</v>
      </c>
      <c r="MU27" s="506">
        <f>IF($F$27=1,SUM(MS27+(MW27-MS27)/2),SUM(MR27+(MV27-MR27)*3/4))</f>
        <v>11.715657482614919</v>
      </c>
      <c r="MV27" s="506">
        <f>IF($F$27=1,SUM(MS27+(MW27-MS27)*3/4),IF(MW$31=1,1,MR27*(1+MW$31)))</f>
        <v>11.860613509766148</v>
      </c>
      <c r="MW27" s="506">
        <f>IF($F$27=1,IF(MW$30=1,1,MS27*(1+MW$30)),SUM(MV27+(MZ27-MV27)/4))</f>
        <v>12.005569536917378</v>
      </c>
      <c r="MX27" s="506">
        <f>IF($F$27=1,SUM(MW27+(NA27-MW27)/4),SUM(MV27+(MZ27-MV27)/2))</f>
        <v>12.157881670482601</v>
      </c>
      <c r="MY27" s="506">
        <f>IF($F$27=1,SUM(MW27+(NA27-MW27)/2),SUM(MV27+(MZ27-MV27)*3/4))</f>
        <v>12.310193804047824</v>
      </c>
      <c r="MZ27" s="506">
        <f>IF($F$27=1,SUM(MW27+(NA27-MW27)*3/4),IF(NA$31=1,1,MV27*(1+NA$31)))</f>
        <v>12.462505937613047</v>
      </c>
      <c r="NA27" s="506">
        <f>IF($F$27=1,IF(NA$30=1,1,MW27*(1+NA$30)),SUM(MZ27+(ND27-MZ27)/4))</f>
        <v>12.61481807117827</v>
      </c>
      <c r="NB27" s="506">
        <f>IF($F$27=1,SUM(NA27+(NE27-NA27)/4),SUM(MZ27+(ND27-MZ27)/2))</f>
        <v>12.774859612651998</v>
      </c>
      <c r="NC27" s="506">
        <f>IF($F$27=1,SUM(NA27+(NE27-NA27)/2),SUM(MZ27+(ND27-MZ27)*3/4))</f>
        <v>12.934901154125727</v>
      </c>
      <c r="ND27" s="506">
        <f>IF($F$27=1,SUM(NA27+(NE27-NA27)*3/4),IF(NE$31=1,1,MZ27*(1+NE$31)))</f>
        <v>13.094942695599457</v>
      </c>
      <c r="NE27" s="506">
        <f>IF($F$27=1,IF(NE$30=1,1,NA27*(1+NE$30)),SUM(ND27+(NH27-ND27)/4))</f>
        <v>13.254984237073185</v>
      </c>
      <c r="NF27" s="506">
        <f>IF($F$27=1,SUM(NE27+(NI27-NE27)/4),SUM(ND27+(NH27-ND27)/2))</f>
        <v>13.423147431939856</v>
      </c>
      <c r="NG27" s="506">
        <f>IF($F$27=1,SUM(NE27+(NI27-NE27)/2),SUM(ND27+(NH27-ND27)*3/4))</f>
        <v>13.591310626806528</v>
      </c>
      <c r="NH27" s="506">
        <f>IF($F$27=1,SUM(NE27+(NI27-NE27)*3/4),IF(NI$31=1,1,ND27*(1+NI$31)))</f>
        <v>13.7594738216732</v>
      </c>
      <c r="NI27" s="506">
        <f>IF($F$27=1,IF(NI$30=1,1,NE27*(1+NI$30)),SUM(NH27+(NL27-NH27)/4))</f>
        <v>13.927637016539872</v>
      </c>
      <c r="NJ27" s="506">
        <f>IF($F$27=1,SUM(NI27+(NM27-NI27)/4),SUM(NH27+(NL27-NH27)/2))</f>
        <v>14.104334015627503</v>
      </c>
      <c r="NK27" s="506">
        <f>IF($F$27=1,SUM(NI27+(NM27-NI27)/2),SUM(NH27+(NL27-NH27)*3/4))</f>
        <v>14.281031014715133</v>
      </c>
      <c r="NL27" s="506">
        <f>IF($F$27=1,SUM(NI27+(NM27-NI27)*3/4),IF(NM$31=1,1,NH27*(1+NM$31)))</f>
        <v>14.457728013802761</v>
      </c>
      <c r="NM27" s="506">
        <f>IF($F$27=1,IF(NM$30=1,1,NI27*(1+NM$30)),SUM(NL27+(NP27-NL27)/4))</f>
        <v>14.634425012890391</v>
      </c>
      <c r="NN27" s="506">
        <f>IF($F$27=1,SUM(NM27+(NQ27-NM27)/4),SUM(NL27+(NP27-NL27)/2))</f>
        <v>14.820088882510186</v>
      </c>
      <c r="NO27" s="506">
        <f>IF($F$27=1,SUM(NM27+(NQ27-NM27)/2),SUM(NL27+(NP27-NL27)*3/4))</f>
        <v>15.005752752129979</v>
      </c>
      <c r="NP27" s="506">
        <f>IF($F$27=1,SUM(NM27+(NQ27-NM27)*3/4),IF(NQ$31=1,1,NL27*(1+NQ$31)))</f>
        <v>15.191416621749774</v>
      </c>
      <c r="NQ27" s="506">
        <f>IF($F$27=1,IF(NQ$30=1,1,NM27*(1+NQ$30)),SUM(NP27+(NT27-NP27)/4))</f>
        <v>15.377080491369568</v>
      </c>
      <c r="NR27" s="506">
        <f>IF($F$27=1,SUM(NQ27+(NU27-NQ27)/4),SUM(NP27+(NT27-NP27)/2))</f>
        <v>15.572166274717256</v>
      </c>
      <c r="NS27" s="506">
        <f>IF($F$27=1,SUM(NQ27+(NU27-NQ27)/2),SUM(NP27+(NT27-NP27)*3/4))</f>
        <v>15.767252058064944</v>
      </c>
      <c r="NT27" s="506">
        <f>IF($F$27=1,SUM(NQ27+(NU27-NQ27)*3/4),IF(NU$31=1,1,NP27*(1+NU$31)))</f>
        <v>15.962337841412632</v>
      </c>
      <c r="NU27" s="506">
        <f>IF($F$27=1,IF(NU$30=1,1,NQ27*(1+NU$30)),SUM(NT27+(NX27-NT27)/4))</f>
        <v>16.15742362476032</v>
      </c>
      <c r="NV27" s="506">
        <f>IF($F$27=1,SUM(NU27+(NY27-NU27)/4),SUM(NT27+(NX27-NT27)/2))</f>
        <v>16.362409457180583</v>
      </c>
      <c r="NW27" s="506">
        <f>IF($F$27=1,SUM(NU27+(NY27-NU27)/2),SUM(NT27+(NX27-NT27)*3/4))</f>
        <v>16.567395289600849</v>
      </c>
      <c r="NX27" s="506">
        <f>IF($F$27=1,SUM(NU27+(NY27-NU27)*3/4),IF(NY$31=1,1,NT27*(1+NY$31)))</f>
        <v>16.772381122021116</v>
      </c>
      <c r="NY27" s="506">
        <f>IF($F$27=1,IF(NY$30=1,1,NU27*(1+NY$30)),SUM(NX27+(OB27-NX27)/4))</f>
        <v>16.977366954441379</v>
      </c>
      <c r="NZ27" s="506">
        <f>IF($F$27=1,SUM(NY27+(OC27-NY27)/4),SUM(NX27+(OB27-NX27)/2))</f>
        <v>17.192755235288789</v>
      </c>
      <c r="OA27" s="506">
        <f>IF($F$27=1,SUM(NY27+(OC27-NY27)/2),SUM(NX27+(OB27-NX27)*3/4))</f>
        <v>17.408143516136199</v>
      </c>
      <c r="OB27" s="506">
        <f>IF($F$27=1,SUM(NY27+(OC27-NY27)*3/4),IF(OC$31=1,1,NX27*(1+OC$31)))</f>
        <v>17.623531796983613</v>
      </c>
      <c r="OC27" s="506">
        <f>IF($F$27=1,IF(OC$30=1,1,NY27*(1+OC$30)),SUM(OB27+(OF27-OB27)/4))</f>
        <v>17.838920077831023</v>
      </c>
      <c r="OD27" s="506">
        <f>IF($F$27=1,SUM(OC27+(OG27-OC27)/4),SUM(OB27+(OF27-OB27)/2))</f>
        <v>18.065238701799579</v>
      </c>
      <c r="OE27" s="506">
        <f>IF($F$27=1,SUM(OC27+(OG27-OC27)/2),SUM(OB27+(OF27-OB27)*3/4))</f>
        <v>18.291557325768132</v>
      </c>
      <c r="OF27" s="506">
        <f>IF($F$27=1,SUM(OC27+(OG27-OC27)*3/4),IF(OG$31=1,1,OB27*(1+OG$31)))</f>
        <v>18.517875949736688</v>
      </c>
      <c r="OG27" s="506">
        <f>IF($F$27=1,IF(OG$30=1,1,OC27*(1+OG$30)),SUM(OF27+(OJ27-OF27)/4))</f>
        <v>18.744194573705244</v>
      </c>
      <c r="OH27" s="506">
        <f>IF($F$27=1,SUM(OG27+(OK27-OG27)/4),SUM(OF27+(OJ27-OF27)/2))</f>
        <v>18.981998224644386</v>
      </c>
      <c r="OI27" s="506">
        <f>IF($F$27=1,SUM(OG27+(OK27-OG27)/2),SUM(OF27+(OJ27-OF27)*3/4))</f>
        <v>19.219801875583531</v>
      </c>
      <c r="OJ27" s="506">
        <f>IF($F$27=1,SUM(OG27+(OK27-OG27)*3/4),IF(OK$31=1,1,OF27*(1+OK$31)))</f>
        <v>19.457605526522677</v>
      </c>
      <c r="OK27" s="506">
        <f>IF($F$27=1,IF(OK$30=1,1,OG27*(1+OK$30)),SUM(OJ27+(ON27-OJ27)/4))</f>
        <v>19.695409177461819</v>
      </c>
      <c r="OL27" s="506">
        <f>IF($F$27=1,SUM(OK27+(OO27-OK27)/4),SUM(OJ27+(ON27-OJ27)/2))</f>
        <v>19.945280687849952</v>
      </c>
      <c r="OM27" s="506">
        <f>IF($F$27=1,SUM(OK27+(OO27-OK27)/2),SUM(OJ27+(ON27-OJ27)*3/4))</f>
        <v>20.195152198238084</v>
      </c>
      <c r="ON27" s="506">
        <f>IF($F$27=1,SUM(OK27+(OO27-OK27)*3/4),IF(OO$31=1,1,OJ27*(1+OO$31)))</f>
        <v>20.445023708626213</v>
      </c>
      <c r="OO27" s="506">
        <f>IF($F$27=1,IF(OO$30=1,1,OK27*(1+OO$30)),SUM(ON27+(OR27-ON27)/4))</f>
        <v>20.694895219014345</v>
      </c>
      <c r="OP27" s="506">
        <f>IF($F$27=1,SUM(OO27+(OS27-OO27)/4),SUM(ON27+(OR27-ON27)/2))</f>
        <v>20.957446998421734</v>
      </c>
      <c r="OQ27" s="506">
        <f>IF($F$27=1,SUM(OO27+(OS27-OO27)/2),SUM(ON27+(OR27-ON27)*3/4))</f>
        <v>21.219998777829126</v>
      </c>
      <c r="OR27" s="506">
        <f>IF($F$27=1,SUM(OO27+(OS27-OO27)*3/4),IF(OS$31=1,1,ON27*(1+OS$31)))</f>
        <v>21.482550557236515</v>
      </c>
      <c r="OS27" s="506">
        <f>IF($F$27=1,IF(OS$30=1,1,OO27*(1+OS$30)),SUM(OR27+(OV27-OR27)/4))</f>
        <v>21.745102336643903</v>
      </c>
      <c r="OT27" s="506">
        <f>IF($F$27=1,SUM(OS27+(OW27-OS27)/4),SUM(OR27+(OV27-OR27)/2))</f>
        <v>22.02097787268605</v>
      </c>
      <c r="OU27" s="506">
        <f>IF($F$27=1,SUM(OS27+(OW27-OS27)/2),SUM(OR27+(OV27-OR27)*3/4))</f>
        <v>22.296853408728197</v>
      </c>
      <c r="OV27" s="506">
        <f>IF($F$27=1,SUM(OS27+(OW27-OS27)*3/4),IF(OW$31=1,1,OR27*(1+OW$31)))</f>
        <v>22.572728944770343</v>
      </c>
      <c r="OW27" s="506">
        <f>IF($F$27=1,IF(OW$30=1,1,OS27*(1+OW$30)),SUM(OV27+(OZ27-OV27)/4))</f>
        <v>22.84860448081249</v>
      </c>
      <c r="OX27" s="506">
        <f>IF($F$27=1,SUM(OW27+(PA27-OW27)/4),SUM(OV27+(OZ27-OV27)/2))</f>
        <v>23.138479916272594</v>
      </c>
      <c r="OY27" s="506">
        <f>IF($F$27=1,SUM(OW27+(PA27-OW27)/2),SUM(OV27+(OZ27-OV27)*3/4))</f>
        <v>23.428355351732698</v>
      </c>
      <c r="OZ27" s="506">
        <f>IF($F$27=1,SUM(OW27+(PA27-OW27)*3/4),IF(PA$31=1,1,OV27*(1+PA$31)))</f>
        <v>23.718230787192798</v>
      </c>
      <c r="PA27" s="506">
        <f>IF($F$27=1,IF(PA$30=1,1,OW27*(1+PA$30)),SUM(OZ27+(PD27-OZ27)/4))</f>
        <v>24.008106222652902</v>
      </c>
      <c r="PB27" s="506">
        <f>IF($F$27=1,SUM(PA27+(PE27-PA27)/4),SUM(OZ27+(PD27-OZ27)/2))</f>
        <v>24.312692012638813</v>
      </c>
      <c r="PC27" s="506">
        <f>IF($F$27=1,SUM(PA27+(PE27-PA27)/2),SUM(OZ27+(PD27-OZ27)*3/4))</f>
        <v>24.617277802624727</v>
      </c>
      <c r="PD27" s="506">
        <f>IF($F$27=1,SUM(PA27+(PE27-PA27)*3/4),IF(PE$31=1,1,OZ27*(1+PE$31)))</f>
        <v>24.921863592610638</v>
      </c>
      <c r="PE27" s="506">
        <f>IF($F$27=1,IF(PE$30=1,1,PA27*(1+PE$30)),SUM(PD27+(PH27-PD27)/4))</f>
        <v>25.226449382596549</v>
      </c>
      <c r="PF27" s="506">
        <f>IF($F$27=1,SUM(PE27+(PI27-PE27)/4),SUM(PD27+(PH27-PD27)/2))</f>
        <v>25.546492035793737</v>
      </c>
      <c r="PG27" s="506">
        <f>IF($F$27=1,SUM(PE27+(PI27-PE27)/2),SUM(PD27+(PH27-PD27)*3/4))</f>
        <v>25.866534688990924</v>
      </c>
      <c r="PH27" s="506">
        <f>IF($F$27=1,SUM(PE27+(PI27-PE27)*3/4),IF(PI$31=1,1,PD27*(1+PI$31)))</f>
        <v>26.186577342188116</v>
      </c>
      <c r="PI27" s="506">
        <f>IF($F$27=1,IF(PI$30=1,1,PE27*(1+PI$30)),SUM(PH27+(PL27-PH27)/4))</f>
        <v>26.506619995385304</v>
      </c>
      <c r="PJ27" s="506">
        <f>IF($F$27=1,SUM(PI27+(PM27-PI27)/4),SUM(PH27+(PL27-PH27)/2))</f>
        <v>26.842903903673456</v>
      </c>
      <c r="PK27" s="506">
        <f>IF($F$27=1,SUM(PI27+(PM27-PI27)/2),SUM(PH27+(PL27-PH27)*3/4))</f>
        <v>27.179187811961604</v>
      </c>
      <c r="PL27" s="506">
        <f>IF($F$27=1,SUM(PI27+(PM27-PI27)*3/4),IF(PM$31=1,1,PH27*(1+PM$31)))</f>
        <v>27.515471720249757</v>
      </c>
      <c r="PM27" s="506">
        <f>IF($F$27=1,IF(PM$30=1,1,PI27*(1+PM$30)),SUM(PL27+(PP27-PL27)/4))</f>
        <v>27.851755628537909</v>
      </c>
      <c r="PN27" s="506">
        <f>IF($F$27=1,SUM(PM27+(PQ27-PM27)/4),SUM(PL27+(PP27-PL27)/2))</f>
        <v>28.205104989455364</v>
      </c>
      <c r="PO27" s="506">
        <f>IF($F$27=1,SUM(PM27+(PQ27-PM27)/2),SUM(PL27+(PP27-PL27)*3/4))</f>
        <v>28.55845435037282</v>
      </c>
      <c r="PP27" s="506">
        <f>IF($F$27=1,SUM(PM27+(PQ27-PM27)*3/4),IF(PQ$31=1,1,PL27*(1+PQ$31)))</f>
        <v>28.911803711290272</v>
      </c>
      <c r="PQ27" s="506">
        <f>IF($F$27=1,IF(PQ$30=1,1,PM27*(1+PQ$30)),SUM(PP27+(PT27-PP27)/4))</f>
        <v>29.265153072207728</v>
      </c>
      <c r="PR27" s="506">
        <f>IF($F$27=1,SUM(PQ27+(PU27-PQ27)/4),SUM(PP27+(PT27-PP27)/2))</f>
        <v>29.636433908975537</v>
      </c>
      <c r="PS27" s="506">
        <f>IF($F$27=1,SUM(PQ27+(PU27-PQ27)/2),SUM(PP27+(PT27-PP27)*3/4))</f>
        <v>30.007714745743346</v>
      </c>
      <c r="PT27" s="506">
        <f>IF($F$27=1,SUM(PQ27+(PU27-PQ27)*3/4),IF(PU$31=1,1,PP27*(1+PU$31)))</f>
        <v>30.378995582511156</v>
      </c>
      <c r="PU27" s="506">
        <f>IF($F$27=1,IF(PU$30=1,1,PQ27*(1+PU$30)),SUM(PT27+(PX27-PT27)/4))</f>
        <v>30.750276419278965</v>
      </c>
      <c r="PV27" s="506">
        <f>IF($F$27=1,SUM(PU27+(PY27-PU27)/4),SUM(PT27+(PX27-PT27)/2))</f>
        <v>31.140398703335414</v>
      </c>
      <c r="PW27" s="506">
        <f>IF($F$27=1,SUM(PU27+(PY27-PU27)/2),SUM(PT27+(PX27-PT27)*3/4))</f>
        <v>31.530520987391867</v>
      </c>
      <c r="PX27" s="506">
        <f>IF($F$27=1,SUM(PU27+(PY27-PU27)*3/4),IF(PY$31=1,1,PT27*(1+PY$31)))</f>
        <v>31.920643271448316</v>
      </c>
      <c r="PY27" s="506">
        <f>IF($F$27=1,IF(PY$30=1,1,PU27*(1+PY$30)),SUM(PX27+(QB27-PX27)/4))</f>
        <v>32.310765555504766</v>
      </c>
      <c r="PZ27" s="506">
        <f>IF($F$27=1,SUM(PY27+(QC27-PY27)/4),SUM(PX27+(QB27-PX27)/2))</f>
        <v>32.720685436752504</v>
      </c>
      <c r="QA27" s="506">
        <f>IF($F$27=1,SUM(PY27+(QC27-PY27)/2),SUM(PX27+(QB27-PX27)*3/4))</f>
        <v>33.130605318000249</v>
      </c>
      <c r="QB27" s="506">
        <f>IF($F$27=1,SUM(PY27+(QC27-PY27)*3/4),IF(QC$31=1,1,PX27*(1+QC$31)))</f>
        <v>33.540525199247988</v>
      </c>
      <c r="QC27" s="506">
        <f>IF($F$27=1,IF(QC$30=1,1,PY27*(1+QC$30)),SUM(QB27+(QF27-QB27)/4))</f>
        <v>33.950445080495726</v>
      </c>
      <c r="QD27" s="506">
        <f>IF($F$27=1,SUM(QC27+(QG27-QC27)/4),SUM(QB27+(QF27-QB27)/2))</f>
        <v>34.381167230727591</v>
      </c>
      <c r="QE27" s="506">
        <f>IF($F$27=1,SUM(QC27+(QG27-QC27)/2),SUM(QB27+(QF27-QB27)*3/4))</f>
        <v>34.811889380959457</v>
      </c>
      <c r="QF27" s="506">
        <f>IF($F$27=1,SUM(QC27+(QG27-QC27)*3/4),IF(QG$31=1,1,QB27*(1+QG$31)))</f>
        <v>35.242611531191322</v>
      </c>
      <c r="QG27" s="506">
        <f>IF($F$27=1,IF(QG$30=1,1,QC27*(1+QG$30)),SUM(QF27+(QJ27-QF27)/4))</f>
        <v>35.673333681423188</v>
      </c>
      <c r="QH27" s="506">
        <f>IF($F$27=1,SUM(QG27+(QK27-QG27)/4),SUM(QF27+(QJ27-QF27)/2))</f>
        <v>36.125913756670229</v>
      </c>
      <c r="QI27" s="506">
        <f>IF($F$27=1,SUM(QG27+(QK27-QG27)/2),SUM(QF27+(QJ27-QF27)*3/4))</f>
        <v>36.578493831917278</v>
      </c>
      <c r="QJ27" s="506">
        <f>IF($F$27=1,SUM(QG27+(QK27-QG27)*3/4),IF(QK$31=1,1,QF27*(1+QK$31)))</f>
        <v>37.031073907164327</v>
      </c>
      <c r="QK27" s="506">
        <f>IF($F$27=1,IF(QK$30=1,1,QG27*(1+QK$30)),SUM(QJ27+(QN27-QJ27)/4))</f>
        <v>37.483653982411369</v>
      </c>
      <c r="QL27" s="506">
        <f>IF($F$27=1,SUM(QK27+(QO27-QK27)/4),SUM(QJ27+(QN27-QJ27)/2))</f>
        <v>37.959201210248054</v>
      </c>
      <c r="QM27" s="506">
        <f>IF($F$27=1,SUM(QK27+(QO27-QK27)/2),SUM(QJ27+(QN27-QJ27)*3/4))</f>
        <v>38.434748438084746</v>
      </c>
      <c r="QN27" s="506">
        <f>IF($F$27=1,SUM(QK27+(QO27-QK27)*3/4),IF(QO$31=1,1,QJ27*(1+QO$31)))</f>
        <v>38.910295665921439</v>
      </c>
      <c r="QO27" s="506">
        <f>IF($F$27=1,IF(QO$30=1,1,QK27*(1+QO$30)),SUM(QN27+(QR27-QN27)/4))</f>
        <v>39.385842893758124</v>
      </c>
      <c r="QP27" s="506">
        <f>IF($F$27=1,SUM(QO27+(QS27-QO27)/4),SUM(QN27+(QR27-QN27)/2))</f>
        <v>39.885522791905906</v>
      </c>
      <c r="QQ27" s="506">
        <f>IF($F$27=1,SUM(QO27+(QS27-QO27)/2),SUM(QN27+(QR27-QN27)*3/4))</f>
        <v>40.385202690053688</v>
      </c>
      <c r="QR27" s="506">
        <f>IF($F$27=1,SUM(QO27+(QS27-QO27)*3/4),IF(QS$31=1,1,QN27*(1+QS$31)))</f>
        <v>40.884882588201464</v>
      </c>
      <c r="QS27" s="506">
        <f>IF($F$27=1,IF(QS$30=1,1,QO27*(1+QS$30)),SUM(QR27+(QV27-QR27)/4))</f>
        <v>41.384562486349246</v>
      </c>
      <c r="QT27" s="506">
        <f>IF($F$27=1,SUM(QS27+(QW27-QS27)/4),SUM(QR27+(QV27-QR27)/2))</f>
        <v>41.909599719241541</v>
      </c>
      <c r="QU27" s="506">
        <f>IF($F$27=1,SUM(QS27+(QW27-QS27)/2),SUM(QR27+(QV27-QR27)*3/4))</f>
        <v>42.434636952133843</v>
      </c>
      <c r="QV27" s="506">
        <f>IF($F$27=1,SUM(QS27+(QW27-QS27)*3/4),IF(QW$31=1,1,QR27*(1+QW$31)))</f>
        <v>42.959674185026138</v>
      </c>
      <c r="QW27" s="506">
        <f>IF($F$27=1,IF(QW$30=1,1,QS27*(1+QW$30)),SUM(QV27+(QZ27-QV27)/4))</f>
        <v>43.484711417918433</v>
      </c>
      <c r="QX27" s="506">
        <f>IF($F$27=1,SUM(QW27+(RA27-QW27)/4),SUM(QV27+(QZ27-QV27)/2))</f>
        <v>44.036392798228178</v>
      </c>
      <c r="QY27" s="506">
        <f>IF($F$27=1,SUM(QW27+(RA27-QW27)/2),SUM(QV27+(QZ27-QV27)*3/4))</f>
        <v>44.588074178537923</v>
      </c>
      <c r="QZ27" s="506">
        <f>IF($F$27=1,SUM(QW27+(RA27-QW27)*3/4),IF(RA$31=1,1,QV27*(1+RA$31)))</f>
        <v>45.139755558847661</v>
      </c>
      <c r="RA27" s="506">
        <f>IF($F$27=1,IF(RA$30=1,1,QW27*(1+RA$30)),SUM(QZ27+(RD27-QZ27)/4))</f>
        <v>45.691436939157406</v>
      </c>
      <c r="RB27" s="506">
        <f>IF($F$27=1,SUM(RA27+(RE27-RA27)/4),SUM(QZ27+(RD27-QZ27)/2))</f>
        <v>46.271114581643566</v>
      </c>
      <c r="RC27" s="506">
        <f>IF($F$27=1,SUM(RA27+(RE27-RA27)/2),SUM(QZ27+(RD27-QZ27)*3/4))</f>
        <v>46.850792224129719</v>
      </c>
      <c r="RD27" s="506">
        <f>IF($F$27=1,SUM(RA27+(RE27-RA27)*3/4),IF(RE$31=1,1,QZ27*(1+RE$31)))</f>
        <v>47.43046986661588</v>
      </c>
      <c r="RE27" s="506">
        <f>IF($F$27=1,IF(RE$30=1,1,RA27*(1+RE$30)),SUM(RD27+(RH27-RD27)/4))</f>
        <v>48.01014750910204</v>
      </c>
      <c r="RF27" s="506">
        <f>IF($F$27=1,SUM(RE27+(RI27-RE27)/4),SUM(RD27+(RH27-RD27)/2))</f>
        <v>48.619242144504902</v>
      </c>
      <c r="RG27" s="506">
        <f>IF($F$27=1,SUM(RE27+(RI27-RE27)/2),SUM(RD27+(RH27-RD27)*3/4))</f>
        <v>49.228336779907764</v>
      </c>
      <c r="RH27" s="506">
        <f>IF($F$27=1,SUM(RE27+(RI27-RE27)*3/4),IF(RI$31=1,1,RD27*(1+RI$31)))</f>
        <v>49.837431415310633</v>
      </c>
      <c r="RI27" s="506">
        <f>IF($F$27=1,IF(RI$30=1,1,RE27*(1+RI$30)),SUM(RH27+(RL27-RH27)/4))</f>
        <v>50.446526050713494</v>
      </c>
      <c r="RJ27" s="506">
        <f>IF($F$27=1,SUM(RI27+(RM27-RI27)/4),SUM(RH27+(RL27-RH27)/2))</f>
        <v>51.086530507820711</v>
      </c>
      <c r="RK27" s="506">
        <f>IF($F$27=1,SUM(RI27+(RM27-RI27)/2),SUM(RH27+(RL27-RH27)*3/4))</f>
        <v>51.726534964927936</v>
      </c>
      <c r="RL27" s="506">
        <f>IF($F$27=1,SUM(RI27+(RM27-RI27)*3/4),IF(RM$31=1,1,RH27*(1+RM$31)))</f>
        <v>52.36653942203516</v>
      </c>
      <c r="RM27" s="506">
        <f>IF($F$27=1,IF(RM$30=1,1,RI27*(1+RM$30)),SUM(RL27+(RP27-RL27)/4))</f>
        <v>53.006543879142377</v>
      </c>
      <c r="RN27" s="506">
        <f>IF($F$27=1,SUM(RM27+(RQ27-RM27)/4),SUM(RL27+(RP27-RL27)/2))</f>
        <v>53.679026743559973</v>
      </c>
      <c r="RO27" s="506">
        <f>IF($F$27=1,SUM(RM27+(RQ27-RM27)/2),SUM(RL27+(RP27-RL27)*3/4))</f>
        <v>54.351509607977562</v>
      </c>
      <c r="RP27" s="506">
        <f>IF($F$27=1,SUM(RM27+(RQ27-RM27)*3/4),IF(RQ$31=1,1,RL27*(1+RQ$31)))</f>
        <v>55.023992472395157</v>
      </c>
      <c r="RQ27" s="506">
        <f>IF($F$27=1,IF(RQ$30=1,1,RM27*(1+RQ$30)),SUM(RP27+(RT27-RP27)/4))</f>
        <v>55.696475336812753</v>
      </c>
      <c r="RR27" s="506">
        <f>IF($F$27=1,SUM(RQ27+(RU27-RQ27)/4),SUM(RP27+(RT27-RP27)/2))</f>
        <v>56.403084795408333</v>
      </c>
      <c r="RS27" s="506">
        <f>IF($F$27=1,SUM(RQ27+(RU27-RQ27)/2),SUM(RP27+(RT27-RP27)*3/4))</f>
        <v>57.109694254003912</v>
      </c>
      <c r="RT27" s="506">
        <f>IF($F$27=1,SUM(RQ27+(RU27-RQ27)*3/4),IF(RU$31=1,1,RP27*(1+RU$31)))</f>
        <v>57.816303712599499</v>
      </c>
      <c r="RU27" s="506">
        <f>IF($F$27=1,IF(RU$30=1,1,RQ27*(1+RU$30)),SUM(RT27+(RX27-RT27)/4))</f>
        <v>58.522913171195079</v>
      </c>
      <c r="RV27" s="506">
        <f>IF($F$27=1,SUM(RU27+(RY27-RU27)/4),SUM(RT27+(RX27-RT27)/2))</f>
        <v>59.265381051635657</v>
      </c>
      <c r="RW27" s="506">
        <f>IF($F$27=1,SUM(RU27+(RY27-RU27)/2),SUM(RT27+(RX27-RT27)*3/4))</f>
        <v>60.007848932076236</v>
      </c>
      <c r="RX27" s="506">
        <f>IF($F$27=1,SUM(RU27+(RY27-RU27)*3/4),IF(RY$31=1,1,RT27*(1+RY$31)))</f>
        <v>60.750316812516814</v>
      </c>
      <c r="RY27" s="506">
        <f>IF($F$27=1,IF(RY$30=1,1,RU27*(1+RY$30)),SUM(RX27+(SB27-RX27)/4))</f>
        <v>61.492784692957393</v>
      </c>
      <c r="RZ27" s="506">
        <f>IF($F$27=1,SUM(RY27+(SC27-RY27)/4),SUM(RX27+(SB27-RX27)/2))</f>
        <v>46.119588519718043</v>
      </c>
      <c r="SA27" s="506">
        <f>IF($F$27=1,SUM(RY27+(SC27-RY27)/2),SUM(RX27+(SB27-RX27)*3/4))</f>
        <v>30.746392346478697</v>
      </c>
    </row>
    <row r="28" spans="1:495" ht="15.6" thickTop="1">
      <c r="A28" s="492"/>
      <c r="B28" s="641" t="s">
        <v>1090</v>
      </c>
      <c r="C28" s="642"/>
      <c r="D28" s="395"/>
      <c r="E28" s="500" t="str">
        <f>VLOOKUP(F28,$E$30:$F$31,2)</f>
        <v>Government Personnel</v>
      </c>
      <c r="F28" s="501">
        <v>1</v>
      </c>
      <c r="G28" s="401">
        <v>27</v>
      </c>
      <c r="H28" s="502">
        <v>31</v>
      </c>
      <c r="I28" s="409">
        <v>27</v>
      </c>
      <c r="J28" s="493" t="s">
        <v>473</v>
      </c>
      <c r="K28" s="503"/>
      <c r="L28" s="496">
        <v>1</v>
      </c>
      <c r="M28" s="496">
        <v>1</v>
      </c>
      <c r="N28" s="496">
        <v>1</v>
      </c>
      <c r="O28" s="496">
        <v>1</v>
      </c>
      <c r="P28" s="496">
        <v>1</v>
      </c>
      <c r="Q28" s="496">
        <v>1</v>
      </c>
      <c r="R28" s="496">
        <v>1</v>
      </c>
      <c r="S28" s="496">
        <v>1</v>
      </c>
      <c r="T28" s="496">
        <v>1</v>
      </c>
      <c r="U28" s="496">
        <v>1</v>
      </c>
      <c r="V28" s="496">
        <v>1</v>
      </c>
      <c r="W28" s="496">
        <v>1</v>
      </c>
      <c r="X28" s="496">
        <v>1</v>
      </c>
      <c r="Y28" s="496">
        <v>1</v>
      </c>
      <c r="Z28" s="496">
        <v>1</v>
      </c>
      <c r="AA28" s="496">
        <v>1</v>
      </c>
      <c r="AB28" s="496">
        <v>1</v>
      </c>
      <c r="AC28" s="496">
        <v>1</v>
      </c>
      <c r="AD28" s="496">
        <v>1</v>
      </c>
      <c r="AE28" s="496">
        <v>1</v>
      </c>
      <c r="AF28" s="496">
        <v>1</v>
      </c>
      <c r="AG28" s="496">
        <v>1</v>
      </c>
      <c r="AH28" s="496">
        <v>1</v>
      </c>
      <c r="AI28" s="496">
        <v>1</v>
      </c>
      <c r="AJ28" s="496">
        <v>1</v>
      </c>
      <c r="AK28" s="496">
        <v>1</v>
      </c>
      <c r="AL28" s="496">
        <v>1</v>
      </c>
      <c r="AM28" s="496">
        <v>1</v>
      </c>
      <c r="AN28" s="496">
        <v>1</v>
      </c>
      <c r="AO28" s="496">
        <v>1</v>
      </c>
      <c r="AP28" s="496">
        <v>1</v>
      </c>
      <c r="AQ28" s="496">
        <v>1</v>
      </c>
      <c r="AR28" s="496">
        <v>1</v>
      </c>
      <c r="AS28" s="496">
        <v>1</v>
      </c>
      <c r="AT28" s="496">
        <v>1</v>
      </c>
      <c r="AU28" s="496">
        <v>1</v>
      </c>
      <c r="AV28" s="496">
        <v>1</v>
      </c>
      <c r="AW28" s="496">
        <v>1</v>
      </c>
      <c r="AX28" s="496">
        <v>1</v>
      </c>
      <c r="AY28" s="496">
        <v>1</v>
      </c>
      <c r="AZ28" s="496">
        <v>1</v>
      </c>
      <c r="BA28" s="496">
        <v>1</v>
      </c>
      <c r="BB28" s="496">
        <v>1</v>
      </c>
      <c r="BC28" s="496">
        <v>1</v>
      </c>
      <c r="BD28" s="496">
        <v>1</v>
      </c>
      <c r="BE28" s="496">
        <v>1</v>
      </c>
      <c r="BF28" s="496">
        <v>1</v>
      </c>
      <c r="BG28" s="496">
        <v>1</v>
      </c>
      <c r="BH28" s="496">
        <v>1</v>
      </c>
      <c r="BI28" s="496">
        <v>1</v>
      </c>
      <c r="BJ28" s="496">
        <v>1</v>
      </c>
      <c r="BK28" s="496">
        <v>1</v>
      </c>
      <c r="BL28" s="496">
        <v>1</v>
      </c>
      <c r="BM28" s="496">
        <v>1</v>
      </c>
      <c r="BN28" s="496">
        <v>1</v>
      </c>
      <c r="BO28" s="496">
        <v>1</v>
      </c>
      <c r="BP28" s="496">
        <v>1</v>
      </c>
      <c r="BQ28" s="496">
        <v>1</v>
      </c>
      <c r="BR28" s="496">
        <v>1</v>
      </c>
      <c r="BS28" s="496">
        <v>1</v>
      </c>
      <c r="BT28" s="496">
        <v>1</v>
      </c>
      <c r="BU28" s="496">
        <v>1</v>
      </c>
      <c r="BV28" s="496">
        <v>1</v>
      </c>
      <c r="BW28" s="496">
        <v>1</v>
      </c>
      <c r="BX28" s="496">
        <v>1</v>
      </c>
      <c r="BY28" s="496">
        <v>1</v>
      </c>
      <c r="BZ28" s="496">
        <v>1</v>
      </c>
      <c r="CA28" s="496">
        <v>1</v>
      </c>
      <c r="CB28" s="496">
        <v>1</v>
      </c>
      <c r="CC28" s="496">
        <v>1</v>
      </c>
      <c r="CD28" s="496">
        <v>1</v>
      </c>
      <c r="CE28" s="496">
        <v>1</v>
      </c>
      <c r="CF28" s="496">
        <v>1</v>
      </c>
      <c r="CG28" s="496">
        <v>1</v>
      </c>
      <c r="CH28" s="496">
        <v>1</v>
      </c>
      <c r="CI28" s="496">
        <v>1</v>
      </c>
      <c r="CJ28" s="496">
        <v>1</v>
      </c>
      <c r="CK28" s="496">
        <v>1</v>
      </c>
      <c r="CL28" s="496">
        <v>1</v>
      </c>
      <c r="CM28" s="496">
        <v>1</v>
      </c>
      <c r="CN28" s="496">
        <v>1</v>
      </c>
      <c r="CO28" s="496">
        <v>1</v>
      </c>
      <c r="CP28" s="496">
        <v>1</v>
      </c>
      <c r="CQ28" s="496">
        <v>1</v>
      </c>
      <c r="CR28" s="496">
        <v>1</v>
      </c>
      <c r="CS28" s="496">
        <v>1</v>
      </c>
      <c r="CT28" s="496">
        <v>1</v>
      </c>
      <c r="CU28" s="496">
        <v>1</v>
      </c>
      <c r="CV28" s="496">
        <v>1</v>
      </c>
      <c r="CW28" s="496">
        <v>1</v>
      </c>
      <c r="CX28" s="496">
        <v>1</v>
      </c>
      <c r="CY28" s="496">
        <v>1</v>
      </c>
      <c r="CZ28" s="496">
        <v>1</v>
      </c>
      <c r="DA28" s="496">
        <v>1</v>
      </c>
      <c r="DB28" s="496">
        <v>1</v>
      </c>
      <c r="DC28" s="496">
        <v>1</v>
      </c>
      <c r="DD28" s="504">
        <v>1</v>
      </c>
      <c r="DE28" s="496">
        <v>1</v>
      </c>
      <c r="DF28" s="496">
        <v>1</v>
      </c>
      <c r="DG28" s="496">
        <v>1</v>
      </c>
      <c r="DH28" s="496">
        <v>1</v>
      </c>
      <c r="DI28" s="496">
        <v>1</v>
      </c>
      <c r="DJ28" s="496">
        <v>1</v>
      </c>
      <c r="DK28" s="496">
        <v>1</v>
      </c>
      <c r="DL28" s="496">
        <v>1</v>
      </c>
      <c r="DM28" s="496">
        <v>1</v>
      </c>
      <c r="DN28" s="496">
        <v>1</v>
      </c>
      <c r="DO28" s="496">
        <v>1</v>
      </c>
      <c r="DP28" s="496">
        <v>1</v>
      </c>
      <c r="DQ28" s="496">
        <v>1</v>
      </c>
      <c r="DR28" s="496">
        <v>1</v>
      </c>
      <c r="DS28" s="495">
        <v>1</v>
      </c>
      <c r="DT28" s="496">
        <v>1</v>
      </c>
      <c r="DU28" s="496">
        <v>1</v>
      </c>
      <c r="DV28" s="496">
        <v>1</v>
      </c>
      <c r="DW28" s="495">
        <v>1</v>
      </c>
      <c r="DX28" s="496">
        <v>1</v>
      </c>
      <c r="DY28" s="496">
        <v>1</v>
      </c>
      <c r="DZ28" s="496">
        <v>1</v>
      </c>
      <c r="EA28" s="495">
        <v>1</v>
      </c>
      <c r="EB28" s="496">
        <v>1</v>
      </c>
      <c r="EC28" s="496">
        <v>1</v>
      </c>
      <c r="ED28" s="505">
        <v>1</v>
      </c>
      <c r="EE28" s="505">
        <v>1</v>
      </c>
      <c r="EF28" s="505">
        <f>IF($F$28=1,SUM(EC28+(EG28-EC28)*3/4),IF(EG$31=1,1,EB28*(1+EG$31)))</f>
        <v>1</v>
      </c>
      <c r="EG28" s="505">
        <f>IF($F$28=1,IF(EG$30=1,1,EC28*(1+EG$30)),SUM(EF28+(EJ28-EF28)/4))</f>
        <v>1</v>
      </c>
      <c r="EH28" s="505">
        <f>IF($F$28=1,SUM(EG28+(EK28-EG28)/4),SUM(EF28+(EJ28-EF28)/2))</f>
        <v>1</v>
      </c>
      <c r="EI28" s="505">
        <f>IF($F$28=1,SUM(EG28+(EK28-EG28)/2),SUM(EF28+(EJ28-EF28)*3/4))</f>
        <v>1</v>
      </c>
      <c r="EJ28" s="505">
        <f>IF($F$28=1,SUM(EG28+(EK28-EG28)*3/4),IF(EK$31=1,1,EF28*(1+EK$31)))</f>
        <v>1</v>
      </c>
      <c r="EK28" s="505">
        <f>IF($F$28=1,IF(EK$30=1,1,EG28*(1+EK$30)),SUM(EJ28+(EN28-EJ28)/4))</f>
        <v>1</v>
      </c>
      <c r="EL28" s="505">
        <f>IF($F$28=1,SUM(EK28+(EO28-EK28)/4),SUM(EJ28+(EN28-EJ28)/2))</f>
        <v>1.0019173151976182</v>
      </c>
      <c r="EM28" s="505">
        <f>IF($F$28=1,SUM(EK28+(EO28-EK28)/2),SUM(EJ28+(EN28-EJ28)*3/4))</f>
        <v>1.0038346303952363</v>
      </c>
      <c r="EN28" s="505">
        <f>IF($F$28=1,SUM(EK28+(EO28-EK28)*3/4),IF(EO$31=1,1,EJ28*(1+EO$31)))</f>
        <v>1.0057519455928547</v>
      </c>
      <c r="EO28" s="505">
        <f>IF($F$28=1,IF(EO$30=1,1,EK28*(1+EO$30)),SUM(EN28+(ER28-EN28)/4))</f>
        <v>1.0076692607904729</v>
      </c>
      <c r="EP28" s="505">
        <f>IF($F$28=1,SUM(EO28+(ES28-EO28)/4),SUM(EN28+(ER28-EN28)/2))</f>
        <v>1.0146353993007915</v>
      </c>
      <c r="EQ28" s="505">
        <f>IF($F$28=1,SUM(EO28+(ES28-EO28)/2),SUM(EN28+(ER28-EN28)*3/4))</f>
        <v>1.0216015378111101</v>
      </c>
      <c r="ER28" s="505">
        <f>IF($F$28=1,SUM(EO28+(ES28-EO28)*3/4),IF(ES$31=1,1,EN28*(1+ES$31)))</f>
        <v>1.0285676763214286</v>
      </c>
      <c r="ES28" s="505">
        <f>IF($F$28=1,IF(ES$30=1,1,EO28*(1+ES$30)),SUM(ER28+(EV28-ER28)/4))</f>
        <v>1.0355338148317472</v>
      </c>
      <c r="ET28" s="505">
        <f>IF($F$28=1,SUM(ES28+(EW28-ES28)/4),SUM(ER28+(EV28-ER28)/2))</f>
        <v>1.0406160812948018</v>
      </c>
      <c r="EU28" s="505">
        <f>IF($F$28=1,SUM(ES28+(EW28-ES28)/2),SUM(ER28+(EV28-ER28)*3/4))</f>
        <v>1.0456983477578563</v>
      </c>
      <c r="EV28" s="505">
        <f>IF($F$28=1,SUM(ES28+(EW28-ES28)*3/4),IF(EW$31=1,1,ER28*(1+EW$31)))</f>
        <v>1.0507806142209108</v>
      </c>
      <c r="EW28" s="505">
        <f>IF($F$28=1,IF(EW$30=1,1,ES28*(1+EW$30)),SUM(EV28+(EZ28-EV28)/4))</f>
        <v>1.0558628806839654</v>
      </c>
      <c r="EX28" s="505">
        <f>IF($F$28=1,SUM(EW28+(FA28-EW28)/4),SUM(EV28+(EZ28-EV28)/2))</f>
        <v>1.0661957102380473</v>
      </c>
      <c r="EY28" s="505">
        <f>IF($F$28=1,SUM(EW28+(FA28-EW28)/2),SUM(EV28+(EZ28-EV28)*3/4))</f>
        <v>1.0765285397921289</v>
      </c>
      <c r="EZ28" s="505">
        <f>IF($F$28=1,SUM(EW28+(FA28-EW28)*3/4),IF(FA$31=1,1,EV28*(1+FA$31)))</f>
        <v>1.0868613693462108</v>
      </c>
      <c r="FA28" s="505">
        <f>IF($F$28=1,IF(FA$30=1,1,EW28*(1+FA$30)),SUM(EZ28+(FD28-EZ28)/4))</f>
        <v>1.0971941989002927</v>
      </c>
      <c r="FB28" s="505">
        <f>IF($F$28=1,SUM(FA28+(FE28-FA28)/4),SUM(EZ28+(FD28-EZ28)/2))</f>
        <v>1.107824484551688</v>
      </c>
      <c r="FC28" s="505">
        <f>IF($F$28=1,SUM(FA28+(FE28-FA28)/2),SUM(EZ28+(FD28-EZ28)*3/4))</f>
        <v>1.1184547702030831</v>
      </c>
      <c r="FD28" s="505">
        <f>IF($F$28=1,SUM(FA28+(FE28-FA28)*3/4),IF(FE$31=1,1,EZ28*(1+FE$31)))</f>
        <v>1.1290850558544783</v>
      </c>
      <c r="FE28" s="505">
        <f>IF($F$28=1,IF(FE$30=1,1,FA28*(1+FE$30)),SUM(FD28+(FH28-FD28)/4))</f>
        <v>1.1397153415058736</v>
      </c>
      <c r="FF28" s="505">
        <f>IF($F$28=1,SUM(FE28+(FI28-FE28)/4),SUM(FD28+(FH28-FD28)/2))</f>
        <v>1.1508482253694705</v>
      </c>
      <c r="FG28" s="505">
        <f>IF($F$28=1,SUM(FE28+(FI28-FE28)/2),SUM(FD28+(FH28-FD28)*3/4))</f>
        <v>1.1619811092330674</v>
      </c>
      <c r="FH28" s="505">
        <f>IF($F$28=1,SUM(FE28+(FI28-FE28)*3/4),IF(FI$31=1,1,FD28*(1+FI$31)))</f>
        <v>1.1731139930966645</v>
      </c>
      <c r="FI28" s="505">
        <f>IF($F$28=1,IF(FI$30=1,1,FE28*(1+FI$30)),SUM(FH28+(FL28-FH28)/4))</f>
        <v>1.1842468769602614</v>
      </c>
      <c r="FJ28" s="505">
        <f>IF($F$28=1,SUM(FI28+(FM28-FI28)/4),SUM(FH28+(FL28-FH28)/2))</f>
        <v>1.1959041573436986</v>
      </c>
      <c r="FK28" s="505">
        <f>IF($F$28=1,SUM(FI28+(FM28-FI28)/2),SUM(FH28+(FL28-FH28)*3/4))</f>
        <v>1.207561437727136</v>
      </c>
      <c r="FL28" s="505">
        <f>IF($F$28=1,SUM(FI28+(FM28-FI28)*3/4),IF(FM$31=1,1,FH28*(1+FM$31)))</f>
        <v>1.2192187181105731</v>
      </c>
      <c r="FM28" s="505">
        <f>IF($F$28=1,IF(FM$30=1,1,FI28*(1+FM$30)),SUM(FL28+(FP28-FL28)/4))</f>
        <v>1.2308759984940103</v>
      </c>
      <c r="FN28" s="505">
        <f>IF($F$28=1,SUM(FM28+(FQ28-FM28)/4),SUM(FL28+(FP28-FL28)/2))</f>
        <v>1.2430795604477296</v>
      </c>
      <c r="FO28" s="505">
        <f>IF($F$28=1,SUM(FM28+(FQ28-FM28)/2),SUM(FL28+(FP28-FL28)*3/4))</f>
        <v>1.2552831224014489</v>
      </c>
      <c r="FP28" s="505">
        <f>IF($F$28=1,SUM(FM28+(FQ28-FM28)*3/4),IF(FQ$31=1,1,FL28*(1+FQ$31)))</f>
        <v>1.2674866843551682</v>
      </c>
      <c r="FQ28" s="505">
        <f>IF($F$28=1,IF(FQ$30=1,1,FM28*(1+FQ$30)),SUM(FP28+(FT28-FP28)/4))</f>
        <v>1.2796902463088875</v>
      </c>
      <c r="FR28" s="505">
        <f>IF($F$28=1,SUM(FQ28+(FU28-FQ28)/4),SUM(FP28+(FT28-FP28)/2))</f>
        <v>1.292458728012714</v>
      </c>
      <c r="FS28" s="505">
        <f>IF($F$28=1,SUM(FQ28+(FU28-FQ28)/2),SUM(FP28+(FT28-FP28)*3/4))</f>
        <v>1.3052272097165405</v>
      </c>
      <c r="FT28" s="505">
        <f>IF($F$28=1,SUM(FQ28+(FU28-FQ28)*3/4),IF(FU$31=1,1,FP28*(1+FU$31)))</f>
        <v>1.317995691420367</v>
      </c>
      <c r="FU28" s="505">
        <f>IF($F$28=1,IF(FU$30=1,1,FQ28*(1+FU$30)),SUM(FT28+(FX28-FT28)/4))</f>
        <v>1.3307641731241935</v>
      </c>
      <c r="FV28" s="505">
        <f>IF($F$28=1,SUM(FU28+(FY28-FU28)/4),SUM(FT28+(FX28-FT28)/2))</f>
        <v>1.3440574818751951</v>
      </c>
      <c r="FW28" s="505">
        <f>IF($F$28=1,SUM(FU28+(FY28-FU28)/2),SUM(FT28+(FX28-FT28)*3/4))</f>
        <v>1.3573507906261968</v>
      </c>
      <c r="FX28" s="505">
        <f>IF($F$28=1,SUM(FU28+(FY28-FU28)*3/4),IF(FY$31=1,1,FT28*(1+FY$31)))</f>
        <v>1.3706440993771982</v>
      </c>
      <c r="FY28" s="505">
        <f>IF($F$28=1,IF(FY$30=1,1,FU28*(1+FY$30)),SUM(FX28+(GB28-FX28)/4))</f>
        <v>1.3839374081281999</v>
      </c>
      <c r="FZ28" s="505">
        <f>IF($F$28=1,SUM(FY28+(GC28-FY28)/4),SUM(FX28+(GB28-FX28)/2))</f>
        <v>1.397941200509593</v>
      </c>
      <c r="GA28" s="505">
        <f>IF($F$28=1,SUM(FY28+(GC28-FY28)/2),SUM(FX28+(GB28-FX28)*3/4))</f>
        <v>1.4119449928909862</v>
      </c>
      <c r="GB28" s="505">
        <f>IF($F$28=1,SUM(FY28+(GC28-FY28)*3/4),IF(GC$31=1,1,FX28*(1+GC$31)))</f>
        <v>1.4259487852723793</v>
      </c>
      <c r="GC28" s="505">
        <f>IF($F$28=1,IF(GC$30=1,1,FY28*(1+GC$30)),SUM(GB28+(GF28-GB28)/4))</f>
        <v>1.4399525776537725</v>
      </c>
      <c r="GD28" s="505">
        <f>IF($F$28=1,SUM(GC28+(GG28-GC28)/4),SUM(GB28+(GF28-GB28)/2))</f>
        <v>1.454714870892581</v>
      </c>
      <c r="GE28" s="505">
        <f>IF($F$28=1,SUM(GC28+(GG28-GC28)/2),SUM(GB28+(GF28-GB28)*3/4))</f>
        <v>1.4694771641313897</v>
      </c>
      <c r="GF28" s="505">
        <f>IF($F$28=1,SUM(GC28+(GG28-GC28)*3/4),IF(GG$31=1,1,GB28*(1+GG$31)))</f>
        <v>1.4842394573701982</v>
      </c>
      <c r="GG28" s="505">
        <f>IF($F$28=1,IF(GG$30=1,1,GC28*(1+GG$30)),SUM(GF28+(GJ28-GF28)/4))</f>
        <v>1.4990017506090068</v>
      </c>
      <c r="GH28" s="505">
        <f>IF($F$28=1,SUM(GG28+(GK28-GG28)/4),SUM(GF28+(GJ28-GF28)/2))</f>
        <v>1.514805775021804</v>
      </c>
      <c r="GI28" s="505">
        <f>IF($F$28=1,SUM(GG28+(GK28-GG28)/2),SUM(GF28+(GJ28-GF28)*3/4))</f>
        <v>1.5306097994346013</v>
      </c>
      <c r="GJ28" s="505">
        <f>IF($F$28=1,SUM(GG28+(GK28-GG28)*3/4),IF(GK$31=1,1,GF28*(1+GK$31)))</f>
        <v>1.5464138238473983</v>
      </c>
      <c r="GK28" s="505">
        <f>IF($F$28=1,IF(GK$30=1,1,GG28*(1+GK$30)),SUM(GJ28+(GN28-GJ28)/4))</f>
        <v>1.5622178482601956</v>
      </c>
      <c r="GL28" s="505">
        <f>IF($F$28=1,SUM(GK28+(GO28-GK28)/4),SUM(GJ28+(GN28-GJ28)/2))</f>
        <v>1.5788745549575003</v>
      </c>
      <c r="GM28" s="505">
        <f>IF($F$28=1,SUM(GK28+(GO28-GK28)/2),SUM(GJ28+(GN28-GJ28)*3/4))</f>
        <v>1.5955312616548052</v>
      </c>
      <c r="GN28" s="505">
        <f>IF($F$28=1,SUM(GK28+(GO28-GK28)*3/4),IF(GO$31=1,1,GJ28*(1+GO$31)))</f>
        <v>1.6121879683521101</v>
      </c>
      <c r="GO28" s="505">
        <f>IF($F$28=1,IF(GO$30=1,1,GK28*(1+GO$30)),SUM(GN28+(GR28-GN28)/4))</f>
        <v>1.6288446750494148</v>
      </c>
      <c r="GP28" s="505">
        <f>IF($F$28=1,SUM(GO28+(GS28-GO28)/4),SUM(GN28+(GR28-GN28)/2))</f>
        <v>1.6466560128170529</v>
      </c>
      <c r="GQ28" s="505">
        <f>IF($F$28=1,SUM(GO28+(GS28-GO28)/2),SUM(GN28+(GR28-GN28)*3/4))</f>
        <v>1.6644673505846908</v>
      </c>
      <c r="GR28" s="505">
        <f>IF($F$28=1,SUM(GO28+(GS28-GO28)*3/4),IF(GS$31=1,1,GN28*(1+GS$31)))</f>
        <v>1.6822786883523289</v>
      </c>
      <c r="GS28" s="505">
        <f>IF($F$28=1,IF(GS$30=1,1,GO28*(1+GS$30)),SUM(GR28+(GV28-GR28)/4))</f>
        <v>1.700090026119967</v>
      </c>
      <c r="GT28" s="505">
        <f>IF($F$28=1,SUM(GS28+(GW28-GS28)/4),SUM(GR28+(GV28-GR28)/2))</f>
        <v>1.7188579525540169</v>
      </c>
      <c r="GU28" s="505">
        <f>IF($F$28=1,SUM(GS28+(GW28-GS28)/2),SUM(GR28+(GV28-GR28)*3/4))</f>
        <v>1.7376258789880668</v>
      </c>
      <c r="GV28" s="505">
        <f>IF($F$28=1,SUM(GS28+(GW28-GS28)*3/4),IF(GW$31=1,1,GR28*(1+GW$31)))</f>
        <v>1.7563938054221169</v>
      </c>
      <c r="GW28" s="505">
        <f>IF($F$28=1,IF(GW$30=1,1,GS28*(1+GW$30)),SUM(GV28+(GZ28-GV28)/4))</f>
        <v>1.7751617318561668</v>
      </c>
      <c r="GX28" s="505">
        <f>IF($F$28=1,SUM(GW28+(HA28-GW28)/4),SUM(GV28+(GZ28-GV28)/2))</f>
        <v>1.7952081731818277</v>
      </c>
      <c r="GY28" s="505">
        <f>IF($F$28=1,SUM(GW28+(HA28-GW28)/2),SUM(GV28+(GZ28-GV28)*3/4))</f>
        <v>1.8152546145074888</v>
      </c>
      <c r="GZ28" s="505">
        <f>IF($F$28=1,SUM(GW28+(HA28-GW28)*3/4),IF(HA$31=1,1,GV28*(1+HA$31)))</f>
        <v>1.83530105583315</v>
      </c>
      <c r="HA28" s="505">
        <f>IF($F$28=1,IF(HA$30=1,1,GW28*(1+HA$30)),SUM(GZ28+(HD28-GZ28)/4))</f>
        <v>1.8553474971588109</v>
      </c>
      <c r="HB28" s="505">
        <f>IF($F$28=1,SUM(HA28+(HE28-HA28)/4),SUM(GZ28+(HD28-GZ28)/2))</f>
        <v>1.8767466985671717</v>
      </c>
      <c r="HC28" s="505">
        <f>IF($F$28=1,SUM(HA28+(HE28-HA28)/2),SUM(GZ28+(HD28-GZ28)*3/4))</f>
        <v>1.8981458999755327</v>
      </c>
      <c r="HD28" s="505">
        <f>IF($F$28=1,SUM(HA28+(HE28-HA28)*3/4),IF(HE$31=1,1,GZ28*(1+HE$31)))</f>
        <v>1.9195451013838936</v>
      </c>
      <c r="HE28" s="505">
        <f>IF($F$28=1,IF(HE$30=1,1,HA28*(1+HE$30)),SUM(HD28+(HH28-HD28)/4))</f>
        <v>1.9409443027922544</v>
      </c>
      <c r="HF28" s="505">
        <f>IF($F$28=1,SUM(HE28+(HI28-HE28)/4),SUM(HD28+(HH28-HD28)/2))</f>
        <v>1.9637742008439147</v>
      </c>
      <c r="HG28" s="505">
        <f>IF($F$28=1,SUM(HE28+(HI28-HE28)/2),SUM(HD28+(HH28-HD28)*3/4))</f>
        <v>1.9866040988955749</v>
      </c>
      <c r="HH28" s="505">
        <f>IF($F$28=1,SUM(HE28+(HI28-HE28)*3/4),IF(HI$31=1,1,HD28*(1+HI$31)))</f>
        <v>2.009433996947235</v>
      </c>
      <c r="HI28" s="505">
        <f>IF($F$28=1,IF(HI$30=1,1,HE28*(1+HI$30)),SUM(HH28+(HL28-HH28)/4))</f>
        <v>2.0322638949988954</v>
      </c>
      <c r="HJ28" s="505">
        <f>IF($F$28=1,SUM(HI28+(HM28-HI28)/4),SUM(HH28+(HL28-HH28)/2))</f>
        <v>2.056606282634196</v>
      </c>
      <c r="HK28" s="505">
        <f>IF($F$28=1,SUM(HI28+(HM28-HI28)/2),SUM(HH28+(HL28-HH28)*3/4))</f>
        <v>2.080948670269497</v>
      </c>
      <c r="HL28" s="505">
        <f>IF($F$28=1,SUM(HI28+(HM28-HI28)*3/4),IF(HM$31=1,1,HH28*(1+HM$31)))</f>
        <v>2.1052910579047976</v>
      </c>
      <c r="HM28" s="505">
        <f>IF($F$28=1,IF(HM$30=1,1,HI28*(1+HM$30)),SUM(HL28+(HP28-HL28)/4))</f>
        <v>2.1296334455400983</v>
      </c>
      <c r="HN28" s="505">
        <f>IF($F$28=1,SUM(HM28+(HQ28-HM28)/4),SUM(HL28+(HP28-HL28)/2))</f>
        <v>2.1555741439426819</v>
      </c>
      <c r="HO28" s="505">
        <f>IF($F$28=1,SUM(HM28+(HQ28-HM28)/2),SUM(HL28+(HP28-HL28)*3/4))</f>
        <v>2.1815148423452655</v>
      </c>
      <c r="HP28" s="505">
        <f>IF($F$28=1,SUM(HM28+(HQ28-HM28)*3/4),IF(HQ$31=1,1,HL28*(1+HQ$31)))</f>
        <v>2.2074555407478491</v>
      </c>
      <c r="HQ28" s="505">
        <f>IF($F$28=1,IF(HQ$30=1,1,HM28*(1+HQ$30)),SUM(HP28+(HT28-HP28)/4))</f>
        <v>2.2333962391504327</v>
      </c>
      <c r="HR28" s="505">
        <f>IF($F$28=1,SUM(HQ28+(HU28-HQ28)/4),SUM(HP28+(HT28-HP28)/2))</f>
        <v>2.2610252767340828</v>
      </c>
      <c r="HS28" s="505">
        <f>IF($F$28=1,SUM(HQ28+(HU28-HQ28)/2),SUM(HP28+(HT28-HP28)*3/4))</f>
        <v>2.2886543143177329</v>
      </c>
      <c r="HT28" s="505">
        <f>IF($F$28=1,SUM(HQ28+(HU28-HQ28)*3/4),IF(HU$31=1,1,HP28*(1+HU$31)))</f>
        <v>2.316283351901383</v>
      </c>
      <c r="HU28" s="505">
        <f>IF($F$28=1,IF(HU$30=1,1,HQ28*(1+HU$30)),SUM(HT28+(HX28-HT28)/4))</f>
        <v>2.3439123894850331</v>
      </c>
      <c r="HV28" s="505">
        <f>IF($F$28=1,SUM(HU28+(HY28-HU28)/4),SUM(HT28+(HX28-HT28)/2))</f>
        <v>2.3736491125813113</v>
      </c>
      <c r="HW28" s="505">
        <f>IF($F$28=1,SUM(HU28+(HY28-HU28)/2),SUM(HT28+(HX28-HT28)*3/4))</f>
        <v>2.4033858356775895</v>
      </c>
      <c r="HX28" s="506">
        <f>IF($F$28=1,SUM(HU28+(HY28-HU28)*3/4),IF(HY$31=1,1,HT28*(1+HY$31)))</f>
        <v>2.4331225587738681</v>
      </c>
      <c r="HY28" s="506">
        <f>IF($F$28=1,IF(HY$30=1,1,HU28*(1+HY$30)),SUM(HX28+(IB28-HX28)/4))</f>
        <v>2.4628592818701462</v>
      </c>
      <c r="HZ28" s="506">
        <f>IF($F$28=1,SUM(HY28+(IC28-HY28)/4),SUM(HX28+(IB28-HX28)/2))</f>
        <v>2.4941050591520186</v>
      </c>
      <c r="IA28" s="506">
        <f>IF($F$28=1,SUM(HY28+(IC28-HY28)/2),SUM(HX28+(IB28-HX28)*3/4))</f>
        <v>2.5253508364338915</v>
      </c>
      <c r="IB28" s="506">
        <f>IF($F$28=1,SUM(HY28+(IC28-HY28)*3/4),IF(IC$31=1,1,HX28*(1+IC$31)))</f>
        <v>2.5565966137157643</v>
      </c>
      <c r="IC28" s="506">
        <f>IF($F$28=1,IF(IC$30=1,1,HY28*(1+IC$30)),SUM(IB28+(IF28-IB28)/4))</f>
        <v>2.5878423909976367</v>
      </c>
      <c r="ID28" s="506">
        <f>IF($F$28=1,SUM(IC28+(IG28-IC28)/4),SUM(IB28+(IF28-IB28)/2))</f>
        <v>2.6206738026763023</v>
      </c>
      <c r="IE28" s="506">
        <f>IF($F$28=1,SUM(IC28+(IG28-IC28)/2),SUM(IB28+(IF28-IB28)*3/4))</f>
        <v>2.6535052143549676</v>
      </c>
      <c r="IF28" s="506">
        <f>IF($F$28=1,SUM(IC28+(IG28-IC28)*3/4),IF(IG$31=1,1,IB28*(1+IG$31)))</f>
        <v>2.6863366260336328</v>
      </c>
      <c r="IG28" s="506">
        <f>IF($F$28=1,IF(IG$30=1,1,IC28*(1+IG$30)),SUM(IF28+(IJ28-IF28)/4))</f>
        <v>2.7191680377122984</v>
      </c>
      <c r="IH28" s="506">
        <f>IF($F$28=1,SUM(IG28+(IK28-IG28)/4),SUM(IF28+(IJ28-IF28)/2))</f>
        <v>2.7536655502270326</v>
      </c>
      <c r="II28" s="506">
        <f>IF($F$28=1,SUM(IG28+(IK28-IG28)/2),SUM(IF28+(IJ28-IF28)*3/4))</f>
        <v>2.7881630627417673</v>
      </c>
      <c r="IJ28" s="506">
        <f>IF($F$28=1,SUM(IG28+(IK28-IG28)*3/4),IF(IK$31=1,1,IF28*(1+IK$31)))</f>
        <v>2.8226605752565019</v>
      </c>
      <c r="IK28" s="506">
        <f>IF($F$28=1,IF(IK$30=1,1,IG28*(1+IK$30)),SUM(IJ28+(IN28-IJ28)/4))</f>
        <v>2.8571580877712361</v>
      </c>
      <c r="IL28" s="506">
        <f>IF($F$28=1,SUM(IK28+(IO28-IK28)/4),SUM(IJ28+(IN28-IJ28)/2))</f>
        <v>2.8934062510044241</v>
      </c>
      <c r="IM28" s="506">
        <f>IF($F$28=1,SUM(IK28+(IO28-IK28)/2),SUM(IJ28+(IN28-IJ28)*3/4))</f>
        <v>2.9296544142376124</v>
      </c>
      <c r="IN28" s="506">
        <f>IF($F$28=1,SUM(IK28+(IO28-IK28)*3/4),IF(IO$31=1,1,IJ28*(1+IO$31)))</f>
        <v>2.9659025774708003</v>
      </c>
      <c r="IO28" s="506">
        <f>IF($F$28=1,IF(IO$30=1,1,IK28*(1+IO$30)),SUM(IN28+(IR28-IN28)/4))</f>
        <v>3.0021507407039882</v>
      </c>
      <c r="IP28" s="506">
        <f>IF($F$28=1,SUM(IO28+(IS28-IO28)/4),SUM(IN28+(IR28-IN28)/2))</f>
        <v>3.0402383952042551</v>
      </c>
      <c r="IQ28" s="506">
        <f>IF($F$28=1,SUM(IO28+(IS28-IO28)/2),SUM(IN28+(IR28-IN28)*3/4))</f>
        <v>3.0783260497045219</v>
      </c>
      <c r="IR28" s="506">
        <f>IF($F$28=1,SUM(IO28+(IS28-IO28)*3/4),IF(IS$31=1,1,IN28*(1+IS$31)))</f>
        <v>3.1164137042047892</v>
      </c>
      <c r="IS28" s="506">
        <f>IF($F$28=1,IF(IS$30=1,1,IO28*(1+IS$30)),SUM(IR28+(IV28-IR28)/4))</f>
        <v>3.1545013587050561</v>
      </c>
      <c r="IT28" s="506">
        <f>IF($F$28=1,SUM(IS28+(IW28-IS28)/4),SUM(IR28+(IV28-IR28)/2))</f>
        <v>3.1945218534263864</v>
      </c>
      <c r="IU28" s="506">
        <f>IF($F$28=1,SUM(IS28+(IW28-IS28)/2),SUM(IR28+(IV28-IR28)*3/4))</f>
        <v>3.2345423481477162</v>
      </c>
      <c r="IV28" s="506">
        <f>IF($F$28=1,SUM(IS28+(IW28-IS28)*3/4),IF(IW$31=1,1,IR28*(1+IW$31)))</f>
        <v>3.2745628428690461</v>
      </c>
      <c r="IW28" s="506">
        <f>IF($F$28=1,IF(IW$30=1,1,IS28*(1+IW$30)),SUM(IV28+(IZ28-IV28)/4))</f>
        <v>3.3145833375903764</v>
      </c>
      <c r="IX28" s="506">
        <f>IF($F$28=1,SUM(IW28+(JA28-IW28)/4),SUM(IV28+(IZ28-IV28)/2))</f>
        <v>3.3566347586808711</v>
      </c>
      <c r="IY28" s="506">
        <f>IF($F$28=1,SUM(IW28+(JA28-IW28)/2),SUM(IV28+(IZ28-IV28)*3/4))</f>
        <v>3.3986861797713659</v>
      </c>
      <c r="IZ28" s="506">
        <f>IF($F$28=1,SUM(IW28+(JA28-IW28)*3/4),IF(JA$31=1,1,IV28*(1+JA$31)))</f>
        <v>3.4407376008618606</v>
      </c>
      <c r="JA28" s="506">
        <f>IF($F$28=1,IF(JA$30=1,1,IW28*(1+JA$30)),SUM(IZ28+(JD28-IZ28)/4))</f>
        <v>3.4827890219523554</v>
      </c>
      <c r="JB28" s="506">
        <f>IF($F$28=1,SUM(JA28+(JE28-JA28)/4),SUM(IZ28+(JD28-IZ28)/2))</f>
        <v>3.5269744331533728</v>
      </c>
      <c r="JC28" s="506">
        <f>IF($F$28=1,SUM(JA28+(JE28-JA28)/2),SUM(IZ28+(JD28-IZ28)*3/4))</f>
        <v>3.5711598443543897</v>
      </c>
      <c r="JD28" s="506">
        <f>IF($F$28=1,SUM(JA28+(JE28-JA28)*3/4),IF(JE$31=1,1,IZ28*(1+JE$31)))</f>
        <v>3.6153452555554066</v>
      </c>
      <c r="JE28" s="506">
        <f>IF($F$28=1,IF(JE$30=1,1,JA28*(1+JE$30)),SUM(JD28+(JH28-JD28)/4))</f>
        <v>3.659530666756424</v>
      </c>
      <c r="JF28" s="506">
        <f>IF($F$28=1,SUM(JE28+(JI28-JE28)/4),SUM(JD28+(JH28-JD28)/2))</f>
        <v>3.7059583620012893</v>
      </c>
      <c r="JG28" s="506">
        <f>IF($F$28=1,SUM(JE28+(JI28-JE28)/2),SUM(JD28+(JH28-JD28)*3/4))</f>
        <v>3.752386057246154</v>
      </c>
      <c r="JH28" s="506">
        <f>IF($F$28=1,SUM(JE28+(JI28-JE28)*3/4),IF(JI$31=1,1,JD28*(1+JI$31)))</f>
        <v>3.7988137524910188</v>
      </c>
      <c r="JI28" s="506">
        <f>IF($F$28=1,IF(JI$30=1,1,JE28*(1+JI$30)),SUM(JH28+(JL28-JH28)/4))</f>
        <v>3.8452414477358841</v>
      </c>
      <c r="JJ28" s="506">
        <f>IF($F$28=1,SUM(JI28+(JM28-JI28)/4),SUM(JH28+(JL28-JH28)/2))</f>
        <v>3.8940252165672677</v>
      </c>
      <c r="JK28" s="506">
        <f>IF($F$28=1,SUM(JI28+(JM28-JI28)/2),SUM(JH28+(JL28-JH28)*3/4))</f>
        <v>3.9428089853986519</v>
      </c>
      <c r="JL28" s="506">
        <f>IF($F$28=1,SUM(JI28+(JM28-JI28)*3/4),IF(JM$31=1,1,JH28*(1+JM$31)))</f>
        <v>3.9915927542300356</v>
      </c>
      <c r="JM28" s="506">
        <f>IF($F$28=1,IF(JM$30=1,1,JI28*(1+JM$30)),SUM(JL28+(JP28-JL28)/4))</f>
        <v>4.0403765230614193</v>
      </c>
      <c r="JN28" s="506">
        <f>IF($F$28=1,SUM(JM28+(JQ28-JM28)/4),SUM(JL28+(JP28-JL28)/2))</f>
        <v>4.0916359295178939</v>
      </c>
      <c r="JO28" s="506">
        <f>IF($F$28=1,SUM(JM28+(JQ28-JM28)/2),SUM(JL28+(JP28-JL28)*3/4))</f>
        <v>4.1428953359743694</v>
      </c>
      <c r="JP28" s="506">
        <f>IF($F$28=1,SUM(JM28+(JQ28-JM28)*3/4),IF(JQ$31=1,1,JL28*(1+JQ$31)))</f>
        <v>4.194154742430845</v>
      </c>
      <c r="JQ28" s="506">
        <f>IF($F$28=1,IF(JQ$30=1,1,JM28*(1+JQ$30)),SUM(JP28+(JT28-JP28)/4))</f>
        <v>4.2454141488873196</v>
      </c>
      <c r="JR28" s="506">
        <f>IF($F$28=1,SUM(JQ28+(JU28-JQ28)/4),SUM(JP28+(JT28-JP28)/2))</f>
        <v>4.299274824542616</v>
      </c>
      <c r="JS28" s="506">
        <f>IF($F$28=1,SUM(JQ28+(JU28-JQ28)/2),SUM(JP28+(JT28-JP28)*3/4))</f>
        <v>4.3531355001979124</v>
      </c>
      <c r="JT28" s="506">
        <f>IF($F$28=1,SUM(JQ28+(JU28-JQ28)*3/4),IF(JU$31=1,1,JP28*(1+JU$31)))</f>
        <v>4.4069961758532088</v>
      </c>
      <c r="JU28" s="506">
        <f>IF($F$28=1,IF(JU$30=1,1,JQ28*(1+JU$30)),SUM(JT28+(JX28-JT28)/4))</f>
        <v>4.4608568515085052</v>
      </c>
      <c r="JV28" s="506">
        <f>IF($F$28=1,SUM(JU28+(JY28-JU28)/4),SUM(JT28+(JX28-JT28)/2))</f>
        <v>4.517450803381676</v>
      </c>
      <c r="JW28" s="506">
        <f>IF($F$28=1,SUM(JU28+(JY28-JU28)/2),SUM(JT28+(JX28-JT28)*3/4))</f>
        <v>4.574044755254846</v>
      </c>
      <c r="JX28" s="506">
        <f>IF($F$28=1,SUM(JU28+(JY28-JU28)*3/4),IF(JY$31=1,1,JT28*(1+JY$31)))</f>
        <v>4.6306387071280168</v>
      </c>
      <c r="JY28" s="506">
        <f>IF($F$28=1,IF(JY$30=1,1,JU28*(1+JY$30)),SUM(JX28+(KB28-JX28)/4))</f>
        <v>4.6872326590011877</v>
      </c>
      <c r="JZ28" s="506">
        <f>IF($F$28=1,SUM(JY28+(KC28-JY28)/4),SUM(JX28+(KB28-JX28)/2))</f>
        <v>4.7466985930923391</v>
      </c>
      <c r="KA28" s="506">
        <f>IF($F$28=1,SUM(JY28+(KC28-JY28)/2),SUM(JX28+(KB28-JX28)*3/4))</f>
        <v>4.8061645271834905</v>
      </c>
      <c r="KB28" s="506">
        <f>IF($F$28=1,SUM(JY28+(KC28-JY28)*3/4),IF(KC$31=1,1,JX28*(1+KC$31)))</f>
        <v>4.8656304612746419</v>
      </c>
      <c r="KC28" s="506">
        <f>IF($F$28=1,IF(KC$30=1,1,JY28*(1+KC$30)),SUM(KB28+(KF28-KB28)/4))</f>
        <v>4.9250963953657934</v>
      </c>
      <c r="KD28" s="506">
        <f>IF($F$28=1,SUM(KC28+(KG28-KC28)/4),SUM(KB28+(KF28-KB28)/2))</f>
        <v>4.9875800566103363</v>
      </c>
      <c r="KE28" s="506">
        <f>IF($F$28=1,SUM(KC28+(KG28-KC28)/2),SUM(KB28+(KF28-KB28)*3/4))</f>
        <v>5.0500637178548793</v>
      </c>
      <c r="KF28" s="506">
        <f>IF($F$28=1,SUM(KC28+(KG28-KC28)*3/4),IF(KG$31=1,1,KB28*(1+KG$31)))</f>
        <v>5.1125473790994231</v>
      </c>
      <c r="KG28" s="506">
        <f>IF($F$28=1,IF(KG$30=1,1,KC28*(1+KG$30)),SUM(KF28+(KJ28-KF28)/4))</f>
        <v>5.1750310403439661</v>
      </c>
      <c r="KH28" s="506">
        <f>IF($F$28=1,SUM(KG28+(KK28-KG28)/4),SUM(KF28+(KJ28-KF28)/2))</f>
        <v>5.2406855698185781</v>
      </c>
      <c r="KI28" s="506">
        <f>IF($F$28=1,SUM(KG28+(KK28-KG28)/2),SUM(KF28+(KJ28-KF28)*3/4))</f>
        <v>5.3063400992931902</v>
      </c>
      <c r="KJ28" s="506">
        <f>IF($F$28=1,SUM(KG28+(KK28-KG28)*3/4),IF(KK$31=1,1,KF28*(1+KK$31)))</f>
        <v>5.3719946287678022</v>
      </c>
      <c r="KK28" s="506">
        <f>IF($F$28=1,IF(KK$30=1,1,KG28*(1+KK$30)),SUM(KJ28+(KN28-KJ28)/4))</f>
        <v>5.4376491582424142</v>
      </c>
      <c r="KL28" s="506">
        <f>IF($F$28=1,SUM(KK28+(KO28-KK28)/4),SUM(KJ28+(KN28-KJ28)/2))</f>
        <v>5.5066354684981871</v>
      </c>
      <c r="KM28" s="506">
        <f>IF($F$28=1,SUM(KK28+(KO28-KK28)/2),SUM(KJ28+(KN28-KJ28)*3/4))</f>
        <v>5.5756217787539608</v>
      </c>
      <c r="KN28" s="506">
        <f>IF($F$28=1,SUM(KK28+(KO28-KK28)*3/4),IF(KO$31=1,1,KJ28*(1+KO$31)))</f>
        <v>5.6446080890097345</v>
      </c>
      <c r="KO28" s="506">
        <f>IF($F$28=1,IF(KO$30=1,1,KK28*(1+KO$30)),SUM(KN28+(KR28-KN28)/4))</f>
        <v>5.7135943992655074</v>
      </c>
      <c r="KP28" s="506">
        <f>IF($F$28=1,SUM(KO28+(KS28-KO28)/4),SUM(KN28+(KR28-KN28)/2))</f>
        <v>5.7860815687081901</v>
      </c>
      <c r="KQ28" s="506">
        <f>IF($F$28=1,SUM(KO28+(KS28-KO28)/2),SUM(KN28+(KR28-KN28)*3/4))</f>
        <v>5.8585687381508729</v>
      </c>
      <c r="KR28" s="506">
        <f>IF($F$28=1,SUM(KO28+(KS28-KO28)*3/4),IF(KS$31=1,1,KN28*(1+KS$31)))</f>
        <v>5.9310559075935556</v>
      </c>
      <c r="KS28" s="506">
        <f>IF($F$28=1,IF(KS$30=1,1,KO28*(1+KS$30)),SUM(KR28+(KV28-KR28)/4))</f>
        <v>6.0035430770362384</v>
      </c>
      <c r="KT28" s="506">
        <f>IF($F$28=1,SUM(KS28+(KW28-KS28)/4),SUM(KR28+(KV28-KR28)/2))</f>
        <v>6.0797087643201504</v>
      </c>
      <c r="KU28" s="506">
        <f>IF($F$28=1,SUM(KS28+(KW28-KS28)/2),SUM(KR28+(KV28-KR28)*3/4))</f>
        <v>6.1558744516040633</v>
      </c>
      <c r="KV28" s="506">
        <f>IF($F$28=1,SUM(KS28+(KW28-KS28)*3/4),IF(KW$31=1,1,KR28*(1+KW$31)))</f>
        <v>6.2320401388879763</v>
      </c>
      <c r="KW28" s="506">
        <f>IF($F$28=1,IF(KW$30=1,1,KS28*(1+KW$30)),SUM(KV28+(KZ28-KV28)/4))</f>
        <v>6.3082058261718883</v>
      </c>
      <c r="KX28" s="506">
        <f>IF($F$28=1,SUM(KW28+(LA28-KW28)/4),SUM(KV28+(KZ28-KV28)/2))</f>
        <v>6.3882367056231528</v>
      </c>
      <c r="KY28" s="506">
        <f>IF($F$28=1,SUM(KW28+(LA28-KW28)/2),SUM(KV28+(KZ28-KV28)*3/4))</f>
        <v>6.4682675850744182</v>
      </c>
      <c r="KZ28" s="506">
        <f>IF($F$28=1,SUM(KW28+(LA28-KW28)*3/4),IF(LA$31=1,1,KV28*(1+LA$31)))</f>
        <v>6.5482984645256828</v>
      </c>
      <c r="LA28" s="506">
        <f>IF($F$28=1,IF(LA$30=1,1,KW28*(1+LA$30)),SUM(KZ28+(LD28-KZ28)/4))</f>
        <v>6.6283293439769473</v>
      </c>
      <c r="LB28" s="506">
        <f>IF($F$28=1,SUM(LA28+(LE28-LA28)/4),SUM(KZ28+(LD28-KZ28)/2))</f>
        <v>6.7124215631132103</v>
      </c>
      <c r="LC28" s="506">
        <f>IF($F$28=1,SUM(LA28+(LE28-LA28)/2),SUM(KZ28+(LD28-KZ28)*3/4))</f>
        <v>6.7965137822494741</v>
      </c>
      <c r="LD28" s="506">
        <f>IF($F$28=1,SUM(LA28+(LE28-LA28)*3/4),IF(LE$31=1,1,KZ28*(1+LE$31)))</f>
        <v>6.880606001385738</v>
      </c>
      <c r="LE28" s="506">
        <f>IF($F$28=1,IF(LE$30=1,1,LA28*(1+LE$30)),SUM(LD28+(LH28-LD28)/4))</f>
        <v>6.9646982205220009</v>
      </c>
      <c r="LF28" s="506">
        <f>IF($F$28=1,SUM(LE28+(LI28-LE28)/4),SUM(LD28+(LH28-LD28)/2))</f>
        <v>7.0530578807899804</v>
      </c>
      <c r="LG28" s="506">
        <f>IF($F$28=1,SUM(LE28+(LI28-LE28)/2),SUM(LD28+(LH28-LD28)*3/4))</f>
        <v>7.141417541057959</v>
      </c>
      <c r="LH28" s="506">
        <f>IF($F$28=1,SUM(LE28+(LI28-LE28)*3/4),IF(LI$31=1,1,LD28*(1+LI$31)))</f>
        <v>7.2297772013259376</v>
      </c>
      <c r="LI28" s="506">
        <f>IF($F$28=1,IF(LI$30=1,1,LE28*(1+LI$30)),SUM(LH28+(LL28-LH28)/4))</f>
        <v>7.3181368615939171</v>
      </c>
      <c r="LJ28" s="506">
        <f>IF($F$28=1,SUM(LI28+(LM28-LI28)/4),SUM(LH28+(LL28-LH28)/2))</f>
        <v>7.4109805235030111</v>
      </c>
      <c r="LK28" s="506">
        <f>IF($F$28=1,SUM(LI28+(LM28-LI28)/2),SUM(LH28+(LL28-LH28)*3/4))</f>
        <v>7.5038241854121051</v>
      </c>
      <c r="LL28" s="506">
        <f>IF($F$28=1,SUM(LI28+(LM28-LI28)*3/4),IF(LM$31=1,1,LH28*(1+LM$31)))</f>
        <v>7.596667847321199</v>
      </c>
      <c r="LM28" s="506">
        <f>IF($F$28=1,IF(LM$30=1,1,LI28*(1+LM$30)),SUM(LL28+(LP28-LL28)/4))</f>
        <v>7.689511509230293</v>
      </c>
      <c r="LN28" s="506">
        <f>IF($F$28=1,SUM(LM28+(LQ28-LM28)/4),SUM(LL28+(LP28-LL28)/2))</f>
        <v>7.7870667231202901</v>
      </c>
      <c r="LO28" s="506">
        <f>IF($F$28=1,SUM(LM28+(LQ28-LM28)/2),SUM(LL28+(LP28-LL28)*3/4))</f>
        <v>7.8846219370102864</v>
      </c>
      <c r="LP28" s="506">
        <f>IF($F$28=1,SUM(LM28+(LQ28-LM28)*3/4),IF(LQ$31=1,1,LL28*(1+LQ$31)))</f>
        <v>7.9821771509002826</v>
      </c>
      <c r="LQ28" s="506">
        <f>IF($F$28=1,IF(LQ$30=1,1,LM28*(1+LQ$30)),SUM(LP28+(LT28-LP28)/4))</f>
        <v>8.0797323647902797</v>
      </c>
      <c r="LR28" s="506">
        <f>IF($F$28=1,SUM(LQ28+(LU28-LQ28)/4),SUM(LP28+(LT28-LP28)/2))</f>
        <v>8.1822382285340147</v>
      </c>
      <c r="LS28" s="506">
        <f>IF($F$28=1,SUM(LQ28+(LU28-LQ28)/2),SUM(LP28+(LT28-LP28)*3/4))</f>
        <v>8.2847440922777515</v>
      </c>
      <c r="LT28" s="506">
        <f>IF($F$28=1,SUM(LQ28+(LU28-LQ28)*3/4),IF(LU$31=1,1,LP28*(1+LU$31)))</f>
        <v>8.3872499560214866</v>
      </c>
      <c r="LU28" s="506">
        <f>IF($F$28=1,IF(LU$30=1,1,LQ28*(1+LU$30)),SUM(LT28+(LX28-LT28)/4))</f>
        <v>8.4897558197652216</v>
      </c>
      <c r="LV28" s="506">
        <f>IF($F$28=1,SUM(LU28+(LY28-LU28)/4),SUM(LT28+(LX28-LT28)/2))</f>
        <v>8.5974635647730633</v>
      </c>
      <c r="LW28" s="506">
        <f>IF($F$28=1,SUM(LU28+(LY28-LU28)/2),SUM(LT28+(LX28-LT28)*3/4))</f>
        <v>8.7051713097809049</v>
      </c>
      <c r="LX28" s="506">
        <f>IF($F$28=1,SUM(LU28+(LY28-LU28)*3/4),IF(LY$31=1,1,LT28*(1+LY$31)))</f>
        <v>8.8128790547887483</v>
      </c>
      <c r="LY28" s="506">
        <f>IF($F$28=1,IF(LY$30=1,1,LU28*(1+LY$30)),SUM(LX28+(MB28-LX28)/4))</f>
        <v>8.92058679979659</v>
      </c>
      <c r="LZ28" s="506">
        <f>IF($F$28=1,SUM(LY28+(MC28-LY28)/4),SUM(LX28+(MB28-LX28)/2))</f>
        <v>9.0337604067589847</v>
      </c>
      <c r="MA28" s="506">
        <f>IF($F$28=1,SUM(LY28+(MC28-LY28)/2),SUM(LX28+(MB28-LX28)*3/4))</f>
        <v>9.1469340137213795</v>
      </c>
      <c r="MB28" s="506">
        <f>IF($F$28=1,SUM(LY28+(MC28-LY28)*3/4),IF(MC$31=1,1,LX28*(1+MC$31)))</f>
        <v>9.2601076206837742</v>
      </c>
      <c r="MC28" s="506">
        <f>IF($F$28=1,IF(MC$30=1,1,LY28*(1+MC$30)),SUM(MB28+(MF28-MB28)/4))</f>
        <v>9.373281227646169</v>
      </c>
      <c r="MD28" s="506">
        <f>IF($F$28=1,SUM(MC28+(MG28-MC28)/4),SUM(MB28+(MF28-MB28)/2))</f>
        <v>9.4921980735233724</v>
      </c>
      <c r="ME28" s="506">
        <f>IF($F$28=1,SUM(MC28+(MG28-MC28)/2),SUM(MB28+(MF28-MB28)*3/4))</f>
        <v>9.6111149194005741</v>
      </c>
      <c r="MF28" s="506">
        <f>IF($F$28=1,SUM(MC28+(MG28-MC28)*3/4),IF(MG$31=1,1,MB28*(1+MG$31)))</f>
        <v>9.7300317652777757</v>
      </c>
      <c r="MG28" s="506">
        <f>IF($F$28=1,IF(MG$30=1,1,MC28*(1+MG$30)),SUM(MF28+(MJ28-MF28)/4))</f>
        <v>9.8489486111549791</v>
      </c>
      <c r="MH28" s="506">
        <f>IF($F$28=1,SUM(MG28+(MK28-MG28)/4),SUM(MF28+(MJ28-MF28)/2))</f>
        <v>9.9739001489996753</v>
      </c>
      <c r="MI28" s="506">
        <f>IF($F$28=1,SUM(MG28+(MK28-MG28)/2),SUM(MF28+(MJ28-MF28)*3/4))</f>
        <v>10.09885168684437</v>
      </c>
      <c r="MJ28" s="506">
        <f>IF($F$28=1,SUM(MG28+(MK28-MG28)*3/4),IF(MK$31=1,1,MF28*(1+MK$31)))</f>
        <v>10.223803224689066</v>
      </c>
      <c r="MK28" s="506">
        <f>IF($F$28=1,IF(MK$30=1,1,MG28*(1+MK$30)),SUM(MJ28+(MN28-MJ28)/4))</f>
        <v>10.348754762533762</v>
      </c>
      <c r="ML28" s="506">
        <f>IF($F$28=1,SUM(MK28+(MO28-MK28)/4),SUM(MJ28+(MN28-MJ28)/2))</f>
        <v>10.480047235812751</v>
      </c>
      <c r="MM28" s="506">
        <f>IF($F$28=1,SUM(MK28+(MO28-MK28)/2),SUM(MJ28+(MN28-MJ28)*3/4))</f>
        <v>10.611339709091741</v>
      </c>
      <c r="MN28" s="506">
        <f>IF($F$28=1,SUM(MK28+(MO28-MK28)*3/4),IF(MO$31=1,1,MJ28*(1+MO$31)))</f>
        <v>10.742632182370732</v>
      </c>
      <c r="MO28" s="506">
        <f>IF($F$28=1,IF(MO$30=1,1,MK28*(1+MO$30)),SUM(MN28+(MR28-MN28)/4))</f>
        <v>10.873924655649722</v>
      </c>
      <c r="MP28" s="506">
        <f>IF($F$28=1,SUM(MO28+(MS28-MO28)/4),SUM(MN28+(MR28-MN28)/2))</f>
        <v>11.011879848815406</v>
      </c>
      <c r="MQ28" s="506">
        <f>IF($F$28=1,SUM(MO28+(MS28-MO28)/2),SUM(MN28+(MR28-MN28)*3/4))</f>
        <v>11.149835041981092</v>
      </c>
      <c r="MR28" s="506">
        <f>IF($F$28=1,SUM(MO28+(MS28-MO28)*3/4),IF(MS$31=1,1,MN28*(1+MS$31)))</f>
        <v>11.287790235146776</v>
      </c>
      <c r="MS28" s="506">
        <f>IF($F$28=1,IF(MS$30=1,1,MO28*(1+MS$30)),SUM(MR28+(MV28-MR28)/4))</f>
        <v>11.42574542831246</v>
      </c>
      <c r="MT28" s="506">
        <f>IF($F$28=1,SUM(MS28+(MW28-MS28)/4),SUM(MR28+(MV28-MR28)/2))</f>
        <v>11.57070145546369</v>
      </c>
      <c r="MU28" s="506">
        <f>IF($F$28=1,SUM(MS28+(MW28-MS28)/2),SUM(MR28+(MV28-MR28)*3/4))</f>
        <v>11.715657482614919</v>
      </c>
      <c r="MV28" s="506">
        <f>IF($F$28=1,SUM(MS28+(MW28-MS28)*3/4),IF(MW$31=1,1,MR28*(1+MW$31)))</f>
        <v>11.860613509766148</v>
      </c>
      <c r="MW28" s="506">
        <f>IF($F$28=1,IF(MW$30=1,1,MS28*(1+MW$30)),SUM(MV28+(MZ28-MV28)/4))</f>
        <v>12.005569536917378</v>
      </c>
      <c r="MX28" s="506">
        <f>IF($F$28=1,SUM(MW28+(NA28-MW28)/4),SUM(MV28+(MZ28-MV28)/2))</f>
        <v>12.157881670482601</v>
      </c>
      <c r="MY28" s="506">
        <f>IF($F$28=1,SUM(MW28+(NA28-MW28)/2),SUM(MV28+(MZ28-MV28)*3/4))</f>
        <v>12.310193804047824</v>
      </c>
      <c r="MZ28" s="506">
        <f>IF($F$28=1,SUM(MW28+(NA28-MW28)*3/4),IF(NA$31=1,1,MV28*(1+NA$31)))</f>
        <v>12.462505937613047</v>
      </c>
      <c r="NA28" s="506">
        <f>IF($F$28=1,IF(NA$30=1,1,MW28*(1+NA$30)),SUM(MZ28+(ND28-MZ28)/4))</f>
        <v>12.61481807117827</v>
      </c>
      <c r="NB28" s="506">
        <f>IF($F$28=1,SUM(NA28+(NE28-NA28)/4),SUM(MZ28+(ND28-MZ28)/2))</f>
        <v>12.774859612651998</v>
      </c>
      <c r="NC28" s="506">
        <f>IF($F$28=1,SUM(NA28+(NE28-NA28)/2),SUM(MZ28+(ND28-MZ28)*3/4))</f>
        <v>12.934901154125727</v>
      </c>
      <c r="ND28" s="506">
        <f>IF($F$28=1,SUM(NA28+(NE28-NA28)*3/4),IF(NE$31=1,1,MZ28*(1+NE$31)))</f>
        <v>13.094942695599457</v>
      </c>
      <c r="NE28" s="506">
        <f>IF($F$28=1,IF(NE$30=1,1,NA28*(1+NE$30)),SUM(ND28+(NH28-ND28)/4))</f>
        <v>13.254984237073185</v>
      </c>
      <c r="NF28" s="506">
        <f>IF($F$28=1,SUM(NE28+(NI28-NE28)/4),SUM(ND28+(NH28-ND28)/2))</f>
        <v>13.423147431939856</v>
      </c>
      <c r="NG28" s="506">
        <f>IF($F$28=1,SUM(NE28+(NI28-NE28)/2),SUM(ND28+(NH28-ND28)*3/4))</f>
        <v>13.591310626806528</v>
      </c>
      <c r="NH28" s="506">
        <f>IF($F$28=1,SUM(NE28+(NI28-NE28)*3/4),IF(NI$31=1,1,ND28*(1+NI$31)))</f>
        <v>13.7594738216732</v>
      </c>
      <c r="NI28" s="506">
        <f>IF($F$28=1,IF(NI$30=1,1,NE28*(1+NI$30)),SUM(NH28+(NL28-NH28)/4))</f>
        <v>13.927637016539872</v>
      </c>
      <c r="NJ28" s="506">
        <f>IF($F$28=1,SUM(NI28+(NM28-NI28)/4),SUM(NH28+(NL28-NH28)/2))</f>
        <v>14.104334015627503</v>
      </c>
      <c r="NK28" s="506">
        <f>IF($F$28=1,SUM(NI28+(NM28-NI28)/2),SUM(NH28+(NL28-NH28)*3/4))</f>
        <v>14.281031014715133</v>
      </c>
      <c r="NL28" s="506">
        <f>IF($F$28=1,SUM(NI28+(NM28-NI28)*3/4),IF(NM$31=1,1,NH28*(1+NM$31)))</f>
        <v>14.457728013802761</v>
      </c>
      <c r="NM28" s="506">
        <f>IF($F$28=1,IF(NM$30=1,1,NI28*(1+NM$30)),SUM(NL28+(NP28-NL28)/4))</f>
        <v>14.634425012890391</v>
      </c>
      <c r="NN28" s="506">
        <f>IF($F$28=1,SUM(NM28+(NQ28-NM28)/4),SUM(NL28+(NP28-NL28)/2))</f>
        <v>14.820088882510186</v>
      </c>
      <c r="NO28" s="506">
        <f>IF($F$28=1,SUM(NM28+(NQ28-NM28)/2),SUM(NL28+(NP28-NL28)*3/4))</f>
        <v>15.005752752129979</v>
      </c>
      <c r="NP28" s="506">
        <f>IF($F$28=1,SUM(NM28+(NQ28-NM28)*3/4),IF(NQ$31=1,1,NL28*(1+NQ$31)))</f>
        <v>15.191416621749774</v>
      </c>
      <c r="NQ28" s="506">
        <f>IF($F$28=1,IF(NQ$30=1,1,NM28*(1+NQ$30)),SUM(NP28+(NT28-NP28)/4))</f>
        <v>15.377080491369568</v>
      </c>
      <c r="NR28" s="506">
        <f>IF($F$28=1,SUM(NQ28+(NU28-NQ28)/4),SUM(NP28+(NT28-NP28)/2))</f>
        <v>15.572166274717256</v>
      </c>
      <c r="NS28" s="506">
        <f>IF($F$28=1,SUM(NQ28+(NU28-NQ28)/2),SUM(NP28+(NT28-NP28)*3/4))</f>
        <v>15.767252058064944</v>
      </c>
      <c r="NT28" s="506">
        <f>IF($F$28=1,SUM(NQ28+(NU28-NQ28)*3/4),IF(NU$31=1,1,NP28*(1+NU$31)))</f>
        <v>15.962337841412632</v>
      </c>
      <c r="NU28" s="506">
        <f>IF($F$28=1,IF(NU$30=1,1,NQ28*(1+NU$30)),SUM(NT28+(NX28-NT28)/4))</f>
        <v>16.15742362476032</v>
      </c>
      <c r="NV28" s="506">
        <f>IF($F$28=1,SUM(NU28+(NY28-NU28)/4),SUM(NT28+(NX28-NT28)/2))</f>
        <v>16.362409457180583</v>
      </c>
      <c r="NW28" s="506">
        <f>IF($F$28=1,SUM(NU28+(NY28-NU28)/2),SUM(NT28+(NX28-NT28)*3/4))</f>
        <v>16.567395289600849</v>
      </c>
      <c r="NX28" s="506">
        <f>IF($F$28=1,SUM(NU28+(NY28-NU28)*3/4),IF(NY$31=1,1,NT28*(1+NY$31)))</f>
        <v>16.772381122021116</v>
      </c>
      <c r="NY28" s="506">
        <f>IF($F$28=1,IF(NY$30=1,1,NU28*(1+NY$30)),SUM(NX28+(OB28-NX28)/4))</f>
        <v>16.977366954441379</v>
      </c>
      <c r="NZ28" s="506">
        <f>IF($F$28=1,SUM(NY28+(OC28-NY28)/4),SUM(NX28+(OB28-NX28)/2))</f>
        <v>17.192755235288789</v>
      </c>
      <c r="OA28" s="506">
        <f>IF($F$28=1,SUM(NY28+(OC28-NY28)/2),SUM(NX28+(OB28-NX28)*3/4))</f>
        <v>17.408143516136199</v>
      </c>
      <c r="OB28" s="506">
        <f>IF($F$28=1,SUM(NY28+(OC28-NY28)*3/4),IF(OC$31=1,1,NX28*(1+OC$31)))</f>
        <v>17.623531796983613</v>
      </c>
      <c r="OC28" s="506">
        <f>IF($F$28=1,IF(OC$30=1,1,NY28*(1+OC$30)),SUM(OB28+(OF28-OB28)/4))</f>
        <v>17.838920077831023</v>
      </c>
      <c r="OD28" s="506">
        <f>IF($F$28=1,SUM(OC28+(OG28-OC28)/4),SUM(OB28+(OF28-OB28)/2))</f>
        <v>18.065238701799579</v>
      </c>
      <c r="OE28" s="506">
        <f>IF($F$28=1,SUM(OC28+(OG28-OC28)/2),SUM(OB28+(OF28-OB28)*3/4))</f>
        <v>18.291557325768132</v>
      </c>
      <c r="OF28" s="506">
        <f>IF($F$28=1,SUM(OC28+(OG28-OC28)*3/4),IF(OG$31=1,1,OB28*(1+OG$31)))</f>
        <v>18.517875949736688</v>
      </c>
      <c r="OG28" s="506">
        <f>IF($F$28=1,IF(OG$30=1,1,OC28*(1+OG$30)),SUM(OF28+(OJ28-OF28)/4))</f>
        <v>18.744194573705244</v>
      </c>
      <c r="OH28" s="506">
        <f>IF($F$28=1,SUM(OG28+(OK28-OG28)/4),SUM(OF28+(OJ28-OF28)/2))</f>
        <v>18.981998224644386</v>
      </c>
      <c r="OI28" s="506">
        <f>IF($F$28=1,SUM(OG28+(OK28-OG28)/2),SUM(OF28+(OJ28-OF28)*3/4))</f>
        <v>19.219801875583531</v>
      </c>
      <c r="OJ28" s="506">
        <f>IF($F$28=1,SUM(OG28+(OK28-OG28)*3/4),IF(OK$31=1,1,OF28*(1+OK$31)))</f>
        <v>19.457605526522677</v>
      </c>
      <c r="OK28" s="506">
        <f>IF($F$28=1,IF(OK$30=1,1,OG28*(1+OK$30)),SUM(OJ28+(ON28-OJ28)/4))</f>
        <v>19.695409177461819</v>
      </c>
      <c r="OL28" s="506">
        <f>IF($F$28=1,SUM(OK28+(OO28-OK28)/4),SUM(OJ28+(ON28-OJ28)/2))</f>
        <v>19.945280687849952</v>
      </c>
      <c r="OM28" s="506">
        <f>IF($F$28=1,SUM(OK28+(OO28-OK28)/2),SUM(OJ28+(ON28-OJ28)*3/4))</f>
        <v>20.195152198238084</v>
      </c>
      <c r="ON28" s="506">
        <f>IF($F$28=1,SUM(OK28+(OO28-OK28)*3/4),IF(OO$31=1,1,OJ28*(1+OO$31)))</f>
        <v>20.445023708626213</v>
      </c>
      <c r="OO28" s="506">
        <f>IF($F$28=1,IF(OO$30=1,1,OK28*(1+OO$30)),SUM(ON28+(OR28-ON28)/4))</f>
        <v>20.694895219014345</v>
      </c>
      <c r="OP28" s="506">
        <f>IF($F$28=1,SUM(OO28+(OS28-OO28)/4),SUM(ON28+(OR28-ON28)/2))</f>
        <v>20.957446998421734</v>
      </c>
      <c r="OQ28" s="506">
        <f>IF($F$28=1,SUM(OO28+(OS28-OO28)/2),SUM(ON28+(OR28-ON28)*3/4))</f>
        <v>21.219998777829126</v>
      </c>
      <c r="OR28" s="506">
        <f>IF($F$28=1,SUM(OO28+(OS28-OO28)*3/4),IF(OS$31=1,1,ON28*(1+OS$31)))</f>
        <v>21.482550557236515</v>
      </c>
      <c r="OS28" s="506">
        <f>IF($F$28=1,IF(OS$30=1,1,OO28*(1+OS$30)),SUM(OR28+(OV28-OR28)/4))</f>
        <v>21.745102336643903</v>
      </c>
      <c r="OT28" s="506">
        <f>IF($F$28=1,SUM(OS28+(OW28-OS28)/4),SUM(OR28+(OV28-OR28)/2))</f>
        <v>22.02097787268605</v>
      </c>
      <c r="OU28" s="506">
        <f>IF($F$28=1,SUM(OS28+(OW28-OS28)/2),SUM(OR28+(OV28-OR28)*3/4))</f>
        <v>22.296853408728197</v>
      </c>
      <c r="OV28" s="506">
        <f>IF($F$28=1,SUM(OS28+(OW28-OS28)*3/4),IF(OW$31=1,1,OR28*(1+OW$31)))</f>
        <v>22.572728944770343</v>
      </c>
      <c r="OW28" s="506">
        <f>IF($F$28=1,IF(OW$30=1,1,OS28*(1+OW$30)),SUM(OV28+(OZ28-OV28)/4))</f>
        <v>22.84860448081249</v>
      </c>
      <c r="OX28" s="506">
        <f>IF($F$28=1,SUM(OW28+(PA28-OW28)/4),SUM(OV28+(OZ28-OV28)/2))</f>
        <v>23.138479916272594</v>
      </c>
      <c r="OY28" s="506">
        <f>IF($F$28=1,SUM(OW28+(PA28-OW28)/2),SUM(OV28+(OZ28-OV28)*3/4))</f>
        <v>23.428355351732698</v>
      </c>
      <c r="OZ28" s="506">
        <f>IF($F$28=1,SUM(OW28+(PA28-OW28)*3/4),IF(PA$31=1,1,OV28*(1+PA$31)))</f>
        <v>23.718230787192798</v>
      </c>
      <c r="PA28" s="506">
        <f>IF($F$28=1,IF(PA$30=1,1,OW28*(1+PA$30)),SUM(OZ28+(PD28-OZ28)/4))</f>
        <v>24.008106222652902</v>
      </c>
      <c r="PB28" s="506">
        <f>IF($F$28=1,SUM(PA28+(PE28-PA28)/4),SUM(OZ28+(PD28-OZ28)/2))</f>
        <v>24.312692012638813</v>
      </c>
      <c r="PC28" s="506">
        <f>IF($F$28=1,SUM(PA28+(PE28-PA28)/2),SUM(OZ28+(PD28-OZ28)*3/4))</f>
        <v>24.617277802624727</v>
      </c>
      <c r="PD28" s="506">
        <f>IF($F$28=1,SUM(PA28+(PE28-PA28)*3/4),IF(PE$31=1,1,OZ28*(1+PE$31)))</f>
        <v>24.921863592610638</v>
      </c>
      <c r="PE28" s="506">
        <f>IF($F$28=1,IF(PE$30=1,1,PA28*(1+PE$30)),SUM(PD28+(PH28-PD28)/4))</f>
        <v>25.226449382596549</v>
      </c>
      <c r="PF28" s="506">
        <f>IF($F$28=1,SUM(PE28+(PI28-PE28)/4),SUM(PD28+(PH28-PD28)/2))</f>
        <v>25.546492035793737</v>
      </c>
      <c r="PG28" s="506">
        <f>IF($F$28=1,SUM(PE28+(PI28-PE28)/2),SUM(PD28+(PH28-PD28)*3/4))</f>
        <v>25.866534688990924</v>
      </c>
      <c r="PH28" s="506">
        <f>IF($F$28=1,SUM(PE28+(PI28-PE28)*3/4),IF(PI$31=1,1,PD28*(1+PI$31)))</f>
        <v>26.186577342188116</v>
      </c>
      <c r="PI28" s="506">
        <f>IF($F$28=1,IF(PI$30=1,1,PE28*(1+PI$30)),SUM(PH28+(PL28-PH28)/4))</f>
        <v>26.506619995385304</v>
      </c>
      <c r="PJ28" s="506">
        <f>IF($F$28=1,SUM(PI28+(PM28-PI28)/4),SUM(PH28+(PL28-PH28)/2))</f>
        <v>26.842903903673456</v>
      </c>
      <c r="PK28" s="506">
        <f>IF($F$28=1,SUM(PI28+(PM28-PI28)/2),SUM(PH28+(PL28-PH28)*3/4))</f>
        <v>27.179187811961604</v>
      </c>
      <c r="PL28" s="506">
        <f>IF($F$28=1,SUM(PI28+(PM28-PI28)*3/4),IF(PM$31=1,1,PH28*(1+PM$31)))</f>
        <v>27.515471720249757</v>
      </c>
      <c r="PM28" s="506">
        <f>IF($F$28=1,IF(PM$30=1,1,PI28*(1+PM$30)),SUM(PL28+(PP28-PL28)/4))</f>
        <v>27.851755628537909</v>
      </c>
      <c r="PN28" s="506">
        <f>IF($F$28=1,SUM(PM28+(PQ28-PM28)/4),SUM(PL28+(PP28-PL28)/2))</f>
        <v>28.205104989455364</v>
      </c>
      <c r="PO28" s="506">
        <f>IF($F$28=1,SUM(PM28+(PQ28-PM28)/2),SUM(PL28+(PP28-PL28)*3/4))</f>
        <v>28.55845435037282</v>
      </c>
      <c r="PP28" s="506">
        <f>IF($F$28=1,SUM(PM28+(PQ28-PM28)*3/4),IF(PQ$31=1,1,PL28*(1+PQ$31)))</f>
        <v>28.911803711290272</v>
      </c>
      <c r="PQ28" s="506">
        <f>IF($F$28=1,IF(PQ$30=1,1,PM28*(1+PQ$30)),SUM(PP28+(PT28-PP28)/4))</f>
        <v>29.265153072207728</v>
      </c>
      <c r="PR28" s="506">
        <f>IF($F$28=1,SUM(PQ28+(PU28-PQ28)/4),SUM(PP28+(PT28-PP28)/2))</f>
        <v>29.636433908975537</v>
      </c>
      <c r="PS28" s="506">
        <f>IF($F$28=1,SUM(PQ28+(PU28-PQ28)/2),SUM(PP28+(PT28-PP28)*3/4))</f>
        <v>30.007714745743346</v>
      </c>
      <c r="PT28" s="506">
        <f>IF($F$28=1,SUM(PQ28+(PU28-PQ28)*3/4),IF(PU$31=1,1,PP28*(1+PU$31)))</f>
        <v>30.378995582511156</v>
      </c>
      <c r="PU28" s="506">
        <f>IF($F$28=1,IF(PU$30=1,1,PQ28*(1+PU$30)),SUM(PT28+(PX28-PT28)/4))</f>
        <v>30.750276419278965</v>
      </c>
      <c r="PV28" s="506">
        <f>IF($F$28=1,SUM(PU28+(PY28-PU28)/4),SUM(PT28+(PX28-PT28)/2))</f>
        <v>31.140398703335414</v>
      </c>
      <c r="PW28" s="506">
        <f>IF($F$28=1,SUM(PU28+(PY28-PU28)/2),SUM(PT28+(PX28-PT28)*3/4))</f>
        <v>31.530520987391867</v>
      </c>
      <c r="PX28" s="506">
        <f>IF($F$28=1,SUM(PU28+(PY28-PU28)*3/4),IF(PY$31=1,1,PT28*(1+PY$31)))</f>
        <v>31.920643271448316</v>
      </c>
      <c r="PY28" s="506">
        <f>IF($F$28=1,IF(PY$30=1,1,PU28*(1+PY$30)),SUM(PX28+(QB28-PX28)/4))</f>
        <v>32.310765555504766</v>
      </c>
      <c r="PZ28" s="506">
        <f>IF($F$28=1,SUM(PY28+(QC28-PY28)/4),SUM(PX28+(QB28-PX28)/2))</f>
        <v>32.720685436752504</v>
      </c>
      <c r="QA28" s="506">
        <f>IF($F$28=1,SUM(PY28+(QC28-PY28)/2),SUM(PX28+(QB28-PX28)*3/4))</f>
        <v>33.130605318000249</v>
      </c>
      <c r="QB28" s="506">
        <f>IF($F$28=1,SUM(PY28+(QC28-PY28)*3/4),IF(QC$31=1,1,PX28*(1+QC$31)))</f>
        <v>33.540525199247988</v>
      </c>
      <c r="QC28" s="506">
        <f>IF($F$28=1,IF(QC$30=1,1,PY28*(1+QC$30)),SUM(QB28+(QF28-QB28)/4))</f>
        <v>33.950445080495726</v>
      </c>
      <c r="QD28" s="506">
        <f>IF($F$28=1,SUM(QC28+(QG28-QC28)/4),SUM(QB28+(QF28-QB28)/2))</f>
        <v>34.381167230727591</v>
      </c>
      <c r="QE28" s="506">
        <f>IF($F$28=1,SUM(QC28+(QG28-QC28)/2),SUM(QB28+(QF28-QB28)*3/4))</f>
        <v>34.811889380959457</v>
      </c>
      <c r="QF28" s="506">
        <f>IF($F$28=1,SUM(QC28+(QG28-QC28)*3/4),IF(QG$31=1,1,QB28*(1+QG$31)))</f>
        <v>35.242611531191322</v>
      </c>
      <c r="QG28" s="506">
        <f>IF($F$28=1,IF(QG$30=1,1,QC28*(1+QG$30)),SUM(QF28+(QJ28-QF28)/4))</f>
        <v>35.673333681423188</v>
      </c>
      <c r="QH28" s="506">
        <f>IF($F$28=1,SUM(QG28+(QK28-QG28)/4),SUM(QF28+(QJ28-QF28)/2))</f>
        <v>36.125913756670229</v>
      </c>
      <c r="QI28" s="506">
        <f>IF($F$28=1,SUM(QG28+(QK28-QG28)/2),SUM(QF28+(QJ28-QF28)*3/4))</f>
        <v>36.578493831917278</v>
      </c>
      <c r="QJ28" s="506">
        <f>IF($F$28=1,SUM(QG28+(QK28-QG28)*3/4),IF(QK$31=1,1,QF28*(1+QK$31)))</f>
        <v>37.031073907164327</v>
      </c>
      <c r="QK28" s="506">
        <f>IF($F$28=1,IF(QK$30=1,1,QG28*(1+QK$30)),SUM(QJ28+(QN28-QJ28)/4))</f>
        <v>37.483653982411369</v>
      </c>
      <c r="QL28" s="506">
        <f>IF($F$28=1,SUM(QK28+(QO28-QK28)/4),SUM(QJ28+(QN28-QJ28)/2))</f>
        <v>37.959201210248054</v>
      </c>
      <c r="QM28" s="506">
        <f>IF($F$28=1,SUM(QK28+(QO28-QK28)/2),SUM(QJ28+(QN28-QJ28)*3/4))</f>
        <v>38.434748438084746</v>
      </c>
      <c r="QN28" s="506">
        <f>IF($F$28=1,SUM(QK28+(QO28-QK28)*3/4),IF(QO$31=1,1,QJ28*(1+QO$31)))</f>
        <v>38.910295665921439</v>
      </c>
      <c r="QO28" s="506">
        <f>IF($F$28=1,IF(QO$30=1,1,QK28*(1+QO$30)),SUM(QN28+(QR28-QN28)/4))</f>
        <v>39.385842893758124</v>
      </c>
      <c r="QP28" s="506">
        <f>IF($F$28=1,SUM(QO28+(QS28-QO28)/4),SUM(QN28+(QR28-QN28)/2))</f>
        <v>39.885522791905906</v>
      </c>
      <c r="QQ28" s="506">
        <f>IF($F$28=1,SUM(QO28+(QS28-QO28)/2),SUM(QN28+(QR28-QN28)*3/4))</f>
        <v>40.385202690053688</v>
      </c>
      <c r="QR28" s="506">
        <f>IF($F$28=1,SUM(QO28+(QS28-QO28)*3/4),IF(QS$31=1,1,QN28*(1+QS$31)))</f>
        <v>40.884882588201464</v>
      </c>
      <c r="QS28" s="506">
        <f>IF($F$28=1,IF(QS$30=1,1,QO28*(1+QS$30)),SUM(QR28+(QV28-QR28)/4))</f>
        <v>41.384562486349246</v>
      </c>
      <c r="QT28" s="506">
        <f>IF($F$28=1,SUM(QS28+(QW28-QS28)/4),SUM(QR28+(QV28-QR28)/2))</f>
        <v>41.909599719241541</v>
      </c>
      <c r="QU28" s="506">
        <f>IF($F$28=1,SUM(QS28+(QW28-QS28)/2),SUM(QR28+(QV28-QR28)*3/4))</f>
        <v>42.434636952133843</v>
      </c>
      <c r="QV28" s="506">
        <f>IF($F$28=1,SUM(QS28+(QW28-QS28)*3/4),IF(QW$31=1,1,QR28*(1+QW$31)))</f>
        <v>42.959674185026138</v>
      </c>
      <c r="QW28" s="506">
        <f>IF($F$28=1,IF(QW$30=1,1,QS28*(1+QW$30)),SUM(QV28+(QZ28-QV28)/4))</f>
        <v>43.484711417918433</v>
      </c>
      <c r="QX28" s="506">
        <f>IF($F$28=1,SUM(QW28+(RA28-QW28)/4),SUM(QV28+(QZ28-QV28)/2))</f>
        <v>44.036392798228178</v>
      </c>
      <c r="QY28" s="506">
        <f>IF($F$28=1,SUM(QW28+(RA28-QW28)/2),SUM(QV28+(QZ28-QV28)*3/4))</f>
        <v>44.588074178537923</v>
      </c>
      <c r="QZ28" s="506">
        <f>IF($F$28=1,SUM(QW28+(RA28-QW28)*3/4),IF(RA$31=1,1,QV28*(1+RA$31)))</f>
        <v>45.139755558847661</v>
      </c>
      <c r="RA28" s="506">
        <f>IF($F$28=1,IF(RA$30=1,1,QW28*(1+RA$30)),SUM(QZ28+(RD28-QZ28)/4))</f>
        <v>45.691436939157406</v>
      </c>
      <c r="RB28" s="506">
        <f>IF($F$28=1,SUM(RA28+(RE28-RA28)/4),SUM(QZ28+(RD28-QZ28)/2))</f>
        <v>46.271114581643566</v>
      </c>
      <c r="RC28" s="506">
        <f>IF($F$28=1,SUM(RA28+(RE28-RA28)/2),SUM(QZ28+(RD28-QZ28)*3/4))</f>
        <v>46.850792224129719</v>
      </c>
      <c r="RD28" s="506">
        <f>IF($F$28=1,SUM(RA28+(RE28-RA28)*3/4),IF(RE$31=1,1,QZ28*(1+RE$31)))</f>
        <v>47.43046986661588</v>
      </c>
      <c r="RE28" s="506">
        <f>IF($F$28=1,IF(RE$30=1,1,RA28*(1+RE$30)),SUM(RD28+(RH28-RD28)/4))</f>
        <v>48.01014750910204</v>
      </c>
      <c r="RF28" s="506">
        <f>IF($F$28=1,SUM(RE28+(RI28-RE28)/4),SUM(RD28+(RH28-RD28)/2))</f>
        <v>48.619242144504902</v>
      </c>
      <c r="RG28" s="506">
        <f>IF($F$28=1,SUM(RE28+(RI28-RE28)/2),SUM(RD28+(RH28-RD28)*3/4))</f>
        <v>49.228336779907764</v>
      </c>
      <c r="RH28" s="506">
        <f>IF($F$28=1,SUM(RE28+(RI28-RE28)*3/4),IF(RI$31=1,1,RD28*(1+RI$31)))</f>
        <v>49.837431415310633</v>
      </c>
      <c r="RI28" s="506">
        <f>IF($F$28=1,IF(RI$30=1,1,RE28*(1+RI$30)),SUM(RH28+(RL28-RH28)/4))</f>
        <v>50.446526050713494</v>
      </c>
      <c r="RJ28" s="506">
        <f>IF($F$28=1,SUM(RI28+(RM28-RI28)/4),SUM(RH28+(RL28-RH28)/2))</f>
        <v>51.086530507820711</v>
      </c>
      <c r="RK28" s="506">
        <f>IF($F$28=1,SUM(RI28+(RM28-RI28)/2),SUM(RH28+(RL28-RH28)*3/4))</f>
        <v>51.726534964927936</v>
      </c>
      <c r="RL28" s="506">
        <f>IF($F$28=1,SUM(RI28+(RM28-RI28)*3/4),IF(RM$31=1,1,RH28*(1+RM$31)))</f>
        <v>52.36653942203516</v>
      </c>
      <c r="RM28" s="506">
        <f>IF($F$28=1,IF(RM$30=1,1,RI28*(1+RM$30)),SUM(RL28+(RP28-RL28)/4))</f>
        <v>53.006543879142377</v>
      </c>
      <c r="RN28" s="506">
        <f>IF($F$28=1,SUM(RM28+(RQ28-RM28)/4),SUM(RL28+(RP28-RL28)/2))</f>
        <v>53.679026743559973</v>
      </c>
      <c r="RO28" s="506">
        <f>IF($F$28=1,SUM(RM28+(RQ28-RM28)/2),SUM(RL28+(RP28-RL28)*3/4))</f>
        <v>54.351509607977562</v>
      </c>
      <c r="RP28" s="506">
        <f>IF($F$28=1,SUM(RM28+(RQ28-RM28)*3/4),IF(RQ$31=1,1,RL28*(1+RQ$31)))</f>
        <v>55.023992472395157</v>
      </c>
      <c r="RQ28" s="506">
        <f>IF($F$28=1,IF(RQ$30=1,1,RM28*(1+RQ$30)),SUM(RP28+(RT28-RP28)/4))</f>
        <v>55.696475336812753</v>
      </c>
      <c r="RR28" s="506">
        <f>IF($F$28=1,SUM(RQ28+(RU28-RQ28)/4),SUM(RP28+(RT28-RP28)/2))</f>
        <v>56.403084795408333</v>
      </c>
      <c r="RS28" s="506">
        <f>IF($F$28=1,SUM(RQ28+(RU28-RQ28)/2),SUM(RP28+(RT28-RP28)*3/4))</f>
        <v>57.109694254003912</v>
      </c>
      <c r="RT28" s="506">
        <f>IF($F$28=1,SUM(RQ28+(RU28-RQ28)*3/4),IF(RU$31=1,1,RP28*(1+RU$31)))</f>
        <v>57.816303712599499</v>
      </c>
      <c r="RU28" s="506">
        <f>IF($F$28=1,IF(RU$30=1,1,RQ28*(1+RU$30)),SUM(RT28+(RX28-RT28)/4))</f>
        <v>58.522913171195079</v>
      </c>
      <c r="RV28" s="506">
        <f>IF($F$28=1,SUM(RU28+(RY28-RU28)/4),SUM(RT28+(RX28-RT28)/2))</f>
        <v>59.265381051635657</v>
      </c>
      <c r="RW28" s="506">
        <f>IF($F$28=1,SUM(RU28+(RY28-RU28)/2),SUM(RT28+(RX28-RT28)*3/4))</f>
        <v>60.007848932076236</v>
      </c>
      <c r="RX28" s="506">
        <f>IF($F$28=1,SUM(RU28+(RY28-RU28)*3/4),IF(RY$31=1,1,RT28*(1+RY$31)))</f>
        <v>60.750316812516814</v>
      </c>
      <c r="RY28" s="506">
        <f>IF($F$28=1,IF(RY$30=1,1,RU28*(1+RY$30)),SUM(RX28+(SB28-RX28)/4))</f>
        <v>61.492784692957393</v>
      </c>
      <c r="RZ28" s="506">
        <f>IF($F$28=1,SUM(RY28+(SC28-RY28)/4),SUM(RX28+(SB28-RX28)/2))</f>
        <v>46.119588519718043</v>
      </c>
      <c r="SA28" s="506">
        <f>IF($F$28=1,SUM(RY28+(SC28-RY28)/2),SUM(RX28+(SB28-RX28)*3/4))</f>
        <v>30.746392346478697</v>
      </c>
    </row>
    <row r="29" spans="1:495">
      <c r="A29" s="492"/>
      <c r="B29" s="642"/>
      <c r="C29" s="642"/>
      <c r="D29" s="395"/>
      <c r="E29" s="395"/>
      <c r="F29" s="395"/>
      <c r="G29" s="395"/>
      <c r="H29" s="395"/>
      <c r="I29" s="478"/>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c r="BW29" s="395"/>
      <c r="BX29" s="395"/>
      <c r="BY29" s="395"/>
      <c r="BZ29" s="395"/>
      <c r="CA29" s="395"/>
      <c r="CB29" s="395"/>
      <c r="CC29" s="395"/>
      <c r="CD29" s="395"/>
      <c r="CE29" s="395"/>
      <c r="CF29" s="395"/>
      <c r="CG29" s="395"/>
      <c r="CH29" s="395"/>
      <c r="CI29" s="395"/>
      <c r="CJ29" s="395"/>
      <c r="CK29" s="395"/>
      <c r="CL29" s="395"/>
      <c r="CM29" s="395"/>
      <c r="CN29" s="395"/>
      <c r="CO29" s="395"/>
      <c r="CP29" s="395"/>
      <c r="CQ29" s="395"/>
      <c r="CR29" s="395"/>
      <c r="CS29" s="395"/>
      <c r="CT29" s="395"/>
      <c r="CU29" s="395"/>
      <c r="CV29" s="395"/>
      <c r="CW29" s="395"/>
      <c r="CX29" s="395"/>
      <c r="CY29" s="395"/>
      <c r="CZ29" s="395"/>
      <c r="DA29" s="395"/>
      <c r="DB29" s="395"/>
      <c r="DC29" s="395"/>
      <c r="DD29" s="395"/>
      <c r="DE29" s="395"/>
      <c r="DF29" s="395"/>
      <c r="DG29" s="395"/>
      <c r="DH29" s="395"/>
      <c r="DI29" s="395"/>
      <c r="DJ29" s="395"/>
      <c r="DK29" s="395"/>
      <c r="DL29" s="395"/>
      <c r="DM29" s="395"/>
      <c r="DN29" s="395"/>
      <c r="DO29" s="395"/>
      <c r="DP29" s="395"/>
      <c r="DQ29" s="395"/>
      <c r="DR29" s="395"/>
      <c r="DS29" s="395"/>
      <c r="DT29" s="395"/>
      <c r="DU29" s="395"/>
      <c r="DV29" s="395"/>
      <c r="DW29" s="395"/>
      <c r="DX29" s="395"/>
      <c r="DY29" s="395"/>
      <c r="DZ29" s="395"/>
      <c r="EA29" s="395"/>
      <c r="EB29" s="395"/>
      <c r="EC29" s="395"/>
      <c r="ED29" s="395"/>
      <c r="EE29" s="395"/>
      <c r="EF29" s="395"/>
      <c r="EG29" s="395"/>
      <c r="EH29" s="395"/>
      <c r="EI29" s="395"/>
      <c r="EJ29" s="395"/>
      <c r="EK29" s="395"/>
      <c r="EL29" s="395"/>
      <c r="EM29" s="395"/>
      <c r="EN29" s="395"/>
      <c r="EO29" s="395"/>
      <c r="EP29" s="395"/>
      <c r="EQ29" s="395"/>
      <c r="ER29" s="395"/>
      <c r="ES29" s="395"/>
      <c r="ET29" s="395"/>
      <c r="EU29" s="395"/>
      <c r="EV29" s="395"/>
      <c r="EW29" s="395"/>
      <c r="EX29" s="395"/>
      <c r="EY29" s="395"/>
      <c r="EZ29" s="395"/>
      <c r="FA29" s="395"/>
      <c r="FB29" s="395"/>
      <c r="FC29" s="395"/>
      <c r="FD29" s="395"/>
      <c r="FE29" s="395"/>
      <c r="FF29" s="395"/>
      <c r="FG29" s="395"/>
      <c r="FH29" s="395"/>
      <c r="FI29" s="395"/>
      <c r="FJ29" s="395"/>
      <c r="FK29" s="395"/>
      <c r="FL29" s="395"/>
      <c r="FM29" s="395"/>
      <c r="FN29" s="395"/>
      <c r="FO29" s="395"/>
      <c r="FP29" s="395"/>
      <c r="FQ29" s="395"/>
      <c r="FR29" s="395"/>
      <c r="FS29" s="395"/>
      <c r="FT29" s="395"/>
      <c r="FU29" s="395"/>
      <c r="FV29" s="395"/>
      <c r="FW29" s="395"/>
      <c r="FX29" s="395"/>
      <c r="FY29" s="395"/>
      <c r="FZ29" s="395"/>
      <c r="GA29" s="395"/>
      <c r="GB29" s="395"/>
      <c r="GC29" s="395"/>
      <c r="GD29" s="395"/>
      <c r="GE29" s="395"/>
      <c r="GF29" s="395"/>
      <c r="GG29" s="395"/>
      <c r="GH29" s="395"/>
      <c r="GI29" s="395"/>
      <c r="GJ29" s="395"/>
      <c r="GK29" s="395"/>
      <c r="GL29" s="395"/>
      <c r="GM29" s="395"/>
      <c r="GN29" s="395"/>
      <c r="GO29" s="395"/>
      <c r="GP29" s="395"/>
      <c r="GQ29" s="395"/>
      <c r="GR29" s="395"/>
      <c r="GS29" s="395"/>
      <c r="GT29" s="395"/>
      <c r="GU29" s="395"/>
      <c r="GV29" s="395"/>
      <c r="GW29" s="395"/>
      <c r="GX29" s="395"/>
      <c r="GY29" s="395"/>
      <c r="GZ29" s="395"/>
      <c r="HA29" s="395"/>
      <c r="HB29" s="395"/>
      <c r="HC29" s="395"/>
      <c r="HD29" s="395"/>
      <c r="HE29" s="395"/>
      <c r="HF29" s="395"/>
      <c r="HG29" s="395"/>
      <c r="HH29" s="395"/>
      <c r="HI29" s="395"/>
      <c r="HJ29" s="395"/>
      <c r="HK29" s="395"/>
      <c r="HL29" s="395"/>
      <c r="HM29" s="395"/>
      <c r="HN29" s="395"/>
      <c r="HO29" s="395"/>
      <c r="HP29" s="395"/>
      <c r="HQ29" s="395"/>
      <c r="HR29" s="395"/>
      <c r="HS29" s="395"/>
      <c r="HT29" s="395"/>
      <c r="HU29" s="395"/>
      <c r="HV29" s="395"/>
      <c r="HW29" s="395"/>
      <c r="HX29" s="395"/>
      <c r="HY29" s="395"/>
      <c r="HZ29" s="395"/>
      <c r="IA29" s="395"/>
      <c r="IB29" s="395"/>
      <c r="IC29" s="395"/>
      <c r="ID29" s="395"/>
      <c r="IE29" s="395"/>
      <c r="IF29" s="395"/>
      <c r="IG29" s="395"/>
      <c r="IH29" s="395"/>
      <c r="II29" s="395"/>
      <c r="IJ29" s="395"/>
      <c r="IK29" s="395"/>
      <c r="IL29" s="395"/>
      <c r="IM29" s="395"/>
      <c r="IN29" s="395"/>
      <c r="IO29" s="395"/>
      <c r="IP29" s="395"/>
      <c r="IQ29" s="395"/>
      <c r="IR29" s="395"/>
      <c r="IS29" s="395"/>
      <c r="IT29" s="395"/>
      <c r="IU29" s="395"/>
      <c r="IV29" s="395"/>
      <c r="IW29" s="395"/>
      <c r="IX29" s="395"/>
      <c r="IY29" s="395"/>
      <c r="IZ29" s="395"/>
      <c r="JA29" s="395"/>
      <c r="JB29" s="395"/>
      <c r="JC29" s="395"/>
      <c r="JD29" s="395"/>
      <c r="JE29" s="395"/>
      <c r="JF29" s="395"/>
      <c r="JG29" s="395"/>
      <c r="JH29" s="395"/>
      <c r="JI29" s="395"/>
      <c r="JJ29" s="395"/>
      <c r="JK29" s="395"/>
      <c r="JL29" s="395"/>
      <c r="JM29" s="395"/>
      <c r="JN29" s="395"/>
      <c r="JO29" s="395"/>
      <c r="JP29" s="395"/>
      <c r="JQ29" s="395"/>
      <c r="JR29" s="395"/>
      <c r="JS29" s="395"/>
      <c r="JT29" s="395"/>
      <c r="JU29" s="395"/>
      <c r="JV29" s="395"/>
      <c r="JW29" s="395"/>
      <c r="JX29" s="395"/>
      <c r="JY29" s="395"/>
      <c r="JZ29" s="395"/>
      <c r="KA29" s="395"/>
      <c r="KB29" s="395"/>
      <c r="KC29" s="395"/>
      <c r="KD29" s="395"/>
      <c r="KE29" s="395"/>
      <c r="KF29" s="395"/>
      <c r="KG29" s="395"/>
      <c r="KH29" s="395"/>
      <c r="KI29" s="395"/>
      <c r="KJ29" s="395"/>
      <c r="KK29" s="395"/>
      <c r="KL29" s="395"/>
      <c r="KM29" s="395"/>
      <c r="KN29" s="395"/>
      <c r="KO29" s="395"/>
      <c r="KP29" s="395"/>
      <c r="KQ29" s="395"/>
      <c r="KR29" s="395"/>
      <c r="KS29" s="395"/>
      <c r="KT29" s="395"/>
      <c r="KU29" s="395"/>
      <c r="KV29" s="395"/>
      <c r="KW29" s="395"/>
      <c r="KX29" s="395"/>
      <c r="KY29" s="395"/>
      <c r="KZ29" s="395"/>
      <c r="LA29" s="395"/>
      <c r="LB29" s="395"/>
      <c r="LC29" s="395"/>
      <c r="LD29" s="395"/>
      <c r="LE29" s="395"/>
      <c r="LF29" s="395"/>
      <c r="LG29" s="395"/>
      <c r="LH29" s="395"/>
      <c r="LI29" s="395"/>
      <c r="LJ29" s="395"/>
      <c r="LK29" s="395"/>
      <c r="LL29" s="395"/>
      <c r="LM29" s="395"/>
      <c r="LN29" s="395"/>
      <c r="LO29" s="395"/>
      <c r="LP29" s="395"/>
      <c r="LQ29" s="395"/>
      <c r="LR29" s="395"/>
      <c r="LS29" s="395"/>
      <c r="LT29" s="395"/>
      <c r="LU29" s="395"/>
      <c r="LV29" s="395"/>
      <c r="LW29" s="395"/>
      <c r="LX29" s="395"/>
      <c r="LY29" s="395"/>
      <c r="LZ29" s="395"/>
      <c r="MA29" s="395"/>
      <c r="MB29" s="395"/>
      <c r="MC29" s="395"/>
      <c r="MD29" s="395"/>
      <c r="ME29" s="395"/>
      <c r="MF29" s="395"/>
      <c r="MG29" s="395"/>
      <c r="MH29" s="395"/>
      <c r="MI29" s="395"/>
      <c r="MJ29" s="395"/>
      <c r="MK29" s="395"/>
      <c r="ML29" s="395"/>
      <c r="MM29" s="395"/>
      <c r="MN29" s="395"/>
      <c r="MO29" s="395"/>
      <c r="MP29" s="395"/>
      <c r="MQ29" s="395"/>
      <c r="MR29" s="395"/>
      <c r="MS29" s="395"/>
      <c r="MT29" s="395"/>
      <c r="MU29" s="395"/>
      <c r="MV29" s="395"/>
      <c r="MW29" s="395"/>
      <c r="MX29" s="395"/>
      <c r="MY29" s="395"/>
      <c r="MZ29" s="395"/>
      <c r="NA29" s="395"/>
      <c r="NB29" s="395"/>
      <c r="NC29" s="395"/>
      <c r="ND29" s="395"/>
      <c r="NE29" s="395"/>
      <c r="NF29" s="395"/>
      <c r="NG29" s="395"/>
      <c r="NH29" s="395"/>
      <c r="NI29" s="395"/>
      <c r="NJ29" s="395"/>
      <c r="NK29" s="395"/>
      <c r="NL29" s="395"/>
      <c r="NM29" s="395"/>
      <c r="NN29" s="395"/>
      <c r="NO29" s="395"/>
      <c r="NP29" s="395"/>
      <c r="NQ29" s="395"/>
      <c r="NR29" s="395"/>
      <c r="NS29" s="395"/>
      <c r="NT29" s="395"/>
      <c r="NU29" s="395"/>
      <c r="NV29" s="395"/>
      <c r="NW29" s="395"/>
      <c r="NX29" s="395"/>
      <c r="NY29" s="395"/>
      <c r="NZ29" s="395"/>
      <c r="OA29" s="395"/>
      <c r="OB29" s="395"/>
      <c r="OC29" s="395"/>
      <c r="OD29" s="395"/>
      <c r="OE29" s="395"/>
      <c r="OF29" s="395"/>
      <c r="OG29" s="395"/>
      <c r="OH29" s="395"/>
      <c r="OI29" s="395"/>
      <c r="OJ29" s="395"/>
      <c r="OK29" s="395"/>
      <c r="OL29" s="395"/>
      <c r="OM29" s="395"/>
      <c r="ON29" s="395"/>
      <c r="OO29" s="395"/>
      <c r="OP29" s="395"/>
      <c r="OQ29" s="395"/>
      <c r="OR29" s="395"/>
      <c r="OS29" s="395"/>
      <c r="OT29" s="395"/>
      <c r="OU29" s="395"/>
      <c r="OV29" s="395"/>
      <c r="OW29" s="395"/>
      <c r="OX29" s="395"/>
      <c r="OY29" s="395"/>
      <c r="OZ29" s="395"/>
      <c r="PA29" s="395"/>
      <c r="PB29" s="395"/>
      <c r="PC29" s="395"/>
      <c r="PD29" s="395"/>
      <c r="PE29" s="395"/>
      <c r="PF29" s="395"/>
      <c r="PG29" s="395"/>
      <c r="PH29" s="395"/>
      <c r="PI29" s="395"/>
      <c r="PJ29" s="395"/>
      <c r="PK29" s="395"/>
      <c r="PL29" s="395"/>
      <c r="PM29" s="395"/>
      <c r="PN29" s="395"/>
      <c r="PO29" s="395"/>
      <c r="PP29" s="395"/>
      <c r="PQ29" s="395"/>
      <c r="PR29" s="395"/>
      <c r="PS29" s="395"/>
      <c r="PT29" s="395"/>
      <c r="PU29" s="395"/>
      <c r="PV29" s="395"/>
      <c r="PW29" s="395"/>
      <c r="PX29" s="395"/>
      <c r="PY29" s="395"/>
      <c r="PZ29" s="395"/>
      <c r="QA29" s="395"/>
      <c r="QB29" s="395"/>
      <c r="QC29" s="395"/>
      <c r="QD29" s="395"/>
      <c r="QE29" s="395"/>
      <c r="QF29" s="395"/>
      <c r="QG29" s="395"/>
      <c r="QH29" s="395"/>
      <c r="QI29" s="395"/>
      <c r="QJ29" s="395"/>
      <c r="QK29" s="395"/>
      <c r="QL29" s="395"/>
      <c r="QM29" s="395"/>
      <c r="QN29" s="395"/>
      <c r="QO29" s="395"/>
      <c r="QP29" s="395"/>
      <c r="QQ29" s="395"/>
      <c r="QR29" s="395"/>
      <c r="QS29" s="395"/>
      <c r="QT29" s="395"/>
      <c r="QU29" s="395"/>
      <c r="QV29" s="395"/>
      <c r="QW29" s="395"/>
      <c r="QX29" s="395"/>
      <c r="QY29" s="395"/>
      <c r="QZ29" s="395"/>
      <c r="RA29" s="395"/>
      <c r="RB29" s="395"/>
      <c r="RC29" s="395"/>
      <c r="RD29" s="395"/>
      <c r="RE29" s="395"/>
      <c r="RF29" s="395"/>
      <c r="RG29" s="395"/>
      <c r="RH29" s="395"/>
      <c r="RI29" s="395"/>
      <c r="RJ29" s="395"/>
      <c r="RK29" s="395"/>
      <c r="RL29" s="395"/>
      <c r="RM29" s="395"/>
      <c r="RN29" s="395"/>
      <c r="RO29" s="395"/>
      <c r="RP29" s="395"/>
      <c r="RQ29" s="395"/>
      <c r="RR29" s="395"/>
      <c r="RS29" s="395"/>
      <c r="RT29" s="395"/>
      <c r="RU29" s="395"/>
      <c r="RV29" s="395"/>
      <c r="RW29" s="395"/>
      <c r="RX29" s="395"/>
      <c r="RY29" s="395"/>
      <c r="RZ29" s="395"/>
      <c r="SA29" s="395"/>
    </row>
    <row r="30" spans="1:495">
      <c r="A30" s="492" t="s">
        <v>41</v>
      </c>
      <c r="B30" s="642"/>
      <c r="C30" s="642"/>
      <c r="D30" s="507"/>
      <c r="E30" s="508">
        <v>1</v>
      </c>
      <c r="F30" s="417" t="s">
        <v>566</v>
      </c>
      <c r="G30" s="417"/>
      <c r="H30" s="509"/>
      <c r="I30" s="509"/>
      <c r="J30" s="493" t="str">
        <f>CONCATENATE(LEFT($B$24,11),"  Table 1 Class 1 Factors")</f>
        <v>EC 11-2-206  Table 1 Class 1 Factors</v>
      </c>
      <c r="K30" s="510" t="str">
        <f>RIGHT($B$24,13)</f>
        <v>31 March 2014</v>
      </c>
      <c r="L30" s="511"/>
      <c r="M30" s="496">
        <v>1</v>
      </c>
      <c r="N30" s="511"/>
      <c r="O30" s="511"/>
      <c r="P30" s="511"/>
      <c r="Q30" s="496">
        <v>1</v>
      </c>
      <c r="R30" s="511"/>
      <c r="S30" s="511"/>
      <c r="T30" s="511"/>
      <c r="U30" s="496">
        <v>1</v>
      </c>
      <c r="V30" s="511"/>
      <c r="W30" s="511"/>
      <c r="X30" s="511"/>
      <c r="Y30" s="496">
        <v>1</v>
      </c>
      <c r="Z30" s="511"/>
      <c r="AA30" s="511"/>
      <c r="AB30" s="511"/>
      <c r="AC30" s="496">
        <v>1</v>
      </c>
      <c r="AD30" s="511"/>
      <c r="AE30" s="511"/>
      <c r="AF30" s="511"/>
      <c r="AG30" s="496">
        <v>1</v>
      </c>
      <c r="AH30" s="511"/>
      <c r="AI30" s="511"/>
      <c r="AJ30" s="511"/>
      <c r="AK30" s="496">
        <v>1</v>
      </c>
      <c r="AL30" s="511"/>
      <c r="AM30" s="511"/>
      <c r="AN30" s="511"/>
      <c r="AO30" s="496">
        <v>1</v>
      </c>
      <c r="AP30" s="511"/>
      <c r="AQ30" s="511"/>
      <c r="AR30" s="511"/>
      <c r="AS30" s="496">
        <v>1</v>
      </c>
      <c r="AT30" s="511"/>
      <c r="AU30" s="511"/>
      <c r="AV30" s="511"/>
      <c r="AW30" s="496">
        <v>1</v>
      </c>
      <c r="AX30" s="511"/>
      <c r="AY30" s="511"/>
      <c r="AZ30" s="511"/>
      <c r="BA30" s="496">
        <v>1</v>
      </c>
      <c r="BB30" s="511"/>
      <c r="BC30" s="511"/>
      <c r="BD30" s="511"/>
      <c r="BE30" s="496">
        <v>1</v>
      </c>
      <c r="BF30" s="511"/>
      <c r="BG30" s="511"/>
      <c r="BH30" s="511"/>
      <c r="BI30" s="496">
        <v>1</v>
      </c>
      <c r="BJ30" s="511"/>
      <c r="BK30" s="511"/>
      <c r="BL30" s="511"/>
      <c r="BM30" s="496">
        <v>1</v>
      </c>
      <c r="BN30" s="511"/>
      <c r="BO30" s="511"/>
      <c r="BP30" s="511"/>
      <c r="BQ30" s="496">
        <v>1</v>
      </c>
      <c r="BR30" s="511"/>
      <c r="BS30" s="511"/>
      <c r="BT30" s="511"/>
      <c r="BU30" s="496">
        <v>1</v>
      </c>
      <c r="BV30" s="511"/>
      <c r="BW30" s="511"/>
      <c r="BX30" s="511"/>
      <c r="BY30" s="496">
        <v>1</v>
      </c>
      <c r="BZ30" s="511"/>
      <c r="CA30" s="511"/>
      <c r="CB30" s="511"/>
      <c r="CC30" s="496">
        <v>1</v>
      </c>
      <c r="CD30" s="511"/>
      <c r="CE30" s="511"/>
      <c r="CF30" s="511"/>
      <c r="CG30" s="496">
        <v>1</v>
      </c>
      <c r="CH30" s="511"/>
      <c r="CI30" s="511"/>
      <c r="CJ30" s="511"/>
      <c r="CK30" s="496">
        <v>1</v>
      </c>
      <c r="CL30" s="511"/>
      <c r="CM30" s="511"/>
      <c r="CN30" s="511"/>
      <c r="CO30" s="496">
        <v>1</v>
      </c>
      <c r="CP30" s="511"/>
      <c r="CQ30" s="511"/>
      <c r="CR30" s="511"/>
      <c r="CS30" s="496">
        <v>1</v>
      </c>
      <c r="CT30" s="511"/>
      <c r="CU30" s="511"/>
      <c r="CV30" s="511"/>
      <c r="CW30" s="496">
        <v>1</v>
      </c>
      <c r="CX30" s="511"/>
      <c r="CY30" s="511"/>
      <c r="CZ30" s="511"/>
      <c r="DA30" s="496">
        <v>1</v>
      </c>
      <c r="DB30" s="511"/>
      <c r="DC30" s="511"/>
      <c r="DD30" s="511"/>
      <c r="DE30" s="496">
        <v>1</v>
      </c>
      <c r="DF30" s="511"/>
      <c r="DG30" s="511"/>
      <c r="DH30" s="511"/>
      <c r="DI30" s="496">
        <v>1</v>
      </c>
      <c r="DJ30" s="511"/>
      <c r="DK30" s="511"/>
      <c r="DL30" s="511"/>
      <c r="DM30" s="496">
        <v>1</v>
      </c>
      <c r="DN30" s="511"/>
      <c r="DO30" s="511"/>
      <c r="DP30" s="511"/>
      <c r="DQ30" s="496">
        <v>1</v>
      </c>
      <c r="DR30" s="511"/>
      <c r="DS30" s="511"/>
      <c r="DT30" s="511"/>
      <c r="DU30" s="496">
        <v>1</v>
      </c>
      <c r="DV30" s="511"/>
      <c r="DW30" s="511"/>
      <c r="DX30" s="511"/>
      <c r="DY30" s="496">
        <v>1</v>
      </c>
      <c r="DZ30" s="511"/>
      <c r="EA30" s="511"/>
      <c r="EB30" s="511"/>
      <c r="EC30" s="496">
        <v>1</v>
      </c>
      <c r="ED30" s="511"/>
      <c r="EE30" s="511"/>
      <c r="EF30" s="511"/>
      <c r="EG30" s="496">
        <v>1</v>
      </c>
      <c r="EH30" s="511"/>
      <c r="EI30" s="511"/>
      <c r="EJ30" s="511"/>
      <c r="EK30" s="512">
        <v>1</v>
      </c>
      <c r="EL30" s="511"/>
      <c r="EM30" s="511"/>
      <c r="EN30" s="511"/>
      <c r="EO30" s="21">
        <v>7.6692607904729204E-3</v>
      </c>
      <c r="EP30" s="511"/>
      <c r="EQ30" s="511"/>
      <c r="ER30" s="511"/>
      <c r="ES30" s="21">
        <v>2.7652479960950549E-2</v>
      </c>
      <c r="ET30" s="511"/>
      <c r="EU30" s="511"/>
      <c r="EV30" s="511"/>
      <c r="EW30" s="21">
        <v>1.9631484323398229E-2</v>
      </c>
      <c r="EX30" s="511"/>
      <c r="EY30" s="511"/>
      <c r="EZ30" s="511"/>
      <c r="FA30" s="21">
        <v>3.9144588726856E-2</v>
      </c>
      <c r="FB30" s="511"/>
      <c r="FC30" s="511"/>
      <c r="FD30" s="511"/>
      <c r="FE30" s="21">
        <v>3.8754436223049193E-2</v>
      </c>
      <c r="FF30" s="511"/>
      <c r="FG30" s="511"/>
      <c r="FH30" s="511"/>
      <c r="FI30" s="21">
        <v>3.9072506820474695E-2</v>
      </c>
      <c r="FJ30" s="511"/>
      <c r="FK30" s="511"/>
      <c r="FL30" s="511"/>
      <c r="FM30" s="21">
        <v>3.9374493985103065E-2</v>
      </c>
      <c r="FN30" s="511"/>
      <c r="FO30" s="511"/>
      <c r="FP30" s="511"/>
      <c r="FQ30" s="21">
        <v>3.9658136054811388E-2</v>
      </c>
      <c r="FR30" s="511"/>
      <c r="FS30" s="511"/>
      <c r="FT30" s="511"/>
      <c r="FU30" s="21">
        <v>3.9911163629341218E-2</v>
      </c>
      <c r="FV30" s="511"/>
      <c r="FW30" s="511"/>
      <c r="FX30" s="511"/>
      <c r="FY30" s="21">
        <v>3.9956918045947365E-2</v>
      </c>
      <c r="FZ30" s="511"/>
      <c r="GA30" s="511"/>
      <c r="GB30" s="511"/>
      <c r="GC30" s="21">
        <v>4.0475218891101505E-2</v>
      </c>
      <c r="GD30" s="511"/>
      <c r="GE30" s="511"/>
      <c r="GF30" s="511"/>
      <c r="GG30" s="21">
        <v>4.1007720581637264E-2</v>
      </c>
      <c r="GH30" s="511" t="s">
        <v>41</v>
      </c>
      <c r="GI30" s="511"/>
      <c r="GJ30" s="511"/>
      <c r="GK30" s="21">
        <v>4.2172130636609184E-2</v>
      </c>
      <c r="GL30" s="511"/>
      <c r="GM30" s="511"/>
      <c r="GN30" s="511"/>
      <c r="GO30" s="21">
        <v>4.2648870555038076E-2</v>
      </c>
      <c r="GP30" s="511"/>
      <c r="GQ30" s="511"/>
      <c r="GR30" s="511"/>
      <c r="GS30" s="21">
        <v>4.3739806601504672E-2</v>
      </c>
      <c r="GT30" s="511"/>
      <c r="GU30" s="511"/>
      <c r="GV30" s="511"/>
      <c r="GW30" s="21">
        <v>4.4157488475791151E-2</v>
      </c>
      <c r="GX30" s="511"/>
      <c r="GY30" s="511"/>
      <c r="GZ30" s="511"/>
      <c r="HA30" s="21">
        <v>4.5170963221925264E-2</v>
      </c>
      <c r="HB30" s="511"/>
      <c r="HC30" s="511"/>
      <c r="HD30" s="511"/>
      <c r="HE30" s="21">
        <v>4.6135188025166363E-2</v>
      </c>
      <c r="HF30" s="511"/>
      <c r="HG30" s="511"/>
      <c r="HH30" s="511"/>
      <c r="HI30" s="21">
        <v>4.704905342995569E-2</v>
      </c>
      <c r="HJ30" s="511"/>
      <c r="HK30" s="511"/>
      <c r="HL30" s="511"/>
      <c r="HM30" s="21">
        <v>4.7911863602367433E-2</v>
      </c>
      <c r="HN30" s="511"/>
      <c r="HO30" s="511"/>
      <c r="HP30" s="511"/>
      <c r="HQ30" s="21">
        <v>4.8723311435418859E-2</v>
      </c>
      <c r="HR30" s="511"/>
      <c r="HS30" s="511"/>
      <c r="HT30" s="511"/>
      <c r="HU30" s="21">
        <v>4.94834496437766E-2</v>
      </c>
      <c r="HV30" s="511"/>
      <c r="HW30" s="511"/>
      <c r="HX30" s="511"/>
      <c r="HY30" s="391">
        <v>5.0747158007576502E-2</v>
      </c>
      <c r="HZ30" s="511"/>
      <c r="IA30" s="511"/>
      <c r="IB30" s="511"/>
      <c r="IC30" s="391">
        <f>HY30</f>
        <v>5.0747158007576502E-2</v>
      </c>
      <c r="ID30" s="511"/>
      <c r="IE30" s="511"/>
      <c r="IF30" s="511"/>
      <c r="IG30" s="391">
        <f t="shared" ref="IG30:IG31" si="130">IC30</f>
        <v>5.0747158007576502E-2</v>
      </c>
      <c r="IH30" s="511"/>
      <c r="II30" s="511"/>
      <c r="IJ30" s="511"/>
      <c r="IK30" s="391">
        <f t="shared" ref="IK30:IK31" si="131">IG30</f>
        <v>5.0747158007576502E-2</v>
      </c>
      <c r="IL30" s="511"/>
      <c r="IM30" s="511"/>
      <c r="IN30" s="511"/>
      <c r="IO30" s="391">
        <f t="shared" ref="IO30:IO31" si="132">IK30</f>
        <v>5.0747158007576502E-2</v>
      </c>
      <c r="IP30" s="511"/>
      <c r="IQ30" s="511"/>
      <c r="IR30" s="511"/>
      <c r="IS30" s="391">
        <f t="shared" ref="IS30:IS31" si="133">IO30</f>
        <v>5.0747158007576502E-2</v>
      </c>
      <c r="IT30" s="511"/>
      <c r="IU30" s="511"/>
      <c r="IV30" s="511"/>
      <c r="IW30" s="391">
        <f t="shared" ref="IW30:IW31" si="134">IS30</f>
        <v>5.0747158007576502E-2</v>
      </c>
      <c r="IX30" s="511"/>
      <c r="IY30" s="511"/>
      <c r="IZ30" s="511"/>
      <c r="JA30" s="391">
        <f t="shared" ref="JA30:JA31" si="135">IW30</f>
        <v>5.0747158007576502E-2</v>
      </c>
      <c r="JB30" s="511"/>
      <c r="JC30" s="511"/>
      <c r="JD30" s="511"/>
      <c r="JE30" s="391">
        <f t="shared" ref="JE30:JE31" si="136">JA30</f>
        <v>5.0747158007576502E-2</v>
      </c>
      <c r="JF30" s="511"/>
      <c r="JG30" s="511"/>
      <c r="JH30" s="511"/>
      <c r="JI30" s="391">
        <f t="shared" ref="JI30:JI31" si="137">JE30</f>
        <v>5.0747158007576502E-2</v>
      </c>
      <c r="JJ30" s="511"/>
      <c r="JK30" s="511"/>
      <c r="JL30" s="511"/>
      <c r="JM30" s="391">
        <f t="shared" ref="JM30:JM31" si="138">JI30</f>
        <v>5.0747158007576502E-2</v>
      </c>
      <c r="JN30" s="511"/>
      <c r="JO30" s="511"/>
      <c r="JP30" s="511"/>
      <c r="JQ30" s="391">
        <f t="shared" ref="JQ30:JQ31" si="139">JM30</f>
        <v>5.0747158007576502E-2</v>
      </c>
      <c r="JR30" s="511"/>
      <c r="JS30" s="511"/>
      <c r="JT30" s="511"/>
      <c r="JU30" s="391">
        <f t="shared" ref="JU30:JU31" si="140">JQ30</f>
        <v>5.0747158007576502E-2</v>
      </c>
      <c r="JV30" s="511"/>
      <c r="JW30" s="511"/>
      <c r="JX30" s="511"/>
      <c r="JY30" s="391">
        <f t="shared" ref="JY30:JY31" si="141">JU30</f>
        <v>5.0747158007576502E-2</v>
      </c>
      <c r="JZ30" s="511"/>
      <c r="KA30" s="511"/>
      <c r="KB30" s="511"/>
      <c r="KC30" s="391">
        <f t="shared" ref="KC30:KC31" si="142">JY30</f>
        <v>5.0747158007576502E-2</v>
      </c>
      <c r="KD30" s="511"/>
      <c r="KE30" s="511"/>
      <c r="KF30" s="511"/>
      <c r="KG30" s="391">
        <f t="shared" ref="KG30:KG31" si="143">KC30</f>
        <v>5.0747158007576502E-2</v>
      </c>
      <c r="KH30" s="511"/>
      <c r="KI30" s="511"/>
      <c r="KJ30" s="511"/>
      <c r="KK30" s="391">
        <f t="shared" ref="KK30:KK31" si="144">KG30</f>
        <v>5.0747158007576502E-2</v>
      </c>
      <c r="KL30" s="511"/>
      <c r="KM30" s="511"/>
      <c r="KN30" s="511"/>
      <c r="KO30" s="391">
        <f t="shared" ref="KO30:KO31" si="145">KK30</f>
        <v>5.0747158007576502E-2</v>
      </c>
      <c r="KP30" s="511"/>
      <c r="KQ30" s="511"/>
      <c r="KR30" s="511"/>
      <c r="KS30" s="391">
        <f t="shared" ref="KS30:KS31" si="146">KO30</f>
        <v>5.0747158007576502E-2</v>
      </c>
      <c r="KT30" s="511"/>
      <c r="KU30" s="511"/>
      <c r="KV30" s="511"/>
      <c r="KW30" s="391">
        <f t="shared" ref="KW30:KW31" si="147">KS30</f>
        <v>5.0747158007576502E-2</v>
      </c>
      <c r="KX30" s="511"/>
      <c r="KY30" s="511"/>
      <c r="KZ30" s="511"/>
      <c r="LA30" s="391">
        <f t="shared" ref="LA30:LA31" si="148">KW30</f>
        <v>5.0747158007576502E-2</v>
      </c>
      <c r="LB30" s="511"/>
      <c r="LC30" s="511"/>
      <c r="LD30" s="511"/>
      <c r="LE30" s="391">
        <f t="shared" ref="LE30:LE31" si="149">LA30</f>
        <v>5.0747158007576502E-2</v>
      </c>
      <c r="LF30" s="511"/>
      <c r="LG30" s="511"/>
      <c r="LH30" s="511"/>
      <c r="LI30" s="391">
        <f t="shared" ref="LI30:LI31" si="150">LE30</f>
        <v>5.0747158007576502E-2</v>
      </c>
      <c r="LJ30" s="511"/>
      <c r="LK30" s="511"/>
      <c r="LL30" s="511"/>
      <c r="LM30" s="391">
        <f t="shared" ref="LM30:LM31" si="151">LI30</f>
        <v>5.0747158007576502E-2</v>
      </c>
      <c r="LN30" s="511"/>
      <c r="LO30" s="511"/>
      <c r="LP30" s="511"/>
      <c r="LQ30" s="391">
        <f t="shared" ref="LQ30:LQ31" si="152">LM30</f>
        <v>5.0747158007576502E-2</v>
      </c>
      <c r="LR30" s="511"/>
      <c r="LS30" s="511"/>
      <c r="LT30" s="511"/>
      <c r="LU30" s="391">
        <f t="shared" ref="LU30:LU31" si="153">LQ30</f>
        <v>5.0747158007576502E-2</v>
      </c>
      <c r="LV30" s="511"/>
      <c r="LW30" s="511"/>
      <c r="LX30" s="511"/>
      <c r="LY30" s="391">
        <f t="shared" ref="LY30:LY31" si="154">LU30</f>
        <v>5.0747158007576502E-2</v>
      </c>
      <c r="LZ30" s="511"/>
      <c r="MA30" s="511"/>
      <c r="MB30" s="511"/>
      <c r="MC30" s="391">
        <f t="shared" ref="MC30:MC31" si="155">LY30</f>
        <v>5.0747158007576502E-2</v>
      </c>
      <c r="MD30" s="511"/>
      <c r="ME30" s="511"/>
      <c r="MF30" s="511"/>
      <c r="MG30" s="391">
        <f t="shared" ref="MG30:MG31" si="156">MC30</f>
        <v>5.0747158007576502E-2</v>
      </c>
      <c r="MH30" s="511"/>
      <c r="MI30" s="511"/>
      <c r="MJ30" s="511"/>
      <c r="MK30" s="391">
        <f t="shared" ref="MK30:MK31" si="157">MG30</f>
        <v>5.0747158007576502E-2</v>
      </c>
      <c r="ML30" s="511"/>
      <c r="MM30" s="511"/>
      <c r="MN30" s="511"/>
      <c r="MO30" s="391">
        <f t="shared" ref="MO30:MO31" si="158">MK30</f>
        <v>5.0747158007576502E-2</v>
      </c>
      <c r="MP30" s="511"/>
      <c r="MQ30" s="511"/>
      <c r="MR30" s="511"/>
      <c r="MS30" s="391">
        <f t="shared" ref="MS30:MS31" si="159">MO30</f>
        <v>5.0747158007576502E-2</v>
      </c>
      <c r="MT30" s="511"/>
      <c r="MU30" s="511"/>
      <c r="MV30" s="511"/>
      <c r="MW30" s="391">
        <f t="shared" ref="MW30:MW31" si="160">MS30</f>
        <v>5.0747158007576502E-2</v>
      </c>
      <c r="MX30" s="511"/>
      <c r="MY30" s="511"/>
      <c r="MZ30" s="511"/>
      <c r="NA30" s="391">
        <f t="shared" ref="NA30:NA31" si="161">MW30</f>
        <v>5.0747158007576502E-2</v>
      </c>
      <c r="NB30" s="511"/>
      <c r="NC30" s="511"/>
      <c r="ND30" s="511"/>
      <c r="NE30" s="391">
        <f t="shared" ref="NE30:NE31" si="162">NA30</f>
        <v>5.0747158007576502E-2</v>
      </c>
      <c r="NF30" s="511"/>
      <c r="NG30" s="511"/>
      <c r="NH30" s="511"/>
      <c r="NI30" s="391">
        <f t="shared" ref="NI30:NI31" si="163">NE30</f>
        <v>5.0747158007576502E-2</v>
      </c>
      <c r="NJ30" s="511"/>
      <c r="NK30" s="511"/>
      <c r="NL30" s="511"/>
      <c r="NM30" s="391">
        <f t="shared" ref="NM30:NM31" si="164">NI30</f>
        <v>5.0747158007576502E-2</v>
      </c>
      <c r="NN30" s="511"/>
      <c r="NO30" s="511"/>
      <c r="NP30" s="511"/>
      <c r="NQ30" s="391">
        <f t="shared" ref="NQ30:NQ31" si="165">NM30</f>
        <v>5.0747158007576502E-2</v>
      </c>
      <c r="NR30" s="511"/>
      <c r="NS30" s="511"/>
      <c r="NT30" s="511"/>
      <c r="NU30" s="391">
        <f t="shared" ref="NU30:NU31" si="166">NQ30</f>
        <v>5.0747158007576502E-2</v>
      </c>
      <c r="NV30" s="511"/>
      <c r="NW30" s="511"/>
      <c r="NX30" s="511"/>
      <c r="NY30" s="391">
        <f t="shared" ref="NY30:NY31" si="167">NU30</f>
        <v>5.0747158007576502E-2</v>
      </c>
      <c r="NZ30" s="511"/>
      <c r="OA30" s="511"/>
      <c r="OB30" s="511"/>
      <c r="OC30" s="391">
        <f t="shared" ref="OC30:OC31" si="168">NY30</f>
        <v>5.0747158007576502E-2</v>
      </c>
      <c r="OD30" s="511"/>
      <c r="OE30" s="511"/>
      <c r="OF30" s="511"/>
      <c r="OG30" s="391">
        <f t="shared" ref="OG30:OG31" si="169">OC30</f>
        <v>5.0747158007576502E-2</v>
      </c>
      <c r="OH30" s="511"/>
      <c r="OI30" s="511"/>
      <c r="OJ30" s="511"/>
      <c r="OK30" s="391">
        <f t="shared" ref="OK30:OK31" si="170">OG30</f>
        <v>5.0747158007576502E-2</v>
      </c>
      <c r="OL30" s="511"/>
      <c r="OM30" s="511"/>
      <c r="ON30" s="511"/>
      <c r="OO30" s="391">
        <f t="shared" ref="OO30:OO31" si="171">OK30</f>
        <v>5.0747158007576502E-2</v>
      </c>
      <c r="OP30" s="511"/>
      <c r="OQ30" s="511"/>
      <c r="OR30" s="511"/>
      <c r="OS30" s="391">
        <f t="shared" ref="OS30:OS31" si="172">OO30</f>
        <v>5.0747158007576502E-2</v>
      </c>
      <c r="OT30" s="511"/>
      <c r="OU30" s="511"/>
      <c r="OV30" s="511"/>
      <c r="OW30" s="391">
        <f t="shared" ref="OW30:OW31" si="173">OS30</f>
        <v>5.0747158007576502E-2</v>
      </c>
      <c r="OX30" s="511"/>
      <c r="OY30" s="511"/>
      <c r="OZ30" s="511"/>
      <c r="PA30" s="391">
        <f t="shared" ref="PA30:PA31" si="174">OW30</f>
        <v>5.0747158007576502E-2</v>
      </c>
      <c r="PB30" s="511"/>
      <c r="PC30" s="511"/>
      <c r="PD30" s="511"/>
      <c r="PE30" s="391">
        <f t="shared" ref="PE30:PE31" si="175">PA30</f>
        <v>5.0747158007576502E-2</v>
      </c>
      <c r="PF30" s="511"/>
      <c r="PG30" s="511"/>
      <c r="PH30" s="511"/>
      <c r="PI30" s="391">
        <f t="shared" ref="PI30:PI31" si="176">PE30</f>
        <v>5.0747158007576502E-2</v>
      </c>
      <c r="PJ30" s="511"/>
      <c r="PK30" s="511"/>
      <c r="PL30" s="511"/>
      <c r="PM30" s="391">
        <f t="shared" ref="PM30:PM31" si="177">PI30</f>
        <v>5.0747158007576502E-2</v>
      </c>
      <c r="PN30" s="511"/>
      <c r="PO30" s="511"/>
      <c r="PP30" s="511"/>
      <c r="PQ30" s="391">
        <f t="shared" ref="PQ30:PQ31" si="178">PM30</f>
        <v>5.0747158007576502E-2</v>
      </c>
      <c r="PR30" s="511"/>
      <c r="PS30" s="511"/>
      <c r="PT30" s="511"/>
      <c r="PU30" s="391">
        <f t="shared" ref="PU30:PU31" si="179">PQ30</f>
        <v>5.0747158007576502E-2</v>
      </c>
      <c r="PV30" s="511"/>
      <c r="PW30" s="511"/>
      <c r="PX30" s="511"/>
      <c r="PY30" s="391">
        <f t="shared" ref="PY30:PY31" si="180">PU30</f>
        <v>5.0747158007576502E-2</v>
      </c>
      <c r="PZ30" s="511"/>
      <c r="QA30" s="511"/>
      <c r="QB30" s="511"/>
      <c r="QC30" s="391">
        <f t="shared" ref="QC30:QC31" si="181">PY30</f>
        <v>5.0747158007576502E-2</v>
      </c>
      <c r="QD30" s="511"/>
      <c r="QE30" s="511"/>
      <c r="QF30" s="511"/>
      <c r="QG30" s="391">
        <f t="shared" ref="QG30:QG31" si="182">QC30</f>
        <v>5.0747158007576502E-2</v>
      </c>
      <c r="QH30" s="511"/>
      <c r="QI30" s="511"/>
      <c r="QJ30" s="511"/>
      <c r="QK30" s="391">
        <f t="shared" ref="QK30:QK31" si="183">QG30</f>
        <v>5.0747158007576502E-2</v>
      </c>
      <c r="QL30" s="511"/>
      <c r="QM30" s="511"/>
      <c r="QN30" s="511"/>
      <c r="QO30" s="391">
        <f t="shared" ref="QO30:QO31" si="184">QK30</f>
        <v>5.0747158007576502E-2</v>
      </c>
      <c r="QP30" s="511"/>
      <c r="QQ30" s="511"/>
      <c r="QR30" s="511"/>
      <c r="QS30" s="391">
        <f t="shared" ref="QS30:QS31" si="185">QO30</f>
        <v>5.0747158007576502E-2</v>
      </c>
      <c r="QT30" s="511"/>
      <c r="QU30" s="511"/>
      <c r="QV30" s="511"/>
      <c r="QW30" s="391">
        <f t="shared" ref="QW30:QW31" si="186">QS30</f>
        <v>5.0747158007576502E-2</v>
      </c>
      <c r="QX30" s="511"/>
      <c r="QY30" s="511"/>
      <c r="QZ30" s="511"/>
      <c r="RA30" s="391">
        <f t="shared" ref="RA30:RA31" si="187">QW30</f>
        <v>5.0747158007576502E-2</v>
      </c>
      <c r="RB30" s="511"/>
      <c r="RC30" s="511"/>
      <c r="RD30" s="511"/>
      <c r="RE30" s="391">
        <f t="shared" ref="RE30:RE31" si="188">RA30</f>
        <v>5.0747158007576502E-2</v>
      </c>
      <c r="RF30" s="511"/>
      <c r="RG30" s="511"/>
      <c r="RH30" s="511"/>
      <c r="RI30" s="391">
        <f t="shared" ref="RI30:RI31" si="189">RE30</f>
        <v>5.0747158007576502E-2</v>
      </c>
      <c r="RJ30" s="511"/>
      <c r="RK30" s="511"/>
      <c r="RL30" s="511"/>
      <c r="RM30" s="391">
        <f t="shared" ref="RM30:RM31" si="190">RI30</f>
        <v>5.0747158007576502E-2</v>
      </c>
      <c r="RN30" s="511"/>
      <c r="RO30" s="511"/>
      <c r="RP30" s="511"/>
      <c r="RQ30" s="391">
        <f t="shared" ref="RQ30:RQ31" si="191">RM30</f>
        <v>5.0747158007576502E-2</v>
      </c>
      <c r="RR30" s="511"/>
      <c r="RS30" s="511"/>
      <c r="RT30" s="511"/>
      <c r="RU30" s="391">
        <f t="shared" ref="RU30:RU31" si="192">RQ30</f>
        <v>5.0747158007576502E-2</v>
      </c>
      <c r="RV30" s="511"/>
      <c r="RW30" s="511"/>
      <c r="RX30" s="511"/>
      <c r="RY30" s="391">
        <f t="shared" ref="RY30:RY31" si="193">RU30</f>
        <v>5.0747158007576502E-2</v>
      </c>
      <c r="RZ30" s="511"/>
      <c r="SA30" s="511"/>
    </row>
    <row r="31" spans="1:495">
      <c r="A31" s="492"/>
      <c r="B31" s="642"/>
      <c r="C31" s="642"/>
      <c r="D31" s="507"/>
      <c r="E31" s="508">
        <v>2</v>
      </c>
      <c r="F31" s="417" t="s">
        <v>565</v>
      </c>
      <c r="G31" s="417"/>
      <c r="H31" s="509"/>
      <c r="I31" s="509"/>
      <c r="J31" s="493" t="str">
        <f>CONCATENATE(LEFT($B$24,11),"  Table 1 Class 2 Factors")</f>
        <v>EC 11-2-206  Table 1 Class 2 Factors</v>
      </c>
      <c r="K31" s="510" t="str">
        <f>RIGHT($B$24,13)</f>
        <v>31 March 2014</v>
      </c>
      <c r="L31" s="511"/>
      <c r="M31" s="496">
        <v>1</v>
      </c>
      <c r="N31" s="511"/>
      <c r="O31" s="511"/>
      <c r="P31" s="511"/>
      <c r="Q31" s="496">
        <v>1</v>
      </c>
      <c r="R31" s="511"/>
      <c r="S31" s="511"/>
      <c r="T31" s="511"/>
      <c r="U31" s="496">
        <v>1</v>
      </c>
      <c r="V31" s="511"/>
      <c r="W31" s="511"/>
      <c r="X31" s="511"/>
      <c r="Y31" s="496">
        <v>1</v>
      </c>
      <c r="Z31" s="511"/>
      <c r="AA31" s="511"/>
      <c r="AB31" s="511"/>
      <c r="AC31" s="496">
        <v>1</v>
      </c>
      <c r="AD31" s="511"/>
      <c r="AE31" s="511"/>
      <c r="AF31" s="511"/>
      <c r="AG31" s="496">
        <v>1</v>
      </c>
      <c r="AH31" s="511"/>
      <c r="AI31" s="511"/>
      <c r="AJ31" s="511"/>
      <c r="AK31" s="496">
        <v>1</v>
      </c>
      <c r="AL31" s="511"/>
      <c r="AM31" s="511"/>
      <c r="AN31" s="511"/>
      <c r="AO31" s="496">
        <v>1</v>
      </c>
      <c r="AP31" s="511"/>
      <c r="AQ31" s="511"/>
      <c r="AR31" s="511"/>
      <c r="AS31" s="496">
        <v>1</v>
      </c>
      <c r="AT31" s="511"/>
      <c r="AU31" s="511"/>
      <c r="AV31" s="511"/>
      <c r="AW31" s="496">
        <v>1</v>
      </c>
      <c r="AX31" s="511"/>
      <c r="AY31" s="511"/>
      <c r="AZ31" s="511"/>
      <c r="BA31" s="496">
        <v>1</v>
      </c>
      <c r="BB31" s="511"/>
      <c r="BC31" s="511"/>
      <c r="BD31" s="511"/>
      <c r="BE31" s="496">
        <v>1</v>
      </c>
      <c r="BF31" s="511"/>
      <c r="BG31" s="511"/>
      <c r="BH31" s="511"/>
      <c r="BI31" s="496">
        <v>1</v>
      </c>
      <c r="BJ31" s="511"/>
      <c r="BK31" s="511"/>
      <c r="BL31" s="511"/>
      <c r="BM31" s="496">
        <v>1</v>
      </c>
      <c r="BN31" s="511"/>
      <c r="BO31" s="511"/>
      <c r="BP31" s="511"/>
      <c r="BQ31" s="496">
        <v>1</v>
      </c>
      <c r="BR31" s="511"/>
      <c r="BS31" s="511"/>
      <c r="BT31" s="511"/>
      <c r="BU31" s="496">
        <v>1</v>
      </c>
      <c r="BV31" s="511"/>
      <c r="BW31" s="511"/>
      <c r="BX31" s="511"/>
      <c r="BY31" s="496">
        <v>1</v>
      </c>
      <c r="BZ31" s="511"/>
      <c r="CA31" s="511"/>
      <c r="CB31" s="511"/>
      <c r="CC31" s="496">
        <v>1</v>
      </c>
      <c r="CD31" s="511"/>
      <c r="CE31" s="511"/>
      <c r="CF31" s="511"/>
      <c r="CG31" s="496">
        <v>1</v>
      </c>
      <c r="CH31" s="511"/>
      <c r="CI31" s="511"/>
      <c r="CJ31" s="511"/>
      <c r="CK31" s="496">
        <v>1</v>
      </c>
      <c r="CL31" s="511"/>
      <c r="CM31" s="511"/>
      <c r="CN31" s="511"/>
      <c r="CO31" s="496">
        <v>1</v>
      </c>
      <c r="CP31" s="511"/>
      <c r="CQ31" s="511"/>
      <c r="CR31" s="511"/>
      <c r="CS31" s="496">
        <v>1</v>
      </c>
      <c r="CT31" s="511"/>
      <c r="CU31" s="511"/>
      <c r="CV31" s="511"/>
      <c r="CW31" s="496">
        <v>1</v>
      </c>
      <c r="CX31" s="511"/>
      <c r="CY31" s="511"/>
      <c r="CZ31" s="511"/>
      <c r="DA31" s="496">
        <v>1</v>
      </c>
      <c r="DB31" s="511"/>
      <c r="DC31" s="511"/>
      <c r="DD31" s="511"/>
      <c r="DE31" s="496">
        <v>1</v>
      </c>
      <c r="DF31" s="511"/>
      <c r="DG31" s="511"/>
      <c r="DH31" s="511"/>
      <c r="DI31" s="496">
        <v>1</v>
      </c>
      <c r="DJ31" s="511"/>
      <c r="DK31" s="511"/>
      <c r="DL31" s="511"/>
      <c r="DM31" s="496">
        <v>1</v>
      </c>
      <c r="DN31" s="511"/>
      <c r="DO31" s="511"/>
      <c r="DP31" s="511"/>
      <c r="DQ31" s="496">
        <v>1</v>
      </c>
      <c r="DR31" s="511"/>
      <c r="DS31" s="511"/>
      <c r="DT31" s="511"/>
      <c r="DU31" s="496">
        <v>1</v>
      </c>
      <c r="DV31" s="511"/>
      <c r="DW31" s="511"/>
      <c r="DX31" s="511"/>
      <c r="DY31" s="496">
        <v>1</v>
      </c>
      <c r="DZ31" s="511"/>
      <c r="EA31" s="511"/>
      <c r="EB31" s="511"/>
      <c r="EC31" s="496">
        <v>1</v>
      </c>
      <c r="ED31" s="511"/>
      <c r="EE31" s="511"/>
      <c r="EF31" s="511"/>
      <c r="EG31" s="496">
        <v>1</v>
      </c>
      <c r="EH31" s="511"/>
      <c r="EI31" s="511"/>
      <c r="EJ31" s="511"/>
      <c r="EK31" s="512">
        <v>1</v>
      </c>
      <c r="EL31" s="511"/>
      <c r="EM31" s="511"/>
      <c r="EN31" s="511"/>
      <c r="EO31" s="21">
        <v>1.4999999999999999E-2</v>
      </c>
      <c r="EP31" s="511"/>
      <c r="EQ31" s="511"/>
      <c r="ER31" s="511"/>
      <c r="ES31" s="21">
        <v>1.4999999999999999E-2</v>
      </c>
      <c r="ET31" s="511"/>
      <c r="EU31" s="511"/>
      <c r="EV31" s="511"/>
      <c r="EW31" s="21">
        <v>1.7000000000000001E-2</v>
      </c>
      <c r="EX31" s="511"/>
      <c r="EY31" s="511"/>
      <c r="EZ31" s="511"/>
      <c r="FA31" s="21">
        <v>1.9E-2</v>
      </c>
      <c r="FB31" s="511"/>
      <c r="FC31" s="511"/>
      <c r="FD31" s="511"/>
      <c r="FE31" s="21">
        <v>0.02</v>
      </c>
      <c r="FF31" s="511"/>
      <c r="FG31" s="511"/>
      <c r="FH31" s="511"/>
      <c r="FI31" s="21">
        <v>0.02</v>
      </c>
      <c r="FJ31" s="511"/>
      <c r="FK31" s="511"/>
      <c r="FL31" s="511"/>
      <c r="FM31" s="21">
        <v>0.02</v>
      </c>
      <c r="FN31" s="511"/>
      <c r="FO31" s="511"/>
      <c r="FP31" s="511"/>
      <c r="FQ31" s="21">
        <v>0.02</v>
      </c>
      <c r="FR31" s="511"/>
      <c r="FS31" s="511"/>
      <c r="FT31" s="511"/>
      <c r="FU31" s="21">
        <v>0.02</v>
      </c>
      <c r="FV31" s="511"/>
      <c r="FW31" s="511"/>
      <c r="FX31" s="511"/>
      <c r="FY31" s="21">
        <v>0.02</v>
      </c>
      <c r="FZ31" s="511"/>
      <c r="GA31" s="511"/>
      <c r="GB31" s="511"/>
      <c r="GC31" s="21">
        <v>0.02</v>
      </c>
      <c r="GD31" s="511"/>
      <c r="GE31" s="511"/>
      <c r="GF31" s="511"/>
      <c r="GG31" s="21">
        <v>0.02</v>
      </c>
      <c r="GH31" s="511"/>
      <c r="GI31" s="511"/>
      <c r="GJ31" s="511"/>
      <c r="GK31" s="21">
        <v>0.02</v>
      </c>
      <c r="GL31" s="511"/>
      <c r="GM31" s="511"/>
      <c r="GN31" s="511"/>
      <c r="GO31" s="21">
        <v>0.02</v>
      </c>
      <c r="GP31" s="511"/>
      <c r="GQ31" s="511"/>
      <c r="GR31" s="511"/>
      <c r="GS31" s="21">
        <v>0.02</v>
      </c>
      <c r="GT31" s="511"/>
      <c r="GU31" s="511"/>
      <c r="GV31" s="511"/>
      <c r="GW31" s="21">
        <v>0.02</v>
      </c>
      <c r="GX31" s="511"/>
      <c r="GY31" s="511"/>
      <c r="GZ31" s="511"/>
      <c r="HA31" s="21">
        <v>0.02</v>
      </c>
      <c r="HB31" s="511"/>
      <c r="HC31" s="511"/>
      <c r="HD31" s="511"/>
      <c r="HE31" s="21">
        <v>0.02</v>
      </c>
      <c r="HF31" s="511"/>
      <c r="HG31" s="511"/>
      <c r="HH31" s="511"/>
      <c r="HI31" s="21">
        <v>0.02</v>
      </c>
      <c r="HJ31" s="511"/>
      <c r="HK31" s="511"/>
      <c r="HL31" s="511"/>
      <c r="HM31" s="21">
        <v>0.02</v>
      </c>
      <c r="HN31" s="511"/>
      <c r="HO31" s="511"/>
      <c r="HP31" s="511"/>
      <c r="HQ31" s="21">
        <v>0.02</v>
      </c>
      <c r="HR31" s="511"/>
      <c r="HS31" s="511"/>
      <c r="HT31" s="511"/>
      <c r="HU31" s="21">
        <v>0.02</v>
      </c>
      <c r="HV31" s="511"/>
      <c r="HW31" s="511"/>
      <c r="HX31" s="511"/>
      <c r="HY31" s="391">
        <v>0.02</v>
      </c>
      <c r="HZ31" s="511"/>
      <c r="IA31" s="511"/>
      <c r="IB31" s="511"/>
      <c r="IC31" s="22">
        <f>HY31</f>
        <v>0.02</v>
      </c>
      <c r="ID31" s="511"/>
      <c r="IE31" s="511"/>
      <c r="IF31" s="511"/>
      <c r="IG31" s="22">
        <f t="shared" si="130"/>
        <v>0.02</v>
      </c>
      <c r="IH31" s="511"/>
      <c r="II31" s="511"/>
      <c r="IJ31" s="511"/>
      <c r="IK31" s="22">
        <f t="shared" si="131"/>
        <v>0.02</v>
      </c>
      <c r="IL31" s="511"/>
      <c r="IM31" s="511"/>
      <c r="IN31" s="511"/>
      <c r="IO31" s="22">
        <f t="shared" si="132"/>
        <v>0.02</v>
      </c>
      <c r="IP31" s="511"/>
      <c r="IQ31" s="511"/>
      <c r="IR31" s="511"/>
      <c r="IS31" s="22">
        <f t="shared" si="133"/>
        <v>0.02</v>
      </c>
      <c r="IT31" s="511"/>
      <c r="IU31" s="511"/>
      <c r="IV31" s="511"/>
      <c r="IW31" s="22">
        <f t="shared" si="134"/>
        <v>0.02</v>
      </c>
      <c r="IX31" s="511"/>
      <c r="IY31" s="511"/>
      <c r="IZ31" s="511"/>
      <c r="JA31" s="22">
        <f t="shared" si="135"/>
        <v>0.02</v>
      </c>
      <c r="JB31" s="511"/>
      <c r="JC31" s="511"/>
      <c r="JD31" s="511"/>
      <c r="JE31" s="22">
        <f t="shared" si="136"/>
        <v>0.02</v>
      </c>
      <c r="JF31" s="511"/>
      <c r="JG31" s="511"/>
      <c r="JH31" s="511"/>
      <c r="JI31" s="22">
        <f t="shared" si="137"/>
        <v>0.02</v>
      </c>
      <c r="JJ31" s="511"/>
      <c r="JK31" s="511"/>
      <c r="JL31" s="511"/>
      <c r="JM31" s="22">
        <f t="shared" si="138"/>
        <v>0.02</v>
      </c>
      <c r="JN31" s="511"/>
      <c r="JO31" s="511"/>
      <c r="JP31" s="511"/>
      <c r="JQ31" s="22">
        <f t="shared" si="139"/>
        <v>0.02</v>
      </c>
      <c r="JR31" s="511"/>
      <c r="JS31" s="511"/>
      <c r="JT31" s="511"/>
      <c r="JU31" s="22">
        <f t="shared" si="140"/>
        <v>0.02</v>
      </c>
      <c r="JV31" s="511"/>
      <c r="JW31" s="511"/>
      <c r="JX31" s="511"/>
      <c r="JY31" s="22">
        <f t="shared" si="141"/>
        <v>0.02</v>
      </c>
      <c r="JZ31" s="511"/>
      <c r="KA31" s="511"/>
      <c r="KB31" s="511"/>
      <c r="KC31" s="22">
        <f t="shared" si="142"/>
        <v>0.02</v>
      </c>
      <c r="KD31" s="511"/>
      <c r="KE31" s="511"/>
      <c r="KF31" s="511"/>
      <c r="KG31" s="22">
        <f t="shared" si="143"/>
        <v>0.02</v>
      </c>
      <c r="KH31" s="511"/>
      <c r="KI31" s="511"/>
      <c r="KJ31" s="511"/>
      <c r="KK31" s="22">
        <f t="shared" si="144"/>
        <v>0.02</v>
      </c>
      <c r="KL31" s="511"/>
      <c r="KM31" s="511"/>
      <c r="KN31" s="511"/>
      <c r="KO31" s="22">
        <f t="shared" si="145"/>
        <v>0.02</v>
      </c>
      <c r="KP31" s="511"/>
      <c r="KQ31" s="511"/>
      <c r="KR31" s="511"/>
      <c r="KS31" s="22">
        <f t="shared" si="146"/>
        <v>0.02</v>
      </c>
      <c r="KT31" s="511"/>
      <c r="KU31" s="511"/>
      <c r="KV31" s="511"/>
      <c r="KW31" s="22">
        <f t="shared" si="147"/>
        <v>0.02</v>
      </c>
      <c r="KX31" s="511"/>
      <c r="KY31" s="511"/>
      <c r="KZ31" s="511"/>
      <c r="LA31" s="22">
        <f t="shared" si="148"/>
        <v>0.02</v>
      </c>
      <c r="LB31" s="511"/>
      <c r="LC31" s="511"/>
      <c r="LD31" s="511"/>
      <c r="LE31" s="22">
        <f t="shared" si="149"/>
        <v>0.02</v>
      </c>
      <c r="LF31" s="511"/>
      <c r="LG31" s="511"/>
      <c r="LH31" s="511"/>
      <c r="LI31" s="22">
        <f t="shared" si="150"/>
        <v>0.02</v>
      </c>
      <c r="LJ31" s="511"/>
      <c r="LK31" s="511"/>
      <c r="LL31" s="511"/>
      <c r="LM31" s="22">
        <f t="shared" si="151"/>
        <v>0.02</v>
      </c>
      <c r="LN31" s="511"/>
      <c r="LO31" s="511"/>
      <c r="LP31" s="511"/>
      <c r="LQ31" s="22">
        <f t="shared" si="152"/>
        <v>0.02</v>
      </c>
      <c r="LR31" s="511"/>
      <c r="LS31" s="511"/>
      <c r="LT31" s="511"/>
      <c r="LU31" s="22">
        <f t="shared" si="153"/>
        <v>0.02</v>
      </c>
      <c r="LV31" s="511"/>
      <c r="LW31" s="511"/>
      <c r="LX31" s="511"/>
      <c r="LY31" s="22">
        <f t="shared" si="154"/>
        <v>0.02</v>
      </c>
      <c r="LZ31" s="511"/>
      <c r="MA31" s="511"/>
      <c r="MB31" s="511"/>
      <c r="MC31" s="22">
        <f t="shared" si="155"/>
        <v>0.02</v>
      </c>
      <c r="MD31" s="511"/>
      <c r="ME31" s="511"/>
      <c r="MF31" s="511"/>
      <c r="MG31" s="22">
        <f t="shared" si="156"/>
        <v>0.02</v>
      </c>
      <c r="MH31" s="511"/>
      <c r="MI31" s="511"/>
      <c r="MJ31" s="511"/>
      <c r="MK31" s="22">
        <f t="shared" si="157"/>
        <v>0.02</v>
      </c>
      <c r="ML31" s="511"/>
      <c r="MM31" s="511"/>
      <c r="MN31" s="511"/>
      <c r="MO31" s="22">
        <f t="shared" si="158"/>
        <v>0.02</v>
      </c>
      <c r="MP31" s="511"/>
      <c r="MQ31" s="511"/>
      <c r="MR31" s="511"/>
      <c r="MS31" s="22">
        <f t="shared" si="159"/>
        <v>0.02</v>
      </c>
      <c r="MT31" s="511"/>
      <c r="MU31" s="511"/>
      <c r="MV31" s="511"/>
      <c r="MW31" s="22">
        <f t="shared" si="160"/>
        <v>0.02</v>
      </c>
      <c r="MX31" s="511"/>
      <c r="MY31" s="511"/>
      <c r="MZ31" s="511"/>
      <c r="NA31" s="22">
        <f t="shared" si="161"/>
        <v>0.02</v>
      </c>
      <c r="NB31" s="511"/>
      <c r="NC31" s="511"/>
      <c r="ND31" s="511"/>
      <c r="NE31" s="22">
        <f t="shared" si="162"/>
        <v>0.02</v>
      </c>
      <c r="NF31" s="511"/>
      <c r="NG31" s="511"/>
      <c r="NH31" s="511"/>
      <c r="NI31" s="22">
        <f t="shared" si="163"/>
        <v>0.02</v>
      </c>
      <c r="NJ31" s="511"/>
      <c r="NK31" s="511"/>
      <c r="NL31" s="511"/>
      <c r="NM31" s="22">
        <f t="shared" si="164"/>
        <v>0.02</v>
      </c>
      <c r="NN31" s="511"/>
      <c r="NO31" s="511"/>
      <c r="NP31" s="511"/>
      <c r="NQ31" s="22">
        <f t="shared" si="165"/>
        <v>0.02</v>
      </c>
      <c r="NR31" s="511"/>
      <c r="NS31" s="511"/>
      <c r="NT31" s="511"/>
      <c r="NU31" s="22">
        <f t="shared" si="166"/>
        <v>0.02</v>
      </c>
      <c r="NV31" s="511"/>
      <c r="NW31" s="511"/>
      <c r="NX31" s="511"/>
      <c r="NY31" s="22">
        <f t="shared" si="167"/>
        <v>0.02</v>
      </c>
      <c r="NZ31" s="511"/>
      <c r="OA31" s="511"/>
      <c r="OB31" s="511"/>
      <c r="OC31" s="22">
        <f t="shared" si="168"/>
        <v>0.02</v>
      </c>
      <c r="OD31" s="511"/>
      <c r="OE31" s="511"/>
      <c r="OF31" s="511"/>
      <c r="OG31" s="22">
        <f t="shared" si="169"/>
        <v>0.02</v>
      </c>
      <c r="OH31" s="511"/>
      <c r="OI31" s="511"/>
      <c r="OJ31" s="511"/>
      <c r="OK31" s="22">
        <f t="shared" si="170"/>
        <v>0.02</v>
      </c>
      <c r="OL31" s="511"/>
      <c r="OM31" s="511"/>
      <c r="ON31" s="511"/>
      <c r="OO31" s="22">
        <f t="shared" si="171"/>
        <v>0.02</v>
      </c>
      <c r="OP31" s="511"/>
      <c r="OQ31" s="511"/>
      <c r="OR31" s="511"/>
      <c r="OS31" s="22">
        <f t="shared" si="172"/>
        <v>0.02</v>
      </c>
      <c r="OT31" s="511"/>
      <c r="OU31" s="511"/>
      <c r="OV31" s="511"/>
      <c r="OW31" s="22">
        <f t="shared" si="173"/>
        <v>0.02</v>
      </c>
      <c r="OX31" s="511"/>
      <c r="OY31" s="511"/>
      <c r="OZ31" s="511"/>
      <c r="PA31" s="22">
        <f t="shared" si="174"/>
        <v>0.02</v>
      </c>
      <c r="PB31" s="511"/>
      <c r="PC31" s="511"/>
      <c r="PD31" s="511"/>
      <c r="PE31" s="22">
        <f t="shared" si="175"/>
        <v>0.02</v>
      </c>
      <c r="PF31" s="511"/>
      <c r="PG31" s="511"/>
      <c r="PH31" s="511"/>
      <c r="PI31" s="22">
        <f t="shared" si="176"/>
        <v>0.02</v>
      </c>
      <c r="PJ31" s="511"/>
      <c r="PK31" s="511"/>
      <c r="PL31" s="511"/>
      <c r="PM31" s="22">
        <f t="shared" si="177"/>
        <v>0.02</v>
      </c>
      <c r="PN31" s="511"/>
      <c r="PO31" s="511"/>
      <c r="PP31" s="511"/>
      <c r="PQ31" s="22">
        <f t="shared" si="178"/>
        <v>0.02</v>
      </c>
      <c r="PR31" s="511"/>
      <c r="PS31" s="511"/>
      <c r="PT31" s="511"/>
      <c r="PU31" s="22">
        <f t="shared" si="179"/>
        <v>0.02</v>
      </c>
      <c r="PV31" s="511"/>
      <c r="PW31" s="511"/>
      <c r="PX31" s="511"/>
      <c r="PY31" s="22">
        <f t="shared" si="180"/>
        <v>0.02</v>
      </c>
      <c r="PZ31" s="511"/>
      <c r="QA31" s="511"/>
      <c r="QB31" s="511"/>
      <c r="QC31" s="22">
        <f t="shared" si="181"/>
        <v>0.02</v>
      </c>
      <c r="QD31" s="511"/>
      <c r="QE31" s="511"/>
      <c r="QF31" s="511"/>
      <c r="QG31" s="22">
        <f t="shared" si="182"/>
        <v>0.02</v>
      </c>
      <c r="QH31" s="511"/>
      <c r="QI31" s="511"/>
      <c r="QJ31" s="511"/>
      <c r="QK31" s="22">
        <f t="shared" si="183"/>
        <v>0.02</v>
      </c>
      <c r="QL31" s="511"/>
      <c r="QM31" s="511"/>
      <c r="QN31" s="511"/>
      <c r="QO31" s="22">
        <f t="shared" si="184"/>
        <v>0.02</v>
      </c>
      <c r="QP31" s="511"/>
      <c r="QQ31" s="511"/>
      <c r="QR31" s="511"/>
      <c r="QS31" s="22">
        <f t="shared" si="185"/>
        <v>0.02</v>
      </c>
      <c r="QT31" s="511"/>
      <c r="QU31" s="511"/>
      <c r="QV31" s="511"/>
      <c r="QW31" s="22">
        <f t="shared" si="186"/>
        <v>0.02</v>
      </c>
      <c r="QX31" s="511"/>
      <c r="QY31" s="511"/>
      <c r="QZ31" s="511"/>
      <c r="RA31" s="22">
        <f t="shared" si="187"/>
        <v>0.02</v>
      </c>
      <c r="RB31" s="511"/>
      <c r="RC31" s="511"/>
      <c r="RD31" s="511"/>
      <c r="RE31" s="22">
        <f t="shared" si="188"/>
        <v>0.02</v>
      </c>
      <c r="RF31" s="511"/>
      <c r="RG31" s="511"/>
      <c r="RH31" s="511"/>
      <c r="RI31" s="22">
        <f t="shared" si="189"/>
        <v>0.02</v>
      </c>
      <c r="RJ31" s="511"/>
      <c r="RK31" s="511"/>
      <c r="RL31" s="511"/>
      <c r="RM31" s="22">
        <f t="shared" si="190"/>
        <v>0.02</v>
      </c>
      <c r="RN31" s="511"/>
      <c r="RO31" s="511"/>
      <c r="RP31" s="511"/>
      <c r="RQ31" s="22">
        <f t="shared" si="191"/>
        <v>0.02</v>
      </c>
      <c r="RR31" s="511"/>
      <c r="RS31" s="511"/>
      <c r="RT31" s="511"/>
      <c r="RU31" s="22">
        <f t="shared" si="192"/>
        <v>0.02</v>
      </c>
      <c r="RV31" s="511"/>
      <c r="RW31" s="511"/>
      <c r="RX31" s="511"/>
      <c r="RY31" s="22">
        <f t="shared" si="193"/>
        <v>0.02</v>
      </c>
      <c r="RZ31" s="511"/>
      <c r="SA31" s="511"/>
    </row>
    <row r="32" spans="1:495">
      <c r="A32" s="478"/>
      <c r="B32" s="642"/>
      <c r="C32" s="642"/>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c r="CK32" s="478"/>
      <c r="CL32" s="478"/>
      <c r="CM32" s="478"/>
      <c r="CN32" s="478"/>
      <c r="CO32" s="478"/>
      <c r="CP32" s="478"/>
      <c r="CQ32" s="478"/>
      <c r="CR32" s="478"/>
      <c r="CS32" s="478"/>
      <c r="CT32" s="478"/>
      <c r="CU32" s="478"/>
      <c r="CV32" s="478"/>
      <c r="CW32" s="478"/>
      <c r="CX32" s="478"/>
      <c r="CY32" s="513"/>
      <c r="CZ32" s="514"/>
      <c r="DA32" s="401"/>
      <c r="DB32" s="478"/>
      <c r="DC32" s="478"/>
      <c r="DD32" s="478"/>
      <c r="DE32" s="478"/>
      <c r="DF32" s="478"/>
      <c r="DG32" s="478"/>
      <c r="DH32" s="478"/>
      <c r="DI32" s="478"/>
      <c r="DJ32" s="478"/>
      <c r="DK32" s="478"/>
      <c r="DL32" s="478"/>
      <c r="DM32" s="478"/>
      <c r="DN32" s="478"/>
      <c r="DO32" s="478"/>
      <c r="DP32" s="478"/>
      <c r="DQ32" s="478"/>
      <c r="DR32" s="478"/>
      <c r="DS32" s="478"/>
      <c r="DT32" s="478"/>
      <c r="DU32" s="478"/>
      <c r="DV32" s="478"/>
      <c r="DW32" s="478"/>
      <c r="DX32" s="478"/>
      <c r="DY32" s="478"/>
      <c r="DZ32" s="478"/>
      <c r="EA32" s="478"/>
      <c r="EB32" s="478"/>
      <c r="EC32" s="478"/>
      <c r="ED32" s="515"/>
      <c r="EE32" s="515"/>
      <c r="EF32" s="515"/>
      <c r="EG32" s="515"/>
      <c r="EH32" s="515"/>
      <c r="EI32" s="515"/>
      <c r="EJ32" s="515"/>
      <c r="EK32" s="515"/>
      <c r="EL32" s="515"/>
      <c r="EM32" s="478"/>
      <c r="EN32" s="478"/>
      <c r="EO32" s="478"/>
      <c r="EP32" s="478"/>
      <c r="EQ32" s="478"/>
      <c r="ER32" s="478"/>
      <c r="ES32" s="478"/>
      <c r="ET32" s="516"/>
      <c r="EU32" s="517"/>
      <c r="EV32" s="478"/>
      <c r="EW32" s="478"/>
      <c r="EX32" s="478"/>
      <c r="EY32" s="478"/>
      <c r="EZ32" s="478"/>
      <c r="FA32" s="478"/>
      <c r="FB32" s="516"/>
      <c r="FC32" s="517"/>
      <c r="FD32" s="478"/>
      <c r="FE32" s="478"/>
      <c r="FF32" s="478"/>
      <c r="FG32" s="478"/>
      <c r="FH32" s="478"/>
      <c r="FI32" s="478"/>
      <c r="FJ32" s="516"/>
      <c r="FK32" s="517"/>
      <c r="FL32" s="478"/>
      <c r="FM32" s="478"/>
      <c r="FN32" s="478"/>
      <c r="FO32" s="478"/>
      <c r="FP32" s="478"/>
      <c r="FQ32" s="478"/>
      <c r="FR32" s="516"/>
      <c r="FS32" s="517"/>
      <c r="FT32" s="395"/>
      <c r="FU32" s="395"/>
      <c r="FV32" s="395"/>
      <c r="FW32" s="395"/>
      <c r="FX32" s="395"/>
      <c r="FY32" s="395"/>
      <c r="FZ32" s="395"/>
      <c r="GA32" s="395"/>
      <c r="GB32" s="395"/>
      <c r="GC32" s="395"/>
      <c r="GD32" s="395"/>
      <c r="GE32" s="395"/>
      <c r="GF32" s="395"/>
      <c r="GG32" s="395"/>
      <c r="GH32" s="395"/>
      <c r="GI32" s="395"/>
      <c r="GJ32" s="395"/>
      <c r="GK32" s="395"/>
      <c r="GL32" s="395"/>
      <c r="GM32" s="395"/>
      <c r="GN32" s="395"/>
      <c r="GO32" s="395"/>
      <c r="GP32" s="395"/>
      <c r="GQ32" s="395"/>
      <c r="GR32" s="395"/>
      <c r="GS32" s="395"/>
      <c r="GT32" s="395"/>
      <c r="GU32" s="395"/>
      <c r="GV32" s="395"/>
      <c r="GW32" s="395"/>
      <c r="GX32" s="395"/>
      <c r="GY32" s="395"/>
      <c r="GZ32" s="395"/>
      <c r="HA32" s="395"/>
      <c r="HB32" s="395"/>
      <c r="HC32" s="395"/>
      <c r="HD32" s="395"/>
      <c r="HE32" s="395"/>
      <c r="HF32" s="395"/>
      <c r="HG32" s="395"/>
      <c r="HH32" s="395"/>
      <c r="HI32" s="395"/>
      <c r="HJ32" s="395"/>
      <c r="HK32" s="395"/>
      <c r="HL32" s="395"/>
      <c r="HM32" s="395"/>
      <c r="HN32" s="395"/>
      <c r="HO32" s="395"/>
      <c r="HP32" s="395"/>
      <c r="HQ32" s="395"/>
      <c r="HR32" s="395"/>
      <c r="HS32" s="395"/>
      <c r="HT32" s="395"/>
      <c r="HU32" s="395"/>
      <c r="HV32" s="395"/>
      <c r="HW32" s="395"/>
      <c r="HX32" s="395"/>
      <c r="HY32" s="395"/>
      <c r="HZ32" s="395"/>
      <c r="IA32" s="395"/>
      <c r="IB32" s="395"/>
      <c r="IC32" s="395"/>
      <c r="ID32" s="395"/>
      <c r="IE32" s="395"/>
      <c r="IF32" s="395"/>
      <c r="IG32" s="395"/>
      <c r="IH32" s="395"/>
      <c r="II32" s="395"/>
      <c r="IJ32" s="395"/>
      <c r="IK32" s="395"/>
      <c r="IL32" s="395"/>
      <c r="IM32" s="395"/>
      <c r="IN32" s="395"/>
      <c r="IO32" s="395"/>
      <c r="IP32" s="395"/>
      <c r="IQ32" s="395"/>
      <c r="IR32" s="395"/>
      <c r="IS32" s="395"/>
      <c r="IT32" s="395"/>
      <c r="IU32" s="395"/>
      <c r="IV32" s="395"/>
      <c r="IW32" s="395"/>
      <c r="IX32" s="395"/>
      <c r="IY32" s="395"/>
      <c r="IZ32" s="395"/>
      <c r="JA32" s="395"/>
      <c r="JB32" s="395"/>
      <c r="JC32" s="395"/>
      <c r="JD32" s="395"/>
      <c r="JE32" s="395"/>
      <c r="JF32" s="395"/>
      <c r="JG32" s="395"/>
      <c r="JH32" s="395"/>
      <c r="JI32" s="395"/>
      <c r="JJ32" s="395"/>
      <c r="JK32" s="395"/>
      <c r="JL32" s="395"/>
      <c r="JM32" s="395"/>
      <c r="JN32" s="395"/>
      <c r="JO32" s="395"/>
      <c r="JP32" s="395"/>
      <c r="JQ32" s="395"/>
      <c r="JR32" s="395"/>
      <c r="JS32" s="395"/>
      <c r="JT32" s="395"/>
      <c r="JU32" s="395"/>
      <c r="JV32" s="395"/>
      <c r="JW32" s="395"/>
      <c r="JX32" s="395"/>
      <c r="JY32" s="395"/>
      <c r="JZ32" s="395"/>
      <c r="KA32" s="395"/>
      <c r="KB32" s="395"/>
      <c r="KC32" s="395"/>
      <c r="KD32" s="395"/>
      <c r="KE32" s="395"/>
      <c r="KF32" s="395"/>
      <c r="KG32" s="395"/>
      <c r="KH32" s="395"/>
      <c r="KI32" s="395"/>
      <c r="KJ32" s="395"/>
      <c r="KK32" s="395"/>
      <c r="KL32" s="395"/>
      <c r="KM32" s="395"/>
      <c r="KN32" s="395"/>
      <c r="KO32" s="395"/>
      <c r="KP32" s="395"/>
      <c r="KQ32" s="395"/>
      <c r="KR32" s="395"/>
      <c r="KS32" s="395"/>
      <c r="KT32" s="395"/>
      <c r="KU32" s="395"/>
      <c r="KV32" s="395"/>
      <c r="KW32" s="395"/>
      <c r="KX32" s="395"/>
      <c r="KY32" s="395"/>
      <c r="KZ32" s="395"/>
      <c r="LA32" s="395"/>
      <c r="LB32" s="395"/>
      <c r="LC32" s="395"/>
      <c r="LD32" s="395"/>
      <c r="LE32" s="395"/>
      <c r="LF32" s="395"/>
      <c r="LG32" s="395"/>
      <c r="LH32" s="395"/>
      <c r="LI32" s="395"/>
      <c r="LJ32" s="395"/>
      <c r="LK32" s="395"/>
      <c r="LL32" s="395"/>
      <c r="LM32" s="395"/>
      <c r="LN32" s="395"/>
      <c r="LO32" s="395"/>
      <c r="LP32" s="395"/>
      <c r="LQ32" s="395"/>
      <c r="LR32" s="395"/>
      <c r="LS32" s="395"/>
      <c r="LT32" s="395"/>
      <c r="LU32" s="395"/>
      <c r="LV32" s="395"/>
      <c r="LW32" s="395"/>
      <c r="LX32" s="395"/>
      <c r="LY32" s="395"/>
      <c r="LZ32" s="395"/>
      <c r="MA32" s="395"/>
      <c r="MB32" s="395"/>
      <c r="MC32" s="395"/>
      <c r="MD32" s="395"/>
      <c r="ME32" s="395"/>
      <c r="MF32" s="395"/>
      <c r="MG32" s="395"/>
      <c r="MH32" s="395"/>
      <c r="MI32" s="395"/>
      <c r="MJ32" s="395"/>
      <c r="MK32" s="395"/>
      <c r="ML32" s="395"/>
      <c r="MM32" s="395"/>
      <c r="MN32" s="395"/>
      <c r="MO32" s="395"/>
      <c r="MP32" s="395"/>
      <c r="MQ32" s="395"/>
      <c r="MR32" s="395"/>
      <c r="MS32" s="395"/>
      <c r="MT32" s="395"/>
      <c r="MU32" s="395"/>
      <c r="MV32" s="395"/>
      <c r="MW32" s="395"/>
      <c r="MX32" s="395"/>
      <c r="MY32" s="395"/>
      <c r="MZ32" s="395"/>
      <c r="NA32" s="395"/>
      <c r="NB32" s="395"/>
      <c r="NC32" s="395"/>
      <c r="ND32" s="395"/>
      <c r="NE32" s="395"/>
      <c r="NF32" s="395"/>
      <c r="NG32" s="395"/>
      <c r="NH32" s="395"/>
      <c r="NI32" s="395"/>
      <c r="NJ32" s="395"/>
      <c r="NK32" s="395"/>
      <c r="NL32" s="395"/>
      <c r="NM32" s="395"/>
      <c r="NN32" s="395"/>
      <c r="NO32" s="395"/>
      <c r="NP32" s="395"/>
      <c r="NQ32" s="395"/>
      <c r="NR32" s="395"/>
      <c r="NS32" s="395"/>
      <c r="NT32" s="395"/>
      <c r="NU32" s="395"/>
      <c r="NV32" s="395"/>
      <c r="NW32" s="395"/>
      <c r="NX32" s="395"/>
      <c r="NY32" s="395"/>
      <c r="NZ32" s="395"/>
      <c r="OA32" s="395"/>
      <c r="OB32" s="395"/>
      <c r="OC32" s="395"/>
      <c r="OD32" s="395"/>
      <c r="OE32" s="395"/>
      <c r="OF32" s="395"/>
      <c r="OG32" s="395"/>
      <c r="OH32" s="395"/>
      <c r="OI32" s="395"/>
      <c r="OJ32" s="395"/>
      <c r="OK32" s="395"/>
      <c r="OL32" s="395"/>
      <c r="OM32" s="395"/>
      <c r="ON32" s="395"/>
      <c r="OO32" s="395"/>
      <c r="OP32" s="395"/>
      <c r="OQ32" s="395"/>
      <c r="OR32" s="395"/>
      <c r="OS32" s="395"/>
      <c r="OT32" s="395"/>
      <c r="OU32" s="395"/>
      <c r="OV32" s="395"/>
      <c r="OW32" s="395"/>
      <c r="OX32" s="395"/>
      <c r="OY32" s="395"/>
      <c r="OZ32" s="395"/>
      <c r="PA32" s="395"/>
      <c r="PB32" s="395"/>
      <c r="PC32" s="395"/>
      <c r="PD32" s="395"/>
      <c r="PE32" s="395"/>
      <c r="PF32" s="395"/>
      <c r="PG32" s="395"/>
      <c r="PH32" s="395"/>
      <c r="PI32" s="395"/>
      <c r="PJ32" s="395"/>
      <c r="PK32" s="395"/>
      <c r="PL32" s="395"/>
      <c r="PM32" s="395"/>
      <c r="PN32" s="395"/>
      <c r="PO32" s="395"/>
      <c r="PP32" s="395"/>
      <c r="PQ32" s="395"/>
      <c r="PR32" s="395"/>
      <c r="PS32" s="395"/>
      <c r="PT32" s="395"/>
      <c r="PU32" s="395"/>
      <c r="PV32" s="395"/>
      <c r="PW32" s="395"/>
      <c r="PX32" s="395"/>
      <c r="PY32" s="395"/>
      <c r="PZ32" s="395"/>
      <c r="QA32" s="395"/>
      <c r="QB32" s="395"/>
      <c r="QC32" s="395"/>
      <c r="QD32" s="395"/>
      <c r="QE32" s="395"/>
      <c r="QF32" s="395"/>
      <c r="QG32" s="395"/>
      <c r="QH32" s="395"/>
      <c r="QI32" s="395"/>
      <c r="QJ32" s="395"/>
      <c r="QK32" s="395"/>
      <c r="QL32" s="395"/>
      <c r="QM32" s="395"/>
      <c r="QN32" s="395"/>
      <c r="QO32" s="395"/>
      <c r="QP32" s="395"/>
      <c r="QQ32" s="395"/>
      <c r="QR32" s="395"/>
      <c r="QS32" s="395"/>
      <c r="QT32" s="395"/>
      <c r="QU32" s="395"/>
      <c r="QV32" s="395"/>
      <c r="QW32" s="395"/>
      <c r="QX32" s="395"/>
      <c r="QY32" s="395"/>
      <c r="QZ32" s="395"/>
      <c r="RA32" s="395"/>
      <c r="RB32" s="395"/>
      <c r="RC32" s="395"/>
      <c r="RD32" s="395"/>
      <c r="RE32" s="395"/>
      <c r="RF32" s="395"/>
      <c r="RG32" s="395"/>
      <c r="RH32" s="395"/>
      <c r="RI32" s="395"/>
      <c r="RJ32" s="395"/>
      <c r="RK32" s="395"/>
      <c r="RL32" s="395"/>
      <c r="RM32" s="395"/>
      <c r="RN32" s="395"/>
      <c r="RO32" s="395"/>
      <c r="RP32" s="395"/>
      <c r="RQ32" s="395"/>
      <c r="RR32" s="395"/>
      <c r="RS32" s="395"/>
      <c r="RT32" s="395"/>
      <c r="RU32" s="395"/>
      <c r="RV32" s="395"/>
      <c r="RW32" s="395"/>
      <c r="RX32" s="395"/>
      <c r="RY32" s="395"/>
      <c r="RZ32" s="395"/>
      <c r="SA32" s="395"/>
    </row>
    <row r="33" spans="1:530">
      <c r="A33" s="478"/>
      <c r="B33" s="642"/>
      <c r="C33" s="642"/>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478"/>
      <c r="BL33" s="478"/>
      <c r="BM33" s="478"/>
      <c r="BN33" s="478"/>
      <c r="BO33" s="478"/>
      <c r="BP33" s="478"/>
      <c r="BQ33" s="478"/>
      <c r="BR33" s="478"/>
      <c r="BS33" s="478"/>
      <c r="BT33" s="478"/>
      <c r="BU33" s="478"/>
      <c r="BV33" s="478"/>
      <c r="BW33" s="478"/>
      <c r="BX33" s="478"/>
      <c r="BY33" s="478"/>
      <c r="BZ33" s="478"/>
      <c r="CA33" s="478"/>
      <c r="CB33" s="478"/>
      <c r="CC33" s="478"/>
      <c r="CD33" s="478"/>
      <c r="CE33" s="478"/>
      <c r="CF33" s="478"/>
      <c r="CG33" s="478"/>
      <c r="CH33" s="478"/>
      <c r="CI33" s="478"/>
      <c r="CJ33" s="478"/>
      <c r="CK33" s="478"/>
      <c r="CL33" s="478"/>
      <c r="CM33" s="478"/>
      <c r="CN33" s="478"/>
      <c r="CO33" s="478"/>
      <c r="CP33" s="478"/>
      <c r="CQ33" s="478"/>
      <c r="CR33" s="478"/>
      <c r="CS33" s="478"/>
      <c r="CT33" s="478"/>
      <c r="CU33" s="478"/>
      <c r="CV33" s="478"/>
      <c r="CW33" s="478"/>
      <c r="CX33" s="478"/>
      <c r="CY33" s="513"/>
      <c r="CZ33" s="514"/>
      <c r="DA33" s="401"/>
      <c r="DB33" s="478"/>
      <c r="DC33" s="478"/>
      <c r="DD33" s="478"/>
      <c r="DE33" s="478"/>
      <c r="DF33" s="478"/>
      <c r="DG33" s="478"/>
      <c r="DH33" s="478"/>
      <c r="DI33" s="478"/>
      <c r="DJ33" s="478"/>
      <c r="DK33" s="478"/>
      <c r="DL33" s="478"/>
      <c r="DM33" s="478"/>
      <c r="DN33" s="478"/>
      <c r="DO33" s="478"/>
      <c r="DP33" s="478"/>
      <c r="DQ33" s="478"/>
      <c r="DR33" s="478"/>
      <c r="DS33" s="478"/>
      <c r="DT33" s="478"/>
      <c r="DU33" s="478"/>
      <c r="DV33" s="478"/>
      <c r="DW33" s="478"/>
      <c r="DX33" s="478"/>
      <c r="DY33" s="478"/>
      <c r="DZ33" s="478"/>
      <c r="EA33" s="478"/>
      <c r="EB33" s="478"/>
      <c r="EC33" s="478"/>
      <c r="ED33" s="478"/>
      <c r="EE33" s="478"/>
      <c r="EF33" s="478"/>
      <c r="EG33" s="478"/>
      <c r="EH33" s="478"/>
      <c r="EI33" s="478"/>
      <c r="EJ33" s="478"/>
      <c r="EK33" s="478"/>
      <c r="EL33" s="478"/>
      <c r="EM33" s="478"/>
      <c r="EN33" s="478"/>
      <c r="EO33" s="478"/>
      <c r="EP33" s="478"/>
      <c r="EQ33" s="478"/>
      <c r="ER33" s="478"/>
      <c r="ES33" s="478"/>
      <c r="ET33" s="478"/>
      <c r="EU33" s="478"/>
      <c r="EV33" s="478"/>
      <c r="EW33" s="478"/>
      <c r="EX33" s="478"/>
      <c r="EY33" s="478"/>
      <c r="EZ33" s="478"/>
      <c r="FA33" s="478"/>
      <c r="FB33" s="478"/>
      <c r="FC33" s="478"/>
      <c r="FD33" s="478"/>
      <c r="FE33" s="478"/>
      <c r="FF33" s="478"/>
      <c r="FG33" s="478"/>
      <c r="FH33" s="478"/>
      <c r="FI33" s="478"/>
      <c r="FJ33" s="478"/>
      <c r="FK33" s="478"/>
      <c r="FL33" s="478"/>
      <c r="FM33" s="478"/>
      <c r="FN33" s="478"/>
      <c r="FO33" s="478"/>
      <c r="FP33" s="478"/>
      <c r="FQ33" s="478"/>
      <c r="FR33" s="478"/>
      <c r="FS33" s="478"/>
      <c r="FT33" s="395"/>
      <c r="FU33" s="395"/>
      <c r="FV33" s="395"/>
      <c r="FW33" s="395"/>
      <c r="FX33" s="395"/>
      <c r="FY33" s="395"/>
      <c r="FZ33" s="395"/>
      <c r="GA33" s="395"/>
      <c r="GB33" s="395"/>
      <c r="GC33" s="395"/>
      <c r="GD33" s="395"/>
      <c r="GE33" s="395"/>
      <c r="GF33" s="395"/>
      <c r="GG33" s="395"/>
      <c r="GH33" s="395"/>
      <c r="GI33" s="395"/>
      <c r="GJ33" s="395"/>
      <c r="GK33" s="395"/>
      <c r="GL33" s="395"/>
      <c r="GM33" s="395"/>
      <c r="GN33" s="395"/>
      <c r="GO33" s="395"/>
      <c r="GP33" s="395"/>
      <c r="GQ33" s="395"/>
      <c r="GR33" s="395"/>
      <c r="GS33" s="395"/>
      <c r="GT33" s="395"/>
      <c r="GU33" s="395"/>
      <c r="GV33" s="395"/>
      <c r="GW33" s="395"/>
      <c r="GX33" s="395"/>
      <c r="GY33" s="395"/>
      <c r="GZ33" s="395"/>
      <c r="HA33" s="395"/>
      <c r="HB33" s="395"/>
      <c r="HC33" s="395"/>
      <c r="HD33" s="395"/>
      <c r="HE33" s="395"/>
      <c r="HF33" s="395"/>
      <c r="HG33" s="395"/>
      <c r="HH33" s="395"/>
      <c r="HI33" s="395"/>
      <c r="HJ33" s="395"/>
      <c r="HK33" s="395"/>
      <c r="HL33" s="395"/>
      <c r="HM33" s="395"/>
      <c r="HN33" s="395"/>
      <c r="HO33" s="395"/>
      <c r="HP33" s="395"/>
      <c r="HQ33" s="395"/>
      <c r="HR33" s="395"/>
      <c r="HS33" s="395"/>
      <c r="HT33" s="395"/>
      <c r="HU33" s="395"/>
      <c r="HV33" s="395"/>
      <c r="HW33" s="395"/>
      <c r="HX33" s="395"/>
      <c r="HY33" s="395"/>
      <c r="HZ33" s="395"/>
      <c r="IA33" s="395"/>
      <c r="IB33" s="395"/>
      <c r="IC33" s="395"/>
      <c r="ID33" s="395"/>
      <c r="IE33" s="395"/>
      <c r="IF33" s="395"/>
      <c r="IG33" s="395"/>
      <c r="IH33" s="395"/>
      <c r="II33" s="395"/>
      <c r="IJ33" s="395"/>
      <c r="IK33" s="395"/>
      <c r="IL33" s="395"/>
      <c r="IM33" s="395"/>
      <c r="IN33" s="395"/>
      <c r="IO33" s="395"/>
      <c r="IP33" s="395"/>
      <c r="IQ33" s="395"/>
      <c r="IR33" s="395"/>
      <c r="IS33" s="395"/>
      <c r="IT33" s="395"/>
      <c r="IU33" s="395"/>
      <c r="IV33" s="395"/>
      <c r="IW33" s="395"/>
      <c r="IX33" s="395"/>
      <c r="IY33" s="395"/>
      <c r="IZ33" s="395"/>
      <c r="JA33" s="395"/>
      <c r="JB33" s="395"/>
      <c r="JC33" s="395"/>
      <c r="JD33" s="395"/>
      <c r="JE33" s="395"/>
      <c r="JF33" s="395"/>
      <c r="JG33" s="395"/>
      <c r="JH33" s="395"/>
      <c r="JI33" s="395"/>
      <c r="JJ33" s="395"/>
      <c r="JK33" s="395"/>
      <c r="JL33" s="395"/>
      <c r="JM33" s="395"/>
      <c r="JN33" s="395"/>
      <c r="JO33" s="395"/>
      <c r="JP33" s="395"/>
      <c r="JQ33" s="395"/>
      <c r="JR33" s="395"/>
      <c r="JS33" s="395"/>
      <c r="JT33" s="395"/>
      <c r="JU33" s="395"/>
      <c r="JV33" s="395"/>
      <c r="JW33" s="395"/>
      <c r="JX33" s="395"/>
      <c r="JY33" s="395"/>
      <c r="JZ33" s="395"/>
      <c r="KA33" s="395"/>
      <c r="KB33" s="395"/>
      <c r="KC33" s="395"/>
      <c r="KD33" s="395"/>
      <c r="KE33" s="395"/>
      <c r="KF33" s="395"/>
      <c r="KG33" s="395"/>
      <c r="KH33" s="395"/>
      <c r="KI33" s="395"/>
      <c r="KJ33" s="395"/>
      <c r="KK33" s="395"/>
      <c r="KL33" s="395"/>
      <c r="KM33" s="395"/>
      <c r="KN33" s="395"/>
      <c r="KO33" s="395"/>
      <c r="KP33" s="395"/>
      <c r="KQ33" s="395"/>
      <c r="KR33" s="395"/>
      <c r="KS33" s="395"/>
      <c r="KT33" s="395"/>
      <c r="KU33" s="395"/>
      <c r="KV33" s="395"/>
      <c r="KW33" s="395"/>
      <c r="KX33" s="395"/>
      <c r="KY33" s="395"/>
      <c r="KZ33" s="395"/>
      <c r="LA33" s="395"/>
      <c r="LB33" s="395"/>
      <c r="LC33" s="395"/>
      <c r="LD33" s="395"/>
      <c r="LE33" s="395"/>
      <c r="LF33" s="395"/>
      <c r="LG33" s="395"/>
      <c r="LH33" s="395"/>
      <c r="LI33" s="395"/>
      <c r="LJ33" s="395"/>
      <c r="LK33" s="395"/>
      <c r="LL33" s="395"/>
      <c r="LM33" s="395"/>
      <c r="LN33" s="395"/>
      <c r="LO33" s="395"/>
      <c r="LP33" s="395"/>
      <c r="LQ33" s="395"/>
      <c r="LR33" s="395"/>
      <c r="LS33" s="395"/>
      <c r="LT33" s="395"/>
      <c r="LU33" s="395"/>
      <c r="LV33" s="395"/>
      <c r="LW33" s="395"/>
      <c r="LX33" s="395"/>
      <c r="LY33" s="395"/>
      <c r="LZ33" s="395"/>
      <c r="MA33" s="395"/>
      <c r="MB33" s="395"/>
      <c r="MC33" s="395"/>
      <c r="MD33" s="395"/>
      <c r="ME33" s="395"/>
      <c r="MF33" s="395"/>
      <c r="MG33" s="395"/>
      <c r="MH33" s="395"/>
      <c r="MI33" s="395"/>
      <c r="MJ33" s="395"/>
      <c r="MK33" s="395"/>
      <c r="ML33" s="395"/>
      <c r="MM33" s="395"/>
      <c r="MN33" s="395"/>
      <c r="MO33" s="395"/>
      <c r="MP33" s="395"/>
      <c r="MQ33" s="395"/>
      <c r="MR33" s="395"/>
      <c r="MS33" s="395"/>
      <c r="MT33" s="395"/>
      <c r="MU33" s="395"/>
      <c r="MV33" s="395"/>
      <c r="MW33" s="395"/>
      <c r="MX33" s="395"/>
      <c r="MY33" s="395"/>
      <c r="MZ33" s="395"/>
      <c r="NA33" s="395"/>
      <c r="NB33" s="395"/>
      <c r="NC33" s="395"/>
      <c r="ND33" s="395"/>
      <c r="NE33" s="395"/>
      <c r="NF33" s="395"/>
      <c r="NG33" s="395"/>
      <c r="NH33" s="395"/>
      <c r="NI33" s="395"/>
      <c r="NJ33" s="395"/>
      <c r="NK33" s="395"/>
      <c r="NL33" s="395"/>
      <c r="NM33" s="395"/>
      <c r="NN33" s="395"/>
      <c r="NO33" s="395"/>
      <c r="NP33" s="395"/>
      <c r="NQ33" s="395"/>
      <c r="NR33" s="395"/>
      <c r="NS33" s="395"/>
      <c r="NT33" s="395"/>
      <c r="NU33" s="395"/>
      <c r="NV33" s="395"/>
      <c r="NW33" s="395"/>
      <c r="NX33" s="395"/>
      <c r="NY33" s="395"/>
      <c r="NZ33" s="395"/>
      <c r="OA33" s="395"/>
      <c r="OB33" s="395"/>
      <c r="OC33" s="395"/>
      <c r="OD33" s="395"/>
      <c r="OE33" s="395"/>
      <c r="OF33" s="395"/>
      <c r="OG33" s="395"/>
      <c r="OH33" s="395"/>
      <c r="OI33" s="395"/>
      <c r="OJ33" s="395"/>
      <c r="OK33" s="395"/>
      <c r="OL33" s="395"/>
      <c r="OM33" s="395"/>
      <c r="ON33" s="395"/>
      <c r="OO33" s="395"/>
      <c r="OP33" s="395"/>
      <c r="OQ33" s="395"/>
      <c r="OR33" s="395"/>
      <c r="OS33" s="395"/>
      <c r="OT33" s="395"/>
      <c r="OU33" s="395"/>
      <c r="OV33" s="395"/>
      <c r="OW33" s="395"/>
      <c r="OX33" s="395"/>
      <c r="OY33" s="395"/>
      <c r="OZ33" s="395"/>
      <c r="PA33" s="395"/>
      <c r="PB33" s="395"/>
      <c r="PC33" s="395"/>
      <c r="PD33" s="395"/>
      <c r="PE33" s="395"/>
      <c r="PF33" s="395"/>
      <c r="PG33" s="395"/>
      <c r="PH33" s="395"/>
      <c r="PI33" s="395"/>
      <c r="PJ33" s="395"/>
      <c r="PK33" s="395"/>
      <c r="PL33" s="395"/>
      <c r="PM33" s="395"/>
      <c r="PN33" s="395"/>
      <c r="PO33" s="395"/>
      <c r="PP33" s="395"/>
      <c r="PQ33" s="395"/>
      <c r="PR33" s="395"/>
      <c r="PS33" s="395"/>
      <c r="PT33" s="395"/>
      <c r="PU33" s="395"/>
      <c r="PV33" s="395"/>
      <c r="PW33" s="395"/>
      <c r="PX33" s="395"/>
      <c r="PY33" s="395"/>
      <c r="PZ33" s="395"/>
      <c r="QA33" s="395"/>
      <c r="QB33" s="395"/>
      <c r="QC33" s="395"/>
      <c r="QD33" s="395"/>
      <c r="QE33" s="395"/>
      <c r="QF33" s="395"/>
      <c r="QG33" s="395"/>
      <c r="QH33" s="395"/>
      <c r="QI33" s="395"/>
      <c r="QJ33" s="395"/>
      <c r="QK33" s="395"/>
      <c r="QL33" s="395"/>
      <c r="QM33" s="395"/>
      <c r="QN33" s="395"/>
      <c r="QO33" s="395"/>
      <c r="QP33" s="395"/>
      <c r="QQ33" s="395"/>
      <c r="QR33" s="395"/>
      <c r="QS33" s="395"/>
      <c r="QT33" s="395"/>
      <c r="QU33" s="395"/>
      <c r="QV33" s="395"/>
      <c r="QW33" s="395"/>
      <c r="QX33" s="395"/>
      <c r="QY33" s="395"/>
      <c r="QZ33" s="395"/>
      <c r="RA33" s="395"/>
      <c r="RB33" s="395"/>
      <c r="RC33" s="395"/>
      <c r="RD33" s="395"/>
      <c r="RE33" s="395"/>
      <c r="RF33" s="395"/>
      <c r="RG33" s="395"/>
      <c r="RH33" s="395"/>
      <c r="RI33" s="395"/>
      <c r="RJ33" s="395"/>
      <c r="RK33" s="395"/>
      <c r="RL33" s="395"/>
      <c r="RM33" s="395"/>
      <c r="RN33" s="395"/>
      <c r="RO33" s="395"/>
      <c r="RP33" s="395"/>
      <c r="RQ33" s="395"/>
      <c r="RR33" s="395"/>
      <c r="RS33" s="395"/>
      <c r="RT33" s="395"/>
      <c r="RU33" s="395"/>
      <c r="RV33" s="395"/>
      <c r="RW33" s="395"/>
      <c r="RX33" s="395"/>
      <c r="RY33" s="395"/>
      <c r="RZ33" s="395"/>
      <c r="SA33" s="395"/>
    </row>
    <row r="34" spans="1:530">
      <c r="A34" s="478"/>
      <c r="B34" s="642"/>
      <c r="C34" s="642"/>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478"/>
      <c r="BL34" s="478"/>
      <c r="BM34" s="478"/>
      <c r="BN34" s="478"/>
      <c r="BO34" s="478"/>
      <c r="BP34" s="478"/>
      <c r="BQ34" s="478"/>
      <c r="BR34" s="478"/>
      <c r="BS34" s="478"/>
      <c r="BT34" s="478"/>
      <c r="BU34" s="478"/>
      <c r="BV34" s="478"/>
      <c r="BW34" s="478"/>
      <c r="BX34" s="478"/>
      <c r="BY34" s="478"/>
      <c r="BZ34" s="478"/>
      <c r="CA34" s="478"/>
      <c r="CB34" s="478"/>
      <c r="CC34" s="478"/>
      <c r="CD34" s="478"/>
      <c r="CE34" s="478"/>
      <c r="CF34" s="478"/>
      <c r="CG34" s="478"/>
      <c r="CH34" s="478"/>
      <c r="CI34" s="478"/>
      <c r="CJ34" s="478"/>
      <c r="CK34" s="478"/>
      <c r="CL34" s="478"/>
      <c r="CM34" s="478"/>
      <c r="CN34" s="478"/>
      <c r="CO34" s="478"/>
      <c r="CP34" s="478"/>
      <c r="CQ34" s="478"/>
      <c r="CR34" s="478"/>
      <c r="CS34" s="478"/>
      <c r="CT34" s="478"/>
      <c r="CU34" s="478"/>
      <c r="CV34" s="478"/>
      <c r="CW34" s="478"/>
      <c r="CX34" s="478"/>
      <c r="CY34" s="513"/>
      <c r="CZ34" s="514"/>
      <c r="DA34" s="401"/>
      <c r="DB34" s="478"/>
      <c r="DC34" s="478"/>
      <c r="DD34" s="478"/>
      <c r="DE34" s="478"/>
      <c r="DF34" s="478"/>
      <c r="DG34" s="478"/>
      <c r="DH34" s="478"/>
      <c r="DI34" s="478"/>
      <c r="DJ34" s="478"/>
      <c r="DK34" s="478"/>
      <c r="DL34" s="478"/>
      <c r="DM34" s="478"/>
      <c r="DN34" s="478"/>
      <c r="DO34" s="478"/>
      <c r="DP34" s="478"/>
      <c r="DQ34" s="478"/>
      <c r="DR34" s="478"/>
      <c r="DS34" s="478"/>
      <c r="DT34" s="478"/>
      <c r="DU34" s="478"/>
      <c r="DV34" s="478"/>
      <c r="DW34" s="478"/>
      <c r="DX34" s="478"/>
      <c r="DY34" s="478"/>
      <c r="DZ34" s="478"/>
      <c r="EA34" s="478"/>
      <c r="EB34" s="478"/>
      <c r="EC34" s="478"/>
      <c r="ED34" s="478"/>
      <c r="EE34" s="478"/>
      <c r="EF34" s="478"/>
      <c r="EG34" s="478"/>
      <c r="EH34" s="478"/>
      <c r="EI34" s="478"/>
      <c r="EJ34" s="478"/>
      <c r="EK34" s="478"/>
      <c r="EL34" s="478"/>
      <c r="EM34" s="478"/>
      <c r="EN34" s="478"/>
      <c r="EO34" s="478"/>
      <c r="EP34" s="478"/>
      <c r="EQ34" s="478"/>
      <c r="ER34" s="478"/>
      <c r="ES34" s="478"/>
      <c r="ET34" s="478"/>
      <c r="EU34" s="478"/>
      <c r="EV34" s="478"/>
      <c r="EW34" s="478"/>
      <c r="EX34" s="478"/>
      <c r="EY34" s="478"/>
      <c r="EZ34" s="478"/>
      <c r="FA34" s="478"/>
      <c r="FB34" s="478"/>
      <c r="FC34" s="478"/>
      <c r="FD34" s="478"/>
      <c r="FE34" s="478"/>
      <c r="FF34" s="478"/>
      <c r="FG34" s="478"/>
      <c r="FH34" s="478"/>
      <c r="FI34" s="478"/>
      <c r="FJ34" s="478"/>
      <c r="FK34" s="478"/>
      <c r="FL34" s="478"/>
      <c r="FM34" s="478"/>
      <c r="FN34" s="478"/>
      <c r="FO34" s="478"/>
      <c r="FP34" s="478"/>
      <c r="FQ34" s="478"/>
      <c r="FR34" s="478"/>
      <c r="FS34" s="478"/>
      <c r="FT34" s="395"/>
      <c r="FU34" s="395"/>
      <c r="FV34" s="395"/>
      <c r="FW34" s="395"/>
      <c r="FX34" s="395"/>
      <c r="FY34" s="395"/>
      <c r="FZ34" s="395"/>
      <c r="GA34" s="395"/>
      <c r="GB34" s="395"/>
      <c r="GC34" s="395"/>
      <c r="GD34" s="395"/>
      <c r="GE34" s="395"/>
      <c r="GF34" s="395"/>
      <c r="GG34" s="395"/>
      <c r="GH34" s="395"/>
      <c r="GI34" s="395"/>
      <c r="GJ34" s="395"/>
      <c r="GK34" s="395"/>
      <c r="GL34" s="395"/>
      <c r="GM34" s="395"/>
      <c r="GN34" s="395"/>
      <c r="GO34" s="395"/>
      <c r="GP34" s="395"/>
      <c r="GQ34" s="395"/>
      <c r="GR34" s="395"/>
      <c r="GS34" s="395"/>
      <c r="GT34" s="395"/>
      <c r="GU34" s="395"/>
      <c r="GV34" s="395"/>
      <c r="GW34" s="395"/>
      <c r="GX34" s="395"/>
      <c r="GY34" s="395"/>
      <c r="GZ34" s="395"/>
      <c r="HA34" s="395"/>
      <c r="HB34" s="395"/>
      <c r="HC34" s="395"/>
      <c r="HD34" s="395"/>
      <c r="HE34" s="395"/>
      <c r="HF34" s="395"/>
      <c r="HG34" s="395"/>
      <c r="HH34" s="395"/>
      <c r="HI34" s="395"/>
      <c r="HJ34" s="395"/>
      <c r="HK34" s="395"/>
      <c r="HL34" s="395"/>
      <c r="HM34" s="395"/>
      <c r="HN34" s="395"/>
      <c r="HO34" s="395"/>
      <c r="HP34" s="395"/>
      <c r="HQ34" s="395"/>
      <c r="HR34" s="395"/>
      <c r="HS34" s="395"/>
      <c r="HT34" s="395"/>
      <c r="HU34" s="395"/>
      <c r="HV34" s="395"/>
      <c r="HW34" s="395"/>
      <c r="HX34" s="395"/>
      <c r="HY34" s="395"/>
      <c r="HZ34" s="395"/>
      <c r="IA34" s="395"/>
      <c r="IB34" s="395"/>
      <c r="IC34" s="395"/>
      <c r="ID34" s="395"/>
      <c r="IE34" s="395"/>
      <c r="IF34" s="395"/>
      <c r="IG34" s="395"/>
      <c r="IH34" s="395"/>
      <c r="II34" s="395"/>
      <c r="IJ34" s="395"/>
      <c r="IK34" s="395"/>
      <c r="IL34" s="395"/>
      <c r="IM34" s="395"/>
      <c r="IN34" s="395"/>
      <c r="IO34" s="395"/>
      <c r="IP34" s="395"/>
      <c r="IQ34" s="395"/>
      <c r="IR34" s="395"/>
      <c r="IS34" s="395"/>
      <c r="IT34" s="395"/>
      <c r="IU34" s="395"/>
      <c r="IV34" s="395"/>
      <c r="IW34" s="395"/>
      <c r="IX34" s="395"/>
      <c r="IY34" s="395"/>
      <c r="IZ34" s="395"/>
      <c r="JA34" s="395"/>
      <c r="JB34" s="395"/>
      <c r="JC34" s="395"/>
      <c r="JD34" s="395"/>
      <c r="JE34" s="395"/>
      <c r="JF34" s="395"/>
      <c r="JG34" s="395"/>
      <c r="JH34" s="395"/>
      <c r="JI34" s="395"/>
      <c r="JJ34" s="395"/>
      <c r="JK34" s="395"/>
      <c r="JL34" s="395"/>
      <c r="JM34" s="395"/>
      <c r="JN34" s="395"/>
      <c r="JO34" s="395"/>
      <c r="JP34" s="395"/>
      <c r="JQ34" s="395"/>
      <c r="JR34" s="395"/>
      <c r="JS34" s="395"/>
      <c r="JT34" s="395"/>
      <c r="JU34" s="395"/>
      <c r="JV34" s="395"/>
      <c r="JW34" s="395"/>
      <c r="JX34" s="395"/>
      <c r="JY34" s="395"/>
      <c r="JZ34" s="395"/>
      <c r="KA34" s="395"/>
      <c r="KB34" s="395"/>
      <c r="KC34" s="395"/>
      <c r="KD34" s="395"/>
      <c r="KE34" s="395"/>
      <c r="KF34" s="395"/>
      <c r="KG34" s="395"/>
      <c r="KH34" s="395"/>
      <c r="KI34" s="395"/>
      <c r="KJ34" s="395"/>
      <c r="KK34" s="395"/>
      <c r="KL34" s="395"/>
      <c r="KM34" s="395"/>
      <c r="KN34" s="395"/>
      <c r="KO34" s="395"/>
      <c r="KP34" s="395"/>
      <c r="KQ34" s="395"/>
      <c r="KR34" s="395"/>
      <c r="KS34" s="395"/>
      <c r="KT34" s="395"/>
      <c r="KU34" s="395"/>
      <c r="KV34" s="395"/>
      <c r="KW34" s="395"/>
      <c r="KX34" s="395"/>
      <c r="KY34" s="395"/>
      <c r="KZ34" s="395"/>
      <c r="LA34" s="395"/>
      <c r="LB34" s="395"/>
      <c r="LC34" s="395"/>
      <c r="LD34" s="395"/>
      <c r="LE34" s="395"/>
      <c r="LF34" s="395"/>
      <c r="LG34" s="395"/>
      <c r="LH34" s="395"/>
      <c r="LI34" s="395"/>
      <c r="LJ34" s="395"/>
      <c r="LK34" s="395"/>
      <c r="LL34" s="395"/>
      <c r="LM34" s="395"/>
      <c r="LN34" s="395"/>
      <c r="LO34" s="395"/>
      <c r="LP34" s="395"/>
      <c r="LQ34" s="395"/>
      <c r="LR34" s="395"/>
      <c r="LS34" s="395"/>
      <c r="LT34" s="395"/>
      <c r="LU34" s="395"/>
      <c r="LV34" s="395"/>
      <c r="LW34" s="395"/>
      <c r="LX34" s="395"/>
      <c r="LY34" s="395"/>
      <c r="LZ34" s="395"/>
      <c r="MA34" s="395"/>
      <c r="MB34" s="395"/>
      <c r="MC34" s="395"/>
      <c r="MD34" s="395"/>
      <c r="ME34" s="395"/>
      <c r="MF34" s="395"/>
      <c r="MG34" s="395"/>
      <c r="MH34" s="395"/>
      <c r="MI34" s="395"/>
      <c r="MJ34" s="395"/>
      <c r="MK34" s="395"/>
      <c r="ML34" s="395"/>
      <c r="MM34" s="395"/>
      <c r="MN34" s="395"/>
      <c r="MO34" s="395"/>
      <c r="MP34" s="395"/>
      <c r="MQ34" s="395"/>
      <c r="MR34" s="395"/>
      <c r="MS34" s="395"/>
      <c r="MT34" s="395"/>
      <c r="MU34" s="395"/>
      <c r="MV34" s="395"/>
      <c r="MW34" s="395"/>
      <c r="MX34" s="395"/>
      <c r="MY34" s="395"/>
      <c r="MZ34" s="395"/>
      <c r="NA34" s="395"/>
      <c r="NB34" s="395"/>
      <c r="NC34" s="395"/>
      <c r="ND34" s="395"/>
      <c r="NE34" s="395"/>
      <c r="NF34" s="395"/>
      <c r="NG34" s="395"/>
      <c r="NH34" s="395"/>
      <c r="NI34" s="395"/>
      <c r="NJ34" s="395"/>
      <c r="NK34" s="395"/>
      <c r="NL34" s="395"/>
      <c r="NM34" s="395"/>
      <c r="NN34" s="395"/>
      <c r="NO34" s="395"/>
      <c r="NP34" s="395"/>
      <c r="NQ34" s="395"/>
      <c r="NR34" s="395"/>
      <c r="NS34" s="395"/>
      <c r="NT34" s="395"/>
      <c r="NU34" s="395"/>
      <c r="NV34" s="395"/>
      <c r="NW34" s="395"/>
      <c r="NX34" s="395"/>
      <c r="NY34" s="395"/>
      <c r="NZ34" s="395"/>
      <c r="OA34" s="395"/>
      <c r="OB34" s="395"/>
      <c r="OC34" s="395"/>
      <c r="OD34" s="395"/>
      <c r="OE34" s="395"/>
      <c r="OF34" s="395"/>
      <c r="OG34" s="395"/>
      <c r="OH34" s="395"/>
      <c r="OI34" s="395"/>
      <c r="OJ34" s="395"/>
      <c r="OK34" s="395"/>
      <c r="OL34" s="395"/>
      <c r="OM34" s="395"/>
      <c r="ON34" s="395"/>
      <c r="OO34" s="395"/>
      <c r="OP34" s="395"/>
      <c r="OQ34" s="395"/>
      <c r="OR34" s="395"/>
      <c r="OS34" s="395"/>
      <c r="OT34" s="395"/>
      <c r="OU34" s="395"/>
      <c r="OV34" s="395"/>
      <c r="OW34" s="395"/>
      <c r="OX34" s="395"/>
      <c r="OY34" s="395"/>
      <c r="OZ34" s="395"/>
      <c r="PA34" s="395"/>
      <c r="PB34" s="395"/>
      <c r="PC34" s="395"/>
      <c r="PD34" s="395"/>
      <c r="PE34" s="395"/>
      <c r="PF34" s="395"/>
      <c r="PG34" s="395"/>
      <c r="PH34" s="395"/>
      <c r="PI34" s="395"/>
      <c r="PJ34" s="395"/>
      <c r="PK34" s="395"/>
      <c r="PL34" s="395"/>
      <c r="PM34" s="395"/>
      <c r="PN34" s="395"/>
      <c r="PO34" s="395"/>
      <c r="PP34" s="395"/>
      <c r="PQ34" s="395"/>
      <c r="PR34" s="395"/>
      <c r="PS34" s="395"/>
      <c r="PT34" s="395"/>
      <c r="PU34" s="395"/>
      <c r="PV34" s="395"/>
      <c r="PW34" s="395"/>
      <c r="PX34" s="395"/>
      <c r="PY34" s="395"/>
      <c r="PZ34" s="395"/>
      <c r="QA34" s="395"/>
      <c r="QB34" s="395"/>
      <c r="QC34" s="395"/>
      <c r="QD34" s="395"/>
      <c r="QE34" s="395"/>
      <c r="QF34" s="395"/>
      <c r="QG34" s="395"/>
      <c r="QH34" s="395"/>
      <c r="QI34" s="395"/>
      <c r="QJ34" s="395"/>
      <c r="QK34" s="395"/>
      <c r="QL34" s="395"/>
      <c r="QM34" s="395"/>
      <c r="QN34" s="395"/>
      <c r="QO34" s="395"/>
      <c r="QP34" s="395"/>
      <c r="QQ34" s="395"/>
      <c r="QR34" s="395"/>
      <c r="QS34" s="395"/>
      <c r="QT34" s="395"/>
      <c r="QU34" s="395"/>
      <c r="QV34" s="395"/>
      <c r="QW34" s="395"/>
      <c r="QX34" s="395"/>
      <c r="QY34" s="395"/>
      <c r="QZ34" s="395"/>
      <c r="RA34" s="395"/>
      <c r="RB34" s="395"/>
      <c r="RC34" s="395"/>
      <c r="RD34" s="395"/>
      <c r="RE34" s="395"/>
      <c r="RF34" s="395"/>
      <c r="RG34" s="395"/>
      <c r="RH34" s="395"/>
      <c r="RI34" s="395"/>
      <c r="RJ34" s="395"/>
      <c r="RK34" s="395"/>
      <c r="RL34" s="395"/>
      <c r="RM34" s="395"/>
      <c r="RN34" s="395"/>
      <c r="RO34" s="395"/>
      <c r="RP34" s="395"/>
      <c r="RQ34" s="395"/>
      <c r="RR34" s="395"/>
      <c r="RS34" s="395"/>
      <c r="RT34" s="395"/>
      <c r="RU34" s="395"/>
      <c r="RV34" s="395"/>
      <c r="RW34" s="395"/>
      <c r="RX34" s="395"/>
      <c r="RY34" s="395"/>
      <c r="RZ34" s="395"/>
      <c r="SA34" s="395"/>
    </row>
    <row r="35" spans="1:530">
      <c r="A35" s="478"/>
      <c r="B35" s="642"/>
      <c r="C35" s="642"/>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8"/>
      <c r="AQ35" s="478"/>
      <c r="AR35" s="478"/>
      <c r="AS35" s="478"/>
      <c r="AT35" s="478"/>
      <c r="AU35" s="478"/>
      <c r="AV35" s="478"/>
      <c r="AW35" s="478"/>
      <c r="AX35" s="478"/>
      <c r="AY35" s="478"/>
      <c r="AZ35" s="478"/>
      <c r="BA35" s="478"/>
      <c r="BB35" s="478"/>
      <c r="BC35" s="478"/>
      <c r="BD35" s="478"/>
      <c r="BE35" s="478"/>
      <c r="BF35" s="478"/>
      <c r="BG35" s="478"/>
      <c r="BH35" s="478"/>
      <c r="BI35" s="478"/>
      <c r="BJ35" s="478"/>
      <c r="BK35" s="478"/>
      <c r="BL35" s="478"/>
      <c r="BM35" s="478"/>
      <c r="BN35" s="478"/>
      <c r="BO35" s="478"/>
      <c r="BP35" s="478"/>
      <c r="BQ35" s="478"/>
      <c r="BR35" s="478"/>
      <c r="BS35" s="478"/>
      <c r="BT35" s="478"/>
      <c r="BU35" s="478"/>
      <c r="BV35" s="478"/>
      <c r="BW35" s="478"/>
      <c r="BX35" s="478"/>
      <c r="BY35" s="478"/>
      <c r="BZ35" s="478"/>
      <c r="CA35" s="478"/>
      <c r="CB35" s="478"/>
      <c r="CC35" s="478"/>
      <c r="CD35" s="478"/>
      <c r="CE35" s="478"/>
      <c r="CF35" s="478"/>
      <c r="CG35" s="478"/>
      <c r="CH35" s="478"/>
      <c r="CI35" s="478"/>
      <c r="CJ35" s="478"/>
      <c r="CK35" s="478"/>
      <c r="CL35" s="478"/>
      <c r="CM35" s="478"/>
      <c r="CN35" s="478"/>
      <c r="CO35" s="478"/>
      <c r="CP35" s="478"/>
      <c r="CQ35" s="478"/>
      <c r="CR35" s="478"/>
      <c r="CS35" s="478"/>
      <c r="CT35" s="478"/>
      <c r="CU35" s="478"/>
      <c r="CV35" s="478"/>
      <c r="CW35" s="478"/>
      <c r="CX35" s="478"/>
      <c r="CY35" s="513"/>
      <c r="CZ35" s="514"/>
      <c r="DA35" s="401"/>
      <c r="DB35" s="478"/>
      <c r="DC35" s="478"/>
      <c r="DD35" s="478"/>
      <c r="DE35" s="478"/>
      <c r="DF35" s="478"/>
      <c r="DG35" s="478"/>
      <c r="DH35" s="478"/>
      <c r="DI35" s="478"/>
      <c r="DJ35" s="478"/>
      <c r="DK35" s="478"/>
      <c r="DL35" s="478"/>
      <c r="DM35" s="478"/>
      <c r="DN35" s="478"/>
      <c r="DO35" s="478"/>
      <c r="DP35" s="478"/>
      <c r="DQ35" s="478"/>
      <c r="DR35" s="478"/>
      <c r="DS35" s="478"/>
      <c r="DT35" s="478"/>
      <c r="DU35" s="478"/>
      <c r="DV35" s="478"/>
      <c r="DW35" s="478"/>
      <c r="DX35" s="478"/>
      <c r="DY35" s="478"/>
      <c r="DZ35" s="478"/>
      <c r="EA35" s="478"/>
      <c r="EB35" s="478"/>
      <c r="EC35" s="478"/>
      <c r="ED35" s="478"/>
      <c r="EE35" s="478"/>
      <c r="EF35" s="478"/>
      <c r="EG35" s="478"/>
      <c r="EH35" s="478"/>
      <c r="EI35" s="478"/>
      <c r="EJ35" s="478"/>
      <c r="EK35" s="478"/>
      <c r="EL35" s="478"/>
      <c r="EM35" s="478"/>
      <c r="EN35" s="478"/>
      <c r="EO35" s="478"/>
      <c r="EP35" s="478"/>
      <c r="EQ35" s="478"/>
      <c r="ER35" s="478"/>
      <c r="ES35" s="478"/>
      <c r="ET35" s="478"/>
      <c r="EU35" s="478"/>
      <c r="EV35" s="478"/>
      <c r="EW35" s="478"/>
      <c r="EX35" s="478"/>
      <c r="EY35" s="478"/>
      <c r="EZ35" s="478"/>
      <c r="FA35" s="478"/>
      <c r="FB35" s="478"/>
      <c r="FC35" s="478"/>
      <c r="FD35" s="478"/>
      <c r="FE35" s="478"/>
      <c r="FF35" s="478"/>
      <c r="FG35" s="478"/>
      <c r="FH35" s="478"/>
      <c r="FI35" s="478"/>
      <c r="FJ35" s="478"/>
      <c r="FK35" s="478"/>
      <c r="FL35" s="478"/>
      <c r="FM35" s="478"/>
      <c r="FN35" s="478"/>
      <c r="FO35" s="478"/>
      <c r="FP35" s="478"/>
      <c r="FQ35" s="478"/>
      <c r="FR35" s="478"/>
      <c r="FS35" s="478"/>
      <c r="FT35" s="395"/>
      <c r="FU35" s="395"/>
      <c r="FV35" s="395"/>
      <c r="FW35" s="395"/>
      <c r="FX35" s="395"/>
      <c r="FY35" s="395"/>
      <c r="FZ35" s="395"/>
      <c r="GA35" s="395"/>
      <c r="GB35" s="395"/>
      <c r="GC35" s="395"/>
      <c r="GD35" s="395"/>
      <c r="GE35" s="395"/>
      <c r="GF35" s="395"/>
      <c r="GG35" s="395"/>
      <c r="GH35" s="395"/>
      <c r="GI35" s="395"/>
      <c r="GJ35" s="395"/>
      <c r="GK35" s="395"/>
      <c r="GL35" s="395"/>
      <c r="GM35" s="395"/>
      <c r="GN35" s="395"/>
      <c r="GO35" s="395"/>
      <c r="GP35" s="395"/>
      <c r="GQ35" s="395"/>
      <c r="GR35" s="395"/>
      <c r="GS35" s="395"/>
      <c r="GT35" s="395"/>
      <c r="GU35" s="395"/>
      <c r="GV35" s="395"/>
      <c r="GW35" s="395"/>
      <c r="GX35" s="395"/>
      <c r="GY35" s="395"/>
      <c r="GZ35" s="395"/>
      <c r="HA35" s="395"/>
      <c r="HB35" s="395"/>
      <c r="HC35" s="395"/>
      <c r="HD35" s="395"/>
      <c r="HE35" s="395"/>
      <c r="HF35" s="395"/>
      <c r="HG35" s="395"/>
      <c r="HH35" s="395"/>
      <c r="HI35" s="395"/>
      <c r="HJ35" s="395"/>
      <c r="HK35" s="395"/>
      <c r="HL35" s="395"/>
      <c r="HM35" s="395"/>
      <c r="HN35" s="395"/>
      <c r="HO35" s="395"/>
      <c r="HP35" s="395"/>
      <c r="HQ35" s="395"/>
      <c r="HR35" s="395"/>
      <c r="HS35" s="395"/>
      <c r="HT35" s="395"/>
      <c r="HU35" s="395"/>
      <c r="HV35" s="395"/>
      <c r="HW35" s="395"/>
      <c r="HX35" s="395"/>
      <c r="HY35" s="395"/>
      <c r="HZ35" s="395"/>
      <c r="IA35" s="395"/>
      <c r="IB35" s="395"/>
      <c r="IC35" s="395"/>
      <c r="ID35" s="395"/>
      <c r="IE35" s="395"/>
      <c r="IF35" s="395"/>
      <c r="IG35" s="395"/>
      <c r="IH35" s="395"/>
      <c r="II35" s="395"/>
      <c r="IJ35" s="395"/>
      <c r="IK35" s="395"/>
      <c r="IL35" s="395"/>
      <c r="IM35" s="395"/>
      <c r="IN35" s="395"/>
      <c r="IO35" s="395"/>
      <c r="IP35" s="395"/>
      <c r="IQ35" s="395"/>
      <c r="IR35" s="395"/>
      <c r="IS35" s="395"/>
      <c r="IT35" s="395"/>
      <c r="IU35" s="395"/>
      <c r="IV35" s="395"/>
      <c r="IW35" s="395"/>
      <c r="IX35" s="395"/>
      <c r="IY35" s="395"/>
      <c r="IZ35" s="395"/>
      <c r="JA35" s="395"/>
      <c r="JB35" s="395"/>
      <c r="JC35" s="395"/>
      <c r="JD35" s="395"/>
      <c r="JE35" s="395"/>
      <c r="JF35" s="395"/>
      <c r="JG35" s="395"/>
      <c r="JH35" s="395"/>
      <c r="JI35" s="395"/>
      <c r="JJ35" s="395"/>
      <c r="JK35" s="395"/>
      <c r="JL35" s="395"/>
      <c r="JM35" s="395"/>
      <c r="JN35" s="395"/>
      <c r="JO35" s="395"/>
      <c r="JP35" s="395"/>
      <c r="JQ35" s="395"/>
      <c r="JR35" s="395"/>
      <c r="JS35" s="395"/>
      <c r="JT35" s="395"/>
      <c r="JU35" s="395"/>
      <c r="JV35" s="395"/>
      <c r="JW35" s="395"/>
      <c r="JX35" s="395"/>
      <c r="JY35" s="395"/>
      <c r="JZ35" s="395"/>
      <c r="KA35" s="395"/>
      <c r="KB35" s="395"/>
      <c r="KC35" s="395"/>
      <c r="KD35" s="395"/>
      <c r="KE35" s="395"/>
      <c r="KF35" s="395"/>
      <c r="KG35" s="395"/>
      <c r="KH35" s="395"/>
      <c r="KI35" s="395"/>
      <c r="KJ35" s="395"/>
      <c r="KK35" s="395"/>
      <c r="KL35" s="395"/>
      <c r="KM35" s="395"/>
      <c r="KN35" s="395"/>
      <c r="KO35" s="395"/>
      <c r="KP35" s="395"/>
      <c r="KQ35" s="395"/>
      <c r="KR35" s="395"/>
      <c r="KS35" s="395"/>
      <c r="KT35" s="395"/>
      <c r="KU35" s="395"/>
      <c r="KV35" s="395"/>
      <c r="KW35" s="395"/>
      <c r="KX35" s="395"/>
      <c r="KY35" s="395"/>
      <c r="KZ35" s="395"/>
      <c r="LA35" s="395"/>
      <c r="LB35" s="395"/>
      <c r="LC35" s="395"/>
      <c r="LD35" s="395"/>
      <c r="LE35" s="395"/>
      <c r="LF35" s="395"/>
      <c r="LG35" s="395"/>
      <c r="LH35" s="395"/>
      <c r="LI35" s="395"/>
      <c r="LJ35" s="395"/>
      <c r="LK35" s="395"/>
      <c r="LL35" s="395"/>
      <c r="LM35" s="395"/>
      <c r="LN35" s="395"/>
      <c r="LO35" s="395"/>
      <c r="LP35" s="395"/>
      <c r="LQ35" s="395"/>
      <c r="LR35" s="395"/>
      <c r="LS35" s="395"/>
      <c r="LT35" s="395"/>
      <c r="LU35" s="395"/>
      <c r="LV35" s="395"/>
      <c r="LW35" s="395"/>
      <c r="LX35" s="395"/>
      <c r="LY35" s="395"/>
      <c r="LZ35" s="395"/>
      <c r="MA35" s="395"/>
      <c r="MB35" s="395"/>
      <c r="MC35" s="395"/>
      <c r="MD35" s="395"/>
      <c r="ME35" s="395"/>
      <c r="MF35" s="395"/>
      <c r="MG35" s="395"/>
      <c r="MH35" s="395"/>
      <c r="MI35" s="395"/>
      <c r="MJ35" s="395"/>
      <c r="MK35" s="395"/>
      <c r="ML35" s="395"/>
      <c r="MM35" s="395"/>
      <c r="MN35" s="395"/>
      <c r="MO35" s="395"/>
      <c r="MP35" s="395"/>
      <c r="MQ35" s="395"/>
      <c r="MR35" s="395"/>
      <c r="MS35" s="395"/>
      <c r="MT35" s="395"/>
      <c r="MU35" s="395"/>
      <c r="MV35" s="395"/>
      <c r="MW35" s="395"/>
      <c r="MX35" s="395"/>
      <c r="MY35" s="395"/>
      <c r="MZ35" s="395"/>
      <c r="NA35" s="395"/>
      <c r="NB35" s="395"/>
      <c r="NC35" s="395"/>
      <c r="ND35" s="395"/>
      <c r="NE35" s="395"/>
      <c r="NF35" s="395"/>
      <c r="NG35" s="395"/>
      <c r="NH35" s="395"/>
      <c r="NI35" s="395"/>
      <c r="NJ35" s="395"/>
      <c r="NK35" s="395"/>
      <c r="NL35" s="395"/>
      <c r="NM35" s="395"/>
      <c r="NN35" s="395"/>
      <c r="NO35" s="395"/>
      <c r="NP35" s="395"/>
      <c r="NQ35" s="395"/>
      <c r="NR35" s="395"/>
      <c r="NS35" s="395"/>
      <c r="NT35" s="395"/>
      <c r="NU35" s="395"/>
      <c r="NV35" s="395"/>
      <c r="NW35" s="395"/>
      <c r="NX35" s="395"/>
      <c r="NY35" s="395"/>
      <c r="NZ35" s="395"/>
      <c r="OA35" s="395"/>
      <c r="OB35" s="395"/>
      <c r="OC35" s="395"/>
      <c r="OD35" s="395"/>
      <c r="OE35" s="395"/>
      <c r="OF35" s="395"/>
      <c r="OG35" s="395"/>
      <c r="OH35" s="395"/>
      <c r="OI35" s="395"/>
      <c r="OJ35" s="395"/>
      <c r="OK35" s="395"/>
      <c r="OL35" s="395"/>
      <c r="OM35" s="395"/>
      <c r="ON35" s="395"/>
      <c r="OO35" s="395"/>
      <c r="OP35" s="395"/>
      <c r="OQ35" s="395"/>
      <c r="OR35" s="395"/>
      <c r="OS35" s="395"/>
      <c r="OT35" s="395"/>
      <c r="OU35" s="395"/>
      <c r="OV35" s="395"/>
      <c r="OW35" s="395"/>
      <c r="OX35" s="395"/>
      <c r="OY35" s="395"/>
      <c r="OZ35" s="395"/>
      <c r="PA35" s="395"/>
      <c r="PB35" s="395"/>
      <c r="PC35" s="395"/>
      <c r="PD35" s="395"/>
      <c r="PE35" s="395"/>
      <c r="PF35" s="395"/>
      <c r="PG35" s="395"/>
      <c r="PH35" s="395"/>
      <c r="PI35" s="395"/>
      <c r="PJ35" s="395"/>
      <c r="PK35" s="395"/>
      <c r="PL35" s="395"/>
      <c r="PM35" s="395"/>
      <c r="PN35" s="395"/>
      <c r="PO35" s="395"/>
      <c r="PP35" s="395"/>
      <c r="PQ35" s="395"/>
      <c r="PR35" s="395"/>
      <c r="PS35" s="395"/>
      <c r="PT35" s="395"/>
      <c r="PU35" s="395"/>
      <c r="PV35" s="395"/>
      <c r="PW35" s="395"/>
      <c r="PX35" s="395"/>
      <c r="PY35" s="395"/>
      <c r="PZ35" s="395"/>
      <c r="QA35" s="395"/>
      <c r="QB35" s="395"/>
      <c r="QC35" s="395"/>
      <c r="QD35" s="395"/>
      <c r="QE35" s="395"/>
      <c r="QF35" s="395"/>
      <c r="QG35" s="395"/>
      <c r="QH35" s="395"/>
      <c r="QI35" s="395"/>
      <c r="QJ35" s="395"/>
      <c r="QK35" s="395"/>
      <c r="QL35" s="395"/>
      <c r="QM35" s="395"/>
      <c r="QN35" s="395"/>
      <c r="QO35" s="395"/>
      <c r="QP35" s="395"/>
      <c r="QQ35" s="395"/>
      <c r="QR35" s="395"/>
      <c r="QS35" s="395"/>
      <c r="QT35" s="395"/>
      <c r="QU35" s="395"/>
      <c r="QV35" s="395"/>
      <c r="QW35" s="395"/>
      <c r="QX35" s="395"/>
      <c r="QY35" s="395"/>
      <c r="QZ35" s="395"/>
      <c r="RA35" s="395"/>
      <c r="RB35" s="395"/>
      <c r="RC35" s="395"/>
      <c r="RD35" s="395"/>
      <c r="RE35" s="395"/>
      <c r="RF35" s="395"/>
      <c r="RG35" s="395"/>
      <c r="RH35" s="395"/>
      <c r="RI35" s="395"/>
      <c r="RJ35" s="395"/>
      <c r="RK35" s="395"/>
      <c r="RL35" s="395"/>
      <c r="RM35" s="395"/>
      <c r="RN35" s="395"/>
      <c r="RO35" s="395"/>
      <c r="RP35" s="395"/>
      <c r="RQ35" s="395"/>
      <c r="RR35" s="395"/>
      <c r="RS35" s="395"/>
      <c r="RT35" s="395"/>
      <c r="RU35" s="395"/>
      <c r="RV35" s="395"/>
      <c r="RW35" s="395"/>
      <c r="RX35" s="395"/>
      <c r="RY35" s="395"/>
      <c r="RZ35" s="395"/>
      <c r="SA35" s="395"/>
    </row>
    <row r="36" spans="1:530">
      <c r="A36" s="478"/>
      <c r="B36" s="642"/>
      <c r="C36" s="642"/>
      <c r="D36" s="395"/>
      <c r="E36" s="478"/>
      <c r="F36" s="478"/>
      <c r="G36" s="478"/>
      <c r="H36" s="478"/>
      <c r="I36" s="478"/>
      <c r="J36" s="478"/>
      <c r="K36" s="478"/>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c r="BV36" s="395"/>
      <c r="BW36" s="395"/>
      <c r="BX36" s="395"/>
      <c r="BY36" s="395"/>
      <c r="BZ36" s="395"/>
      <c r="CA36" s="395"/>
      <c r="CB36" s="395"/>
      <c r="CC36" s="395"/>
      <c r="CD36" s="395"/>
      <c r="CE36" s="395"/>
      <c r="CF36" s="395"/>
      <c r="CG36" s="395"/>
      <c r="CH36" s="395"/>
      <c r="CI36" s="395"/>
      <c r="CJ36" s="395"/>
      <c r="CK36" s="395"/>
      <c r="CL36" s="395"/>
      <c r="CM36" s="395"/>
      <c r="CN36" s="395"/>
      <c r="CO36" s="395"/>
      <c r="CP36" s="395"/>
      <c r="CQ36" s="395"/>
      <c r="CR36" s="395"/>
      <c r="CS36" s="395"/>
      <c r="CT36" s="395"/>
      <c r="CU36" s="395"/>
      <c r="CV36" s="395"/>
      <c r="CW36" s="395"/>
      <c r="CX36" s="395"/>
      <c r="CY36" s="513"/>
      <c r="CZ36" s="514"/>
      <c r="DA36" s="401"/>
      <c r="DB36" s="395"/>
      <c r="DC36" s="395"/>
      <c r="DD36" s="395"/>
      <c r="DE36" s="395"/>
      <c r="DF36" s="395"/>
      <c r="DG36" s="395"/>
      <c r="DH36" s="395"/>
      <c r="DI36" s="395"/>
      <c r="DJ36" s="395"/>
      <c r="DK36" s="395"/>
      <c r="DL36" s="395"/>
      <c r="DM36" s="395"/>
      <c r="DN36" s="395"/>
      <c r="DO36" s="395"/>
      <c r="DP36" s="395"/>
      <c r="DQ36" s="395"/>
      <c r="DR36" s="395"/>
      <c r="DS36" s="395"/>
      <c r="DT36" s="395"/>
      <c r="DU36" s="395"/>
      <c r="DV36" s="395"/>
      <c r="DW36" s="395"/>
      <c r="DX36" s="395"/>
      <c r="DY36" s="395"/>
      <c r="DZ36" s="395"/>
      <c r="EA36" s="395"/>
      <c r="EB36" s="395"/>
      <c r="EC36" s="395"/>
      <c r="ED36" s="395"/>
      <c r="EE36" s="395"/>
      <c r="EF36" s="395"/>
      <c r="EG36" s="395"/>
      <c r="EH36" s="395"/>
      <c r="EI36" s="395"/>
      <c r="EJ36" s="395"/>
      <c r="EK36" s="395"/>
      <c r="EL36" s="395"/>
      <c r="EM36" s="395"/>
      <c r="EN36" s="395"/>
      <c r="EO36" s="395"/>
      <c r="EP36" s="395"/>
      <c r="EQ36" s="395"/>
      <c r="ER36" s="395"/>
      <c r="ES36" s="395"/>
      <c r="ET36" s="395"/>
      <c r="EU36" s="395"/>
      <c r="EV36" s="395"/>
      <c r="EW36" s="395"/>
      <c r="EX36" s="395"/>
      <c r="EY36" s="395"/>
      <c r="EZ36" s="395"/>
      <c r="FA36" s="395"/>
      <c r="FB36" s="395"/>
      <c r="FC36" s="395"/>
      <c r="FD36" s="395"/>
      <c r="FE36" s="395"/>
      <c r="FF36" s="395"/>
      <c r="FG36" s="395"/>
      <c r="FH36" s="395"/>
      <c r="FI36" s="395"/>
      <c r="FJ36" s="395"/>
      <c r="FK36" s="395"/>
      <c r="FL36" s="395"/>
      <c r="FM36" s="395"/>
      <c r="FN36" s="395"/>
      <c r="FO36" s="395"/>
      <c r="FP36" s="395"/>
      <c r="FQ36" s="395"/>
      <c r="FR36" s="395"/>
      <c r="FS36" s="395"/>
      <c r="FT36" s="395"/>
      <c r="FU36" s="395"/>
      <c r="FV36" s="395"/>
      <c r="FW36" s="395"/>
      <c r="FX36" s="395"/>
      <c r="FY36" s="395"/>
      <c r="FZ36" s="395"/>
      <c r="GA36" s="395"/>
      <c r="GB36" s="395"/>
      <c r="GC36" s="395"/>
      <c r="GD36" s="395"/>
      <c r="GE36" s="395"/>
      <c r="GF36" s="395"/>
      <c r="GG36" s="395"/>
      <c r="GH36" s="395"/>
      <c r="GI36" s="395"/>
      <c r="GJ36" s="395"/>
      <c r="GK36" s="395"/>
      <c r="GL36" s="395"/>
      <c r="GM36" s="395"/>
      <c r="GN36" s="395"/>
      <c r="GO36" s="395"/>
      <c r="GP36" s="395"/>
      <c r="GQ36" s="395"/>
      <c r="GR36" s="395"/>
      <c r="GS36" s="395"/>
      <c r="GT36" s="395"/>
      <c r="GU36" s="395"/>
      <c r="GV36" s="395"/>
      <c r="GW36" s="395"/>
      <c r="GX36" s="395"/>
      <c r="GY36" s="395"/>
      <c r="GZ36" s="395"/>
      <c r="HA36" s="395"/>
      <c r="HB36" s="395"/>
      <c r="HC36" s="395"/>
      <c r="HD36" s="395"/>
      <c r="HE36" s="395"/>
      <c r="HF36" s="395"/>
      <c r="HG36" s="395"/>
      <c r="HH36" s="395"/>
      <c r="HI36" s="395"/>
      <c r="HJ36" s="395"/>
      <c r="HK36" s="395"/>
      <c r="HL36" s="395"/>
      <c r="HM36" s="395"/>
      <c r="HN36" s="395"/>
      <c r="HO36" s="395"/>
      <c r="HP36" s="395"/>
      <c r="HQ36" s="395"/>
      <c r="HR36" s="395"/>
      <c r="HS36" s="395"/>
      <c r="HT36" s="395"/>
      <c r="HU36" s="395"/>
      <c r="HV36" s="395"/>
      <c r="HW36" s="395"/>
      <c r="HX36" s="395"/>
      <c r="HY36" s="395"/>
      <c r="HZ36" s="395"/>
      <c r="IA36" s="395"/>
      <c r="IB36" s="395"/>
      <c r="IC36" s="395"/>
      <c r="ID36" s="395"/>
      <c r="IE36" s="395"/>
      <c r="IF36" s="395"/>
      <c r="IG36" s="395"/>
      <c r="IH36" s="395"/>
      <c r="II36" s="395"/>
      <c r="IJ36" s="395"/>
      <c r="IK36" s="395"/>
      <c r="IL36" s="395"/>
      <c r="IM36" s="395"/>
      <c r="IN36" s="395"/>
      <c r="IO36" s="395"/>
      <c r="IP36" s="395"/>
      <c r="IQ36" s="395"/>
      <c r="IR36" s="395"/>
      <c r="IS36" s="395"/>
      <c r="IT36" s="395"/>
      <c r="IU36" s="395"/>
      <c r="IV36" s="395"/>
      <c r="IW36" s="395"/>
      <c r="IX36" s="395"/>
      <c r="IY36" s="395"/>
      <c r="IZ36" s="395"/>
      <c r="JA36" s="395"/>
      <c r="JB36" s="395"/>
      <c r="JC36" s="395"/>
      <c r="JD36" s="395"/>
      <c r="JE36" s="395"/>
      <c r="JF36" s="395"/>
      <c r="JG36" s="395"/>
      <c r="JH36" s="395"/>
      <c r="JI36" s="395"/>
      <c r="JJ36" s="395"/>
      <c r="JK36" s="395"/>
      <c r="JL36" s="395"/>
      <c r="JM36" s="395"/>
      <c r="JN36" s="395"/>
      <c r="JO36" s="395"/>
      <c r="JP36" s="395"/>
      <c r="JQ36" s="395"/>
      <c r="JR36" s="395"/>
      <c r="JS36" s="395"/>
      <c r="JT36" s="395"/>
      <c r="JU36" s="395"/>
      <c r="JV36" s="395"/>
      <c r="JW36" s="395"/>
      <c r="JX36" s="395"/>
      <c r="JY36" s="395"/>
      <c r="JZ36" s="395"/>
      <c r="KA36" s="395"/>
      <c r="KB36" s="395"/>
      <c r="KC36" s="395"/>
      <c r="KD36" s="395"/>
      <c r="KE36" s="395"/>
      <c r="KF36" s="395"/>
      <c r="KG36" s="395"/>
      <c r="KH36" s="395"/>
      <c r="KI36" s="395"/>
      <c r="KJ36" s="395"/>
      <c r="KK36" s="395"/>
      <c r="KL36" s="395"/>
      <c r="KM36" s="395"/>
      <c r="KN36" s="395"/>
      <c r="KO36" s="395"/>
      <c r="KP36" s="395"/>
      <c r="KQ36" s="395"/>
      <c r="KR36" s="395"/>
      <c r="KS36" s="395"/>
      <c r="KT36" s="395"/>
      <c r="KU36" s="395"/>
      <c r="KV36" s="395"/>
      <c r="KW36" s="395"/>
      <c r="KX36" s="395"/>
      <c r="KY36" s="395"/>
      <c r="KZ36" s="395"/>
      <c r="LA36" s="395"/>
      <c r="LB36" s="395"/>
      <c r="LC36" s="395"/>
      <c r="LD36" s="395"/>
      <c r="LE36" s="395"/>
      <c r="LF36" s="395"/>
      <c r="LG36" s="395"/>
      <c r="LH36" s="395"/>
      <c r="LI36" s="395"/>
      <c r="LJ36" s="395"/>
      <c r="LK36" s="395"/>
      <c r="LL36" s="395"/>
      <c r="LM36" s="395"/>
      <c r="LN36" s="395"/>
      <c r="LO36" s="395"/>
      <c r="LP36" s="395"/>
      <c r="LQ36" s="395"/>
      <c r="LR36" s="395"/>
      <c r="LS36" s="395"/>
      <c r="LT36" s="395"/>
      <c r="LU36" s="395"/>
      <c r="LV36" s="395"/>
      <c r="LW36" s="395"/>
      <c r="LX36" s="395"/>
      <c r="LY36" s="395"/>
      <c r="LZ36" s="395"/>
      <c r="MA36" s="395"/>
      <c r="MB36" s="395"/>
      <c r="MC36" s="395"/>
      <c r="MD36" s="395"/>
      <c r="ME36" s="395"/>
      <c r="MF36" s="395"/>
      <c r="MG36" s="395"/>
      <c r="MH36" s="395"/>
      <c r="MI36" s="395"/>
      <c r="MJ36" s="395"/>
      <c r="MK36" s="395"/>
      <c r="ML36" s="395"/>
      <c r="MM36" s="395"/>
      <c r="MN36" s="395"/>
      <c r="MO36" s="395"/>
      <c r="MP36" s="395"/>
      <c r="MQ36" s="395"/>
      <c r="MR36" s="395"/>
      <c r="MS36" s="395"/>
      <c r="MT36" s="395"/>
      <c r="MU36" s="395"/>
      <c r="MV36" s="395"/>
      <c r="MW36" s="395"/>
      <c r="MX36" s="395"/>
      <c r="MY36" s="395"/>
      <c r="MZ36" s="395"/>
      <c r="NA36" s="395"/>
      <c r="NB36" s="395"/>
      <c r="NC36" s="395"/>
      <c r="ND36" s="395"/>
      <c r="NE36" s="395"/>
      <c r="NF36" s="395"/>
      <c r="NG36" s="395"/>
      <c r="NH36" s="395"/>
      <c r="NI36" s="395"/>
      <c r="NJ36" s="395"/>
      <c r="NK36" s="395"/>
      <c r="NL36" s="395"/>
      <c r="NM36" s="395"/>
      <c r="NN36" s="395"/>
      <c r="NO36" s="395"/>
      <c r="NP36" s="395"/>
      <c r="NQ36" s="395"/>
      <c r="NR36" s="395"/>
      <c r="NS36" s="395"/>
      <c r="NT36" s="395"/>
      <c r="NU36" s="395"/>
      <c r="NV36" s="395"/>
      <c r="NW36" s="395"/>
      <c r="NX36" s="395"/>
      <c r="NY36" s="395"/>
      <c r="NZ36" s="395"/>
      <c r="OA36" s="395"/>
      <c r="OB36" s="395"/>
      <c r="OC36" s="395"/>
      <c r="OD36" s="395"/>
      <c r="OE36" s="395"/>
      <c r="OF36" s="395"/>
      <c r="OG36" s="395"/>
      <c r="OH36" s="395"/>
      <c r="OI36" s="395"/>
      <c r="OJ36" s="395"/>
      <c r="OK36" s="395"/>
      <c r="OL36" s="395"/>
      <c r="OM36" s="395"/>
      <c r="ON36" s="395"/>
      <c r="OO36" s="395"/>
      <c r="OP36" s="395"/>
      <c r="OQ36" s="395"/>
      <c r="OR36" s="395"/>
      <c r="OS36" s="395"/>
      <c r="OT36" s="395"/>
      <c r="OU36" s="395"/>
      <c r="OV36" s="395"/>
      <c r="OW36" s="395"/>
      <c r="OX36" s="395"/>
      <c r="OY36" s="395"/>
      <c r="OZ36" s="395"/>
      <c r="PA36" s="395"/>
      <c r="PB36" s="395"/>
      <c r="PC36" s="395"/>
      <c r="PD36" s="395"/>
      <c r="PE36" s="395"/>
      <c r="PF36" s="395"/>
      <c r="PG36" s="395"/>
      <c r="PH36" s="395"/>
      <c r="PI36" s="395"/>
      <c r="PJ36" s="395"/>
      <c r="PK36" s="395"/>
      <c r="PL36" s="395"/>
      <c r="PM36" s="395"/>
      <c r="PN36" s="395"/>
      <c r="PO36" s="395"/>
      <c r="PP36" s="395"/>
      <c r="PQ36" s="395"/>
      <c r="PR36" s="395"/>
      <c r="PS36" s="395"/>
      <c r="PT36" s="395"/>
      <c r="PU36" s="395"/>
      <c r="PV36" s="395"/>
      <c r="PW36" s="395"/>
      <c r="PX36" s="395"/>
      <c r="PY36" s="395"/>
      <c r="PZ36" s="395"/>
      <c r="QA36" s="395"/>
      <c r="QB36" s="395"/>
      <c r="QC36" s="395"/>
      <c r="QD36" s="395"/>
      <c r="QE36" s="395"/>
      <c r="QF36" s="395"/>
      <c r="QG36" s="395"/>
      <c r="QH36" s="395"/>
      <c r="QI36" s="395"/>
      <c r="QJ36" s="395"/>
      <c r="QK36" s="395"/>
      <c r="QL36" s="395"/>
      <c r="QM36" s="395"/>
      <c r="QN36" s="395"/>
      <c r="QO36" s="395"/>
      <c r="QP36" s="395"/>
      <c r="QQ36" s="395"/>
      <c r="QR36" s="395"/>
      <c r="QS36" s="395"/>
      <c r="QT36" s="395"/>
      <c r="QU36" s="395"/>
      <c r="QV36" s="395"/>
      <c r="QW36" s="395"/>
      <c r="QX36" s="395"/>
      <c r="QY36" s="395"/>
      <c r="QZ36" s="395"/>
      <c r="RA36" s="395"/>
      <c r="RB36" s="395"/>
      <c r="RC36" s="395"/>
      <c r="RD36" s="395"/>
      <c r="RE36" s="395"/>
      <c r="RF36" s="395"/>
      <c r="RG36" s="395"/>
      <c r="RH36" s="395"/>
      <c r="RI36" s="395"/>
      <c r="RJ36" s="395"/>
      <c r="RK36" s="395"/>
      <c r="RL36" s="395"/>
      <c r="RM36" s="395"/>
      <c r="RN36" s="395"/>
      <c r="RO36" s="395"/>
      <c r="RP36" s="395"/>
      <c r="RQ36" s="395"/>
      <c r="RR36" s="395"/>
      <c r="RS36" s="395"/>
      <c r="RT36" s="395"/>
      <c r="RU36" s="395"/>
      <c r="RV36" s="395"/>
      <c r="RW36" s="395"/>
      <c r="RX36" s="395"/>
      <c r="RY36" s="395"/>
      <c r="RZ36" s="395"/>
      <c r="SA36" s="395"/>
    </row>
    <row r="37" spans="1:530">
      <c r="A37" s="518"/>
      <c r="B37" s="642"/>
      <c r="C37" s="642"/>
      <c r="D37" s="395"/>
      <c r="E37" s="478"/>
      <c r="F37" s="478"/>
      <c r="G37" s="478"/>
      <c r="H37" s="478"/>
      <c r="I37" s="478"/>
      <c r="J37" s="478"/>
      <c r="K37" s="478"/>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513"/>
      <c r="CZ37" s="514"/>
      <c r="DA37" s="401"/>
      <c r="DB37" s="395"/>
      <c r="DC37" s="395"/>
      <c r="DD37" s="395"/>
      <c r="DE37" s="395"/>
      <c r="DF37" s="395"/>
      <c r="DG37" s="395"/>
      <c r="DH37" s="395"/>
      <c r="DI37" s="395"/>
      <c r="DJ37" s="395"/>
      <c r="DK37" s="395"/>
      <c r="DL37" s="395"/>
      <c r="DM37" s="395"/>
      <c r="DN37" s="395"/>
      <c r="DO37" s="395"/>
      <c r="DP37" s="395"/>
      <c r="DQ37" s="395"/>
      <c r="DR37" s="395"/>
      <c r="DS37" s="395"/>
      <c r="DT37" s="395"/>
      <c r="DU37" s="395"/>
      <c r="DV37" s="395"/>
      <c r="DW37" s="395"/>
      <c r="DX37" s="395"/>
      <c r="DY37" s="395"/>
      <c r="DZ37" s="395"/>
      <c r="EA37" s="395"/>
      <c r="EB37" s="395"/>
      <c r="EC37" s="395"/>
      <c r="ED37" s="395"/>
      <c r="EE37" s="395"/>
      <c r="EF37" s="395"/>
      <c r="EG37" s="395"/>
      <c r="EH37" s="395"/>
      <c r="EI37" s="395"/>
      <c r="EJ37" s="395"/>
      <c r="EK37" s="395"/>
      <c r="EL37" s="395"/>
      <c r="EM37" s="395"/>
      <c r="EN37" s="395"/>
      <c r="EO37" s="395"/>
      <c r="EP37" s="395"/>
      <c r="EQ37" s="395"/>
      <c r="ER37" s="395"/>
      <c r="ES37" s="395"/>
      <c r="ET37" s="395"/>
      <c r="EU37" s="395"/>
      <c r="EV37" s="395"/>
      <c r="EW37" s="395"/>
      <c r="EX37" s="395"/>
      <c r="EY37" s="395"/>
      <c r="EZ37" s="395"/>
      <c r="FA37" s="395"/>
      <c r="FB37" s="395"/>
      <c r="FC37" s="395"/>
      <c r="FD37" s="395"/>
      <c r="FE37" s="395"/>
      <c r="FF37" s="395"/>
      <c r="FG37" s="395"/>
      <c r="FH37" s="395"/>
      <c r="FI37" s="395"/>
      <c r="FJ37" s="395"/>
      <c r="FK37" s="395"/>
      <c r="FL37" s="395"/>
      <c r="FM37" s="395"/>
      <c r="FN37" s="395"/>
      <c r="FO37" s="395"/>
      <c r="FP37" s="395"/>
      <c r="FQ37" s="395"/>
      <c r="FR37" s="395"/>
      <c r="FS37" s="395"/>
      <c r="FT37" s="395"/>
      <c r="FU37" s="395"/>
      <c r="FV37" s="395"/>
      <c r="FW37" s="395"/>
      <c r="FX37" s="395"/>
      <c r="FY37" s="395"/>
      <c r="FZ37" s="395"/>
      <c r="GA37" s="395"/>
      <c r="GB37" s="395"/>
      <c r="GC37" s="395"/>
      <c r="GD37" s="395"/>
      <c r="GE37" s="395"/>
      <c r="GF37" s="395"/>
      <c r="GG37" s="395"/>
      <c r="GH37" s="395"/>
      <c r="GI37" s="395"/>
      <c r="GJ37" s="395"/>
      <c r="GK37" s="395"/>
      <c r="GL37" s="395"/>
      <c r="GM37" s="395"/>
      <c r="GN37" s="395"/>
      <c r="GO37" s="395"/>
      <c r="GP37" s="395"/>
      <c r="GQ37" s="395"/>
      <c r="GR37" s="395"/>
      <c r="GS37" s="395"/>
      <c r="GT37" s="395"/>
      <c r="GU37" s="395"/>
      <c r="GV37" s="395"/>
      <c r="GW37" s="395"/>
      <c r="GX37" s="395"/>
      <c r="GY37" s="395"/>
      <c r="GZ37" s="395"/>
      <c r="HA37" s="395"/>
      <c r="HB37" s="395"/>
      <c r="HC37" s="395"/>
      <c r="HD37" s="395"/>
      <c r="HE37" s="395"/>
      <c r="HF37" s="395"/>
      <c r="HG37" s="395"/>
      <c r="HH37" s="395"/>
      <c r="HI37" s="395"/>
      <c r="HJ37" s="395"/>
      <c r="HK37" s="395"/>
      <c r="HL37" s="395"/>
      <c r="HM37" s="395"/>
      <c r="HN37" s="395"/>
      <c r="HO37" s="395"/>
      <c r="HP37" s="395"/>
      <c r="HQ37" s="395"/>
      <c r="HR37" s="395"/>
      <c r="HS37" s="395"/>
      <c r="HT37" s="395"/>
      <c r="HU37" s="395"/>
      <c r="HV37" s="395"/>
      <c r="HW37" s="395"/>
      <c r="HX37" s="395"/>
      <c r="HY37" s="395"/>
      <c r="HZ37" s="395"/>
      <c r="IA37" s="395"/>
      <c r="IB37" s="395"/>
      <c r="IC37" s="395"/>
      <c r="ID37" s="395"/>
      <c r="IE37" s="395"/>
      <c r="IF37" s="395"/>
      <c r="IG37" s="395"/>
      <c r="IH37" s="395"/>
      <c r="II37" s="395"/>
      <c r="IJ37" s="395"/>
      <c r="IK37" s="395"/>
      <c r="IL37" s="395"/>
      <c r="IM37" s="395"/>
      <c r="IN37" s="395"/>
      <c r="IO37" s="395"/>
      <c r="IP37" s="395"/>
      <c r="IQ37" s="395"/>
      <c r="IR37" s="395"/>
      <c r="IS37" s="395"/>
      <c r="IT37" s="395"/>
      <c r="IU37" s="395"/>
      <c r="IV37" s="395"/>
      <c r="IW37" s="395"/>
      <c r="IX37" s="395"/>
      <c r="IY37" s="395"/>
      <c r="IZ37" s="395"/>
      <c r="JA37" s="395"/>
      <c r="JB37" s="395"/>
      <c r="JC37" s="395"/>
      <c r="JD37" s="395"/>
      <c r="JE37" s="395"/>
      <c r="JF37" s="395"/>
      <c r="JG37" s="395"/>
      <c r="JH37" s="395"/>
      <c r="JI37" s="395"/>
      <c r="JJ37" s="395"/>
      <c r="JK37" s="395"/>
      <c r="JL37" s="395"/>
      <c r="JM37" s="395"/>
      <c r="JN37" s="395"/>
      <c r="JO37" s="395"/>
      <c r="JP37" s="395"/>
      <c r="JQ37" s="395"/>
      <c r="JR37" s="395"/>
      <c r="JS37" s="395"/>
      <c r="JT37" s="395"/>
      <c r="JU37" s="395"/>
      <c r="JV37" s="395"/>
      <c r="JW37" s="395"/>
      <c r="JX37" s="395"/>
      <c r="JY37" s="395"/>
      <c r="JZ37" s="395"/>
      <c r="KA37" s="395"/>
      <c r="KB37" s="395"/>
      <c r="KC37" s="395"/>
      <c r="KD37" s="395"/>
      <c r="KE37" s="395"/>
      <c r="KF37" s="395"/>
      <c r="KG37" s="395"/>
      <c r="KH37" s="395"/>
      <c r="KI37" s="395"/>
      <c r="KJ37" s="395"/>
      <c r="KK37" s="395"/>
      <c r="KL37" s="395"/>
      <c r="KM37" s="395"/>
      <c r="KN37" s="395"/>
      <c r="KO37" s="395"/>
      <c r="KP37" s="395"/>
      <c r="KQ37" s="395"/>
      <c r="KR37" s="395"/>
      <c r="KS37" s="395"/>
      <c r="KT37" s="395"/>
      <c r="KU37" s="395"/>
      <c r="KV37" s="395"/>
      <c r="KW37" s="395"/>
      <c r="KX37" s="395"/>
      <c r="KY37" s="395"/>
      <c r="KZ37" s="395"/>
      <c r="LA37" s="395"/>
      <c r="LB37" s="395"/>
      <c r="LC37" s="395"/>
      <c r="LD37" s="395"/>
      <c r="LE37" s="395"/>
      <c r="LF37" s="395"/>
      <c r="LG37" s="395"/>
      <c r="LH37" s="395"/>
      <c r="LI37" s="395"/>
      <c r="LJ37" s="395"/>
      <c r="LK37" s="395"/>
      <c r="LL37" s="395"/>
      <c r="LM37" s="395"/>
      <c r="LN37" s="395"/>
      <c r="LO37" s="395"/>
      <c r="LP37" s="395"/>
      <c r="LQ37" s="395"/>
      <c r="LR37" s="395"/>
      <c r="LS37" s="395"/>
      <c r="LT37" s="395"/>
      <c r="LU37" s="395"/>
      <c r="LV37" s="395"/>
      <c r="LW37" s="395"/>
      <c r="LX37" s="395"/>
      <c r="LY37" s="395"/>
      <c r="LZ37" s="395"/>
      <c r="MA37" s="395"/>
      <c r="MB37" s="395"/>
      <c r="MC37" s="395"/>
      <c r="MD37" s="395"/>
      <c r="ME37" s="395"/>
      <c r="MF37" s="395"/>
      <c r="MG37" s="395"/>
      <c r="MH37" s="395"/>
      <c r="MI37" s="395"/>
      <c r="MJ37" s="395"/>
      <c r="MK37" s="395"/>
      <c r="ML37" s="395"/>
      <c r="MM37" s="395"/>
      <c r="MN37" s="395"/>
      <c r="MO37" s="395"/>
      <c r="MP37" s="395"/>
      <c r="MQ37" s="395"/>
      <c r="MR37" s="395"/>
      <c r="MS37" s="395"/>
      <c r="MT37" s="395"/>
      <c r="MU37" s="395"/>
      <c r="MV37" s="395"/>
      <c r="MW37" s="395"/>
      <c r="MX37" s="395"/>
      <c r="MY37" s="395"/>
      <c r="MZ37" s="395"/>
      <c r="NA37" s="395"/>
      <c r="NB37" s="395"/>
      <c r="NC37" s="395"/>
      <c r="ND37" s="395"/>
      <c r="NE37" s="395"/>
      <c r="NF37" s="395"/>
      <c r="NG37" s="395"/>
      <c r="NH37" s="395"/>
      <c r="NI37" s="395"/>
      <c r="NJ37" s="395"/>
      <c r="NK37" s="395"/>
      <c r="NL37" s="395"/>
      <c r="NM37" s="395"/>
      <c r="NN37" s="395"/>
      <c r="NO37" s="395"/>
      <c r="NP37" s="395"/>
      <c r="NQ37" s="395"/>
      <c r="NR37" s="395"/>
      <c r="NS37" s="395"/>
      <c r="NT37" s="395"/>
      <c r="NU37" s="395"/>
      <c r="NV37" s="395"/>
      <c r="NW37" s="395"/>
      <c r="NX37" s="395"/>
      <c r="NY37" s="395"/>
      <c r="NZ37" s="395"/>
      <c r="OA37" s="395"/>
      <c r="OB37" s="395"/>
      <c r="OC37" s="395"/>
      <c r="OD37" s="395"/>
      <c r="OE37" s="395"/>
      <c r="OF37" s="395"/>
      <c r="OG37" s="395"/>
      <c r="OH37" s="395"/>
      <c r="OI37" s="395"/>
      <c r="OJ37" s="395"/>
      <c r="OK37" s="395"/>
      <c r="OL37" s="395"/>
      <c r="OM37" s="395"/>
      <c r="ON37" s="395"/>
      <c r="OO37" s="395"/>
      <c r="OP37" s="395"/>
      <c r="OQ37" s="395"/>
      <c r="OR37" s="395"/>
      <c r="OS37" s="395"/>
      <c r="OT37" s="395"/>
      <c r="OU37" s="395"/>
      <c r="OV37" s="395"/>
      <c r="OW37" s="395"/>
      <c r="OX37" s="395"/>
      <c r="OY37" s="395"/>
      <c r="OZ37" s="395"/>
      <c r="PA37" s="395"/>
      <c r="PB37" s="395"/>
      <c r="PC37" s="395"/>
      <c r="PD37" s="395"/>
      <c r="PE37" s="395"/>
      <c r="PF37" s="395"/>
      <c r="PG37" s="395"/>
      <c r="PH37" s="395"/>
      <c r="PI37" s="395"/>
      <c r="PJ37" s="395"/>
      <c r="PK37" s="395"/>
      <c r="PL37" s="395"/>
      <c r="PM37" s="395"/>
      <c r="PN37" s="395"/>
      <c r="PO37" s="395"/>
      <c r="PP37" s="395"/>
      <c r="PQ37" s="395"/>
      <c r="PR37" s="395"/>
      <c r="PS37" s="395"/>
      <c r="PT37" s="395"/>
      <c r="PU37" s="395"/>
      <c r="PV37" s="395"/>
      <c r="PW37" s="395"/>
      <c r="PX37" s="395"/>
      <c r="PY37" s="395"/>
      <c r="PZ37" s="395"/>
      <c r="QA37" s="395"/>
      <c r="QB37" s="395"/>
      <c r="QC37" s="395"/>
      <c r="QD37" s="395"/>
      <c r="QE37" s="395"/>
      <c r="QF37" s="395"/>
      <c r="QG37" s="395"/>
      <c r="QH37" s="395"/>
      <c r="QI37" s="395"/>
      <c r="QJ37" s="395"/>
      <c r="QK37" s="395"/>
      <c r="QL37" s="395"/>
      <c r="QM37" s="395"/>
      <c r="QN37" s="395"/>
      <c r="QO37" s="395"/>
      <c r="QP37" s="395"/>
      <c r="QQ37" s="395"/>
      <c r="QR37" s="395"/>
      <c r="QS37" s="395"/>
      <c r="QT37" s="395"/>
      <c r="QU37" s="395"/>
      <c r="QV37" s="395"/>
      <c r="QW37" s="395"/>
      <c r="QX37" s="395"/>
      <c r="QY37" s="395"/>
      <c r="QZ37" s="395"/>
      <c r="RA37" s="395"/>
      <c r="RB37" s="395"/>
      <c r="RC37" s="395"/>
      <c r="RD37" s="395"/>
      <c r="RE37" s="395"/>
      <c r="RF37" s="395"/>
      <c r="RG37" s="395"/>
      <c r="RH37" s="395"/>
      <c r="RI37" s="395"/>
      <c r="RJ37" s="395"/>
      <c r="RK37" s="395"/>
      <c r="RL37" s="395"/>
      <c r="RM37" s="395"/>
      <c r="RN37" s="395"/>
      <c r="RO37" s="395"/>
      <c r="RP37" s="395"/>
      <c r="RQ37" s="395"/>
      <c r="RR37" s="395"/>
      <c r="RS37" s="395"/>
      <c r="RT37" s="395"/>
      <c r="RU37" s="395"/>
      <c r="RV37" s="395"/>
      <c r="RW37" s="395"/>
      <c r="RX37" s="395"/>
      <c r="RY37" s="395"/>
      <c r="RZ37" s="395"/>
      <c r="SA37" s="395"/>
    </row>
    <row r="38" spans="1:530">
      <c r="A38" s="518"/>
      <c r="B38" s="642"/>
      <c r="C38" s="642"/>
      <c r="D38" s="395"/>
      <c r="E38" s="478"/>
      <c r="F38" s="478"/>
      <c r="G38" s="478"/>
      <c r="H38" s="478"/>
      <c r="I38" s="478"/>
      <c r="J38" s="478"/>
      <c r="K38" s="478"/>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395"/>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513"/>
      <c r="CZ38" s="514"/>
      <c r="DA38" s="401"/>
      <c r="DB38" s="395"/>
      <c r="DC38" s="395"/>
      <c r="DD38" s="395"/>
      <c r="DE38" s="395"/>
      <c r="DF38" s="395"/>
      <c r="DG38" s="395"/>
      <c r="DH38" s="395"/>
      <c r="DI38" s="395"/>
      <c r="DJ38" s="395"/>
      <c r="DK38" s="395"/>
      <c r="DL38" s="395"/>
      <c r="DM38" s="395"/>
      <c r="DN38" s="395"/>
      <c r="DO38" s="395"/>
      <c r="DP38" s="395"/>
      <c r="DQ38" s="395"/>
      <c r="DR38" s="395"/>
      <c r="DS38" s="395"/>
      <c r="DT38" s="395"/>
      <c r="DU38" s="395"/>
      <c r="DV38" s="395"/>
      <c r="DW38" s="395"/>
      <c r="DX38" s="395"/>
      <c r="DY38" s="395"/>
      <c r="DZ38" s="395"/>
      <c r="EA38" s="395"/>
      <c r="EB38" s="395"/>
      <c r="EC38" s="395"/>
      <c r="ED38" s="395"/>
      <c r="EE38" s="395"/>
      <c r="EF38" s="395"/>
      <c r="EG38" s="395"/>
      <c r="EH38" s="395"/>
      <c r="EI38" s="395"/>
      <c r="EJ38" s="395"/>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395"/>
      <c r="FK38" s="395"/>
      <c r="FL38" s="395"/>
      <c r="FM38" s="395"/>
      <c r="FN38" s="395"/>
      <c r="FO38" s="395"/>
      <c r="FP38" s="395"/>
      <c r="FQ38" s="395"/>
      <c r="FR38" s="395"/>
      <c r="FS38" s="395"/>
      <c r="FT38" s="395"/>
      <c r="FU38" s="395"/>
      <c r="FV38" s="395"/>
      <c r="FW38" s="395"/>
      <c r="FX38" s="395"/>
      <c r="FY38" s="395"/>
      <c r="FZ38" s="395"/>
      <c r="GA38" s="395"/>
      <c r="GB38" s="395"/>
      <c r="GC38" s="395"/>
      <c r="GD38" s="395"/>
      <c r="GE38" s="395"/>
      <c r="GF38" s="395"/>
      <c r="GG38" s="395"/>
      <c r="GH38" s="395"/>
      <c r="GI38" s="395"/>
      <c r="GJ38" s="395"/>
      <c r="GK38" s="395"/>
      <c r="GL38" s="395"/>
      <c r="GM38" s="395"/>
      <c r="GN38" s="395"/>
      <c r="GO38" s="395"/>
      <c r="GP38" s="395"/>
      <c r="GQ38" s="395"/>
      <c r="GR38" s="395"/>
      <c r="GS38" s="395"/>
      <c r="GT38" s="395"/>
      <c r="GU38" s="395"/>
      <c r="GV38" s="395"/>
      <c r="GW38" s="395"/>
      <c r="GX38" s="395"/>
      <c r="GY38" s="395"/>
      <c r="GZ38" s="395"/>
      <c r="HA38" s="395"/>
      <c r="HB38" s="395"/>
      <c r="HC38" s="395"/>
      <c r="HD38" s="395"/>
      <c r="HE38" s="395"/>
      <c r="HF38" s="395"/>
      <c r="HG38" s="395"/>
      <c r="HH38" s="395"/>
      <c r="HI38" s="395"/>
      <c r="HJ38" s="395"/>
      <c r="HK38" s="395"/>
      <c r="HL38" s="395"/>
      <c r="HM38" s="395"/>
      <c r="HN38" s="395"/>
      <c r="HO38" s="395"/>
      <c r="HP38" s="395"/>
      <c r="HQ38" s="395"/>
      <c r="HR38" s="395"/>
      <c r="HS38" s="395"/>
      <c r="HT38" s="395"/>
      <c r="HU38" s="395"/>
      <c r="HV38" s="395"/>
      <c r="HW38" s="395"/>
      <c r="HX38" s="395"/>
      <c r="HY38" s="395"/>
      <c r="HZ38" s="395"/>
      <c r="IA38" s="395"/>
      <c r="IB38" s="395"/>
      <c r="IC38" s="395"/>
      <c r="ID38" s="395"/>
      <c r="IE38" s="395"/>
      <c r="IF38" s="395"/>
      <c r="IG38" s="395"/>
      <c r="IH38" s="395"/>
      <c r="II38" s="395"/>
      <c r="IJ38" s="395"/>
      <c r="IK38" s="395"/>
      <c r="IL38" s="395"/>
      <c r="IM38" s="395"/>
      <c r="IN38" s="395"/>
      <c r="IO38" s="395"/>
      <c r="IP38" s="395"/>
      <c r="IQ38" s="395"/>
      <c r="IR38" s="395"/>
      <c r="IS38" s="395"/>
      <c r="IT38" s="395"/>
      <c r="IU38" s="395"/>
      <c r="IV38" s="395"/>
      <c r="IW38" s="395"/>
      <c r="IX38" s="395"/>
      <c r="IY38" s="395"/>
      <c r="IZ38" s="395"/>
      <c r="JA38" s="395"/>
      <c r="JB38" s="395"/>
      <c r="JC38" s="395"/>
      <c r="JD38" s="395"/>
      <c r="JE38" s="395"/>
      <c r="JF38" s="395"/>
      <c r="JG38" s="395"/>
      <c r="JH38" s="395"/>
      <c r="JI38" s="395"/>
      <c r="JJ38" s="395"/>
      <c r="JK38" s="395"/>
      <c r="JL38" s="395"/>
      <c r="JM38" s="395"/>
      <c r="JN38" s="395"/>
      <c r="JO38" s="395"/>
      <c r="JP38" s="395"/>
      <c r="JQ38" s="395"/>
      <c r="JR38" s="395"/>
      <c r="JS38" s="395"/>
      <c r="JT38" s="395"/>
      <c r="JU38" s="395"/>
      <c r="JV38" s="395"/>
      <c r="JW38" s="395"/>
      <c r="JX38" s="395"/>
      <c r="JY38" s="395"/>
      <c r="JZ38" s="395"/>
      <c r="KA38" s="395"/>
      <c r="KB38" s="395"/>
      <c r="KC38" s="395"/>
      <c r="KD38" s="395"/>
      <c r="KE38" s="395"/>
      <c r="KF38" s="395"/>
      <c r="KG38" s="395"/>
      <c r="KH38" s="395"/>
      <c r="KI38" s="395"/>
      <c r="KJ38" s="395"/>
      <c r="KK38" s="395"/>
      <c r="KL38" s="395"/>
      <c r="KM38" s="395"/>
      <c r="KN38" s="395"/>
      <c r="KO38" s="395"/>
      <c r="KP38" s="395"/>
      <c r="KQ38" s="395"/>
      <c r="KR38" s="395"/>
      <c r="KS38" s="395"/>
      <c r="KT38" s="395"/>
      <c r="KU38" s="395"/>
      <c r="KV38" s="395"/>
      <c r="KW38" s="395"/>
      <c r="KX38" s="395"/>
      <c r="KY38" s="395"/>
      <c r="KZ38" s="395"/>
      <c r="LA38" s="395"/>
      <c r="LB38" s="395"/>
      <c r="LC38" s="395"/>
      <c r="LD38" s="395"/>
      <c r="LE38" s="395"/>
      <c r="LF38" s="395"/>
      <c r="LG38" s="395"/>
      <c r="LH38" s="395"/>
      <c r="LI38" s="395"/>
      <c r="LJ38" s="395"/>
      <c r="LK38" s="395"/>
      <c r="LL38" s="395"/>
      <c r="LM38" s="395"/>
      <c r="LN38" s="395"/>
      <c r="LO38" s="395"/>
      <c r="LP38" s="395"/>
      <c r="LQ38" s="395"/>
      <c r="LR38" s="395"/>
      <c r="LS38" s="395"/>
      <c r="LT38" s="395"/>
      <c r="LU38" s="395"/>
      <c r="LV38" s="395"/>
      <c r="LW38" s="395"/>
      <c r="LX38" s="395"/>
      <c r="LY38" s="395"/>
      <c r="LZ38" s="395"/>
      <c r="MA38" s="395"/>
      <c r="MB38" s="395"/>
      <c r="MC38" s="395"/>
      <c r="MD38" s="395"/>
      <c r="ME38" s="395"/>
      <c r="MF38" s="395"/>
      <c r="MG38" s="395"/>
      <c r="MH38" s="395"/>
      <c r="MI38" s="395"/>
      <c r="MJ38" s="395"/>
      <c r="MK38" s="395"/>
      <c r="ML38" s="395"/>
      <c r="MM38" s="395"/>
      <c r="MN38" s="395"/>
      <c r="MO38" s="395"/>
      <c r="MP38" s="395"/>
      <c r="MQ38" s="395"/>
      <c r="MR38" s="395"/>
      <c r="MS38" s="395"/>
      <c r="MT38" s="395"/>
      <c r="MU38" s="395"/>
      <c r="MV38" s="395"/>
      <c r="MW38" s="395"/>
      <c r="MX38" s="395"/>
      <c r="MY38" s="395"/>
      <c r="MZ38" s="395"/>
      <c r="NA38" s="395"/>
      <c r="NB38" s="395"/>
      <c r="NC38" s="395"/>
      <c r="ND38" s="395"/>
      <c r="NE38" s="395"/>
      <c r="NF38" s="395"/>
      <c r="NG38" s="395"/>
      <c r="NH38" s="395"/>
      <c r="NI38" s="395"/>
      <c r="NJ38" s="395"/>
      <c r="NK38" s="395"/>
      <c r="NL38" s="395"/>
      <c r="NM38" s="395"/>
      <c r="NN38" s="395"/>
      <c r="NO38" s="395"/>
      <c r="NP38" s="395"/>
      <c r="NQ38" s="395"/>
      <c r="NR38" s="395"/>
      <c r="NS38" s="395"/>
      <c r="NT38" s="395"/>
      <c r="NU38" s="395"/>
      <c r="NV38" s="395"/>
      <c r="NW38" s="395"/>
      <c r="NX38" s="395"/>
      <c r="NY38" s="395"/>
      <c r="NZ38" s="395"/>
      <c r="OA38" s="395"/>
      <c r="OB38" s="395"/>
      <c r="OC38" s="395"/>
      <c r="OD38" s="395"/>
      <c r="OE38" s="395"/>
      <c r="OF38" s="395"/>
      <c r="OG38" s="395"/>
      <c r="OH38" s="395"/>
      <c r="OI38" s="395"/>
      <c r="OJ38" s="395"/>
      <c r="OK38" s="395"/>
      <c r="OL38" s="395"/>
      <c r="OM38" s="395"/>
      <c r="ON38" s="395"/>
      <c r="OO38" s="395"/>
      <c r="OP38" s="395"/>
      <c r="OQ38" s="395"/>
      <c r="OR38" s="395"/>
      <c r="OS38" s="395"/>
      <c r="OT38" s="395"/>
      <c r="OU38" s="395"/>
      <c r="OV38" s="395"/>
      <c r="OW38" s="395"/>
      <c r="OX38" s="395"/>
      <c r="OY38" s="395"/>
      <c r="OZ38" s="395"/>
      <c r="PA38" s="395"/>
      <c r="PB38" s="395"/>
      <c r="PC38" s="395"/>
      <c r="PD38" s="395"/>
      <c r="PE38" s="395"/>
      <c r="PF38" s="395"/>
      <c r="PG38" s="395"/>
      <c r="PH38" s="395"/>
      <c r="PI38" s="395"/>
      <c r="PJ38" s="395"/>
      <c r="PK38" s="395"/>
      <c r="PL38" s="395"/>
      <c r="PM38" s="395"/>
      <c r="PN38" s="395"/>
      <c r="PO38" s="395"/>
      <c r="PP38" s="395"/>
      <c r="PQ38" s="395"/>
      <c r="PR38" s="395"/>
      <c r="PS38" s="395"/>
      <c r="PT38" s="395"/>
      <c r="PU38" s="395"/>
      <c r="PV38" s="395"/>
      <c r="PW38" s="395"/>
      <c r="PX38" s="395"/>
      <c r="PY38" s="395"/>
      <c r="PZ38" s="395"/>
      <c r="QA38" s="395"/>
      <c r="QB38" s="395"/>
      <c r="QC38" s="395"/>
      <c r="QD38" s="395"/>
      <c r="QE38" s="395"/>
      <c r="QF38" s="395"/>
      <c r="QG38" s="395"/>
      <c r="QH38" s="395"/>
      <c r="QI38" s="395"/>
      <c r="QJ38" s="395"/>
      <c r="QK38" s="395"/>
      <c r="QL38" s="395"/>
      <c r="QM38" s="395"/>
      <c r="QN38" s="395"/>
      <c r="QO38" s="395"/>
      <c r="QP38" s="395"/>
      <c r="QQ38" s="395"/>
      <c r="QR38" s="395"/>
      <c r="QS38" s="395"/>
      <c r="QT38" s="395"/>
      <c r="QU38" s="395"/>
      <c r="QV38" s="395"/>
      <c r="QW38" s="395"/>
      <c r="QX38" s="395"/>
      <c r="QY38" s="395"/>
      <c r="QZ38" s="395"/>
      <c r="RA38" s="395"/>
      <c r="RB38" s="395"/>
      <c r="RC38" s="395"/>
      <c r="RD38" s="395"/>
      <c r="RE38" s="395"/>
      <c r="RF38" s="395"/>
      <c r="RG38" s="395"/>
      <c r="RH38" s="395"/>
      <c r="RI38" s="395"/>
      <c r="RJ38" s="395"/>
      <c r="RK38" s="395"/>
      <c r="RL38" s="395"/>
      <c r="RM38" s="395"/>
      <c r="RN38" s="395"/>
      <c r="RO38" s="395"/>
      <c r="RP38" s="395"/>
      <c r="RQ38" s="395"/>
      <c r="RR38" s="395"/>
      <c r="RS38" s="395"/>
      <c r="RT38" s="395"/>
      <c r="RU38" s="395"/>
      <c r="RV38" s="395"/>
      <c r="RW38" s="395"/>
      <c r="RX38" s="395"/>
      <c r="RY38" s="395"/>
      <c r="RZ38" s="395"/>
      <c r="SA38" s="395"/>
      <c r="SB38" s="583"/>
      <c r="TJ38" s="582"/>
    </row>
    <row r="39" spans="1:530">
      <c r="A39" s="518"/>
      <c r="B39" s="642"/>
      <c r="C39" s="642"/>
      <c r="D39" s="395"/>
      <c r="E39" s="478"/>
      <c r="F39" s="478"/>
      <c r="G39" s="478"/>
      <c r="H39" s="478"/>
      <c r="I39" s="478"/>
      <c r="J39" s="478"/>
      <c r="K39" s="478"/>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513"/>
      <c r="CZ39" s="514"/>
      <c r="DA39" s="401"/>
      <c r="DB39" s="395"/>
      <c r="DC39" s="395"/>
      <c r="DD39" s="395"/>
      <c r="DE39" s="395"/>
      <c r="DF39" s="395"/>
      <c r="DG39" s="395"/>
      <c r="DH39" s="395"/>
      <c r="DI39" s="395"/>
      <c r="DJ39" s="395"/>
      <c r="DK39" s="395"/>
      <c r="DL39" s="395"/>
      <c r="DM39" s="395"/>
      <c r="DN39" s="395"/>
      <c r="DO39" s="395"/>
      <c r="DP39" s="395"/>
      <c r="DQ39" s="395"/>
      <c r="DR39" s="395"/>
      <c r="DS39" s="395"/>
      <c r="DT39" s="395"/>
      <c r="DU39" s="395"/>
      <c r="DV39" s="395"/>
      <c r="DW39" s="395"/>
      <c r="DX39" s="395"/>
      <c r="DY39" s="395"/>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5"/>
      <c r="FV39" s="395"/>
      <c r="FW39" s="395"/>
      <c r="FX39" s="395"/>
      <c r="FY39" s="395"/>
      <c r="FZ39" s="395"/>
      <c r="GA39" s="395"/>
      <c r="GB39" s="395"/>
      <c r="GC39" s="395"/>
      <c r="GD39" s="395"/>
      <c r="GE39" s="395"/>
      <c r="GF39" s="395"/>
      <c r="GG39" s="395"/>
      <c r="GH39" s="395"/>
      <c r="GI39" s="395"/>
      <c r="GJ39" s="395"/>
      <c r="GK39" s="395"/>
      <c r="GL39" s="395"/>
      <c r="GM39" s="395"/>
      <c r="GN39" s="395"/>
      <c r="GO39" s="395"/>
      <c r="GP39" s="395"/>
      <c r="GQ39" s="395"/>
      <c r="GR39" s="395"/>
      <c r="GS39" s="395"/>
      <c r="GT39" s="395"/>
      <c r="GU39" s="395"/>
      <c r="GV39" s="395"/>
      <c r="GW39" s="395"/>
      <c r="GX39" s="395"/>
      <c r="GY39" s="395"/>
      <c r="GZ39" s="395"/>
      <c r="HA39" s="395"/>
      <c r="HB39" s="395"/>
      <c r="HC39" s="395"/>
      <c r="HD39" s="395"/>
      <c r="HE39" s="395"/>
      <c r="HF39" s="395"/>
      <c r="HG39" s="395"/>
      <c r="HH39" s="395"/>
      <c r="HI39" s="395"/>
      <c r="HJ39" s="395"/>
      <c r="HK39" s="395"/>
      <c r="HL39" s="395"/>
      <c r="HM39" s="395"/>
      <c r="HN39" s="395"/>
      <c r="HO39" s="395"/>
      <c r="HP39" s="395"/>
      <c r="HQ39" s="395"/>
      <c r="HR39" s="395"/>
      <c r="HS39" s="395"/>
      <c r="HT39" s="395"/>
      <c r="HU39" s="395"/>
      <c r="HV39" s="395"/>
      <c r="HW39" s="395"/>
      <c r="HX39" s="395"/>
      <c r="HY39" s="395"/>
      <c r="HZ39" s="395"/>
      <c r="IA39" s="395"/>
      <c r="IB39" s="395"/>
      <c r="IC39" s="395"/>
      <c r="ID39" s="395"/>
      <c r="IE39" s="395"/>
      <c r="IF39" s="395"/>
      <c r="IG39" s="395"/>
      <c r="IH39" s="395"/>
      <c r="II39" s="395"/>
      <c r="IJ39" s="395"/>
      <c r="IK39" s="395"/>
      <c r="IL39" s="395"/>
      <c r="IM39" s="395"/>
      <c r="IN39" s="395"/>
      <c r="IO39" s="395"/>
      <c r="IP39" s="395"/>
      <c r="IQ39" s="395"/>
      <c r="IR39" s="395"/>
      <c r="IS39" s="395"/>
      <c r="IT39" s="395"/>
      <c r="IU39" s="395"/>
      <c r="IV39" s="395"/>
      <c r="IW39" s="395"/>
      <c r="IX39" s="395"/>
      <c r="IY39" s="395"/>
      <c r="IZ39" s="395"/>
      <c r="JA39" s="395"/>
      <c r="JB39" s="395"/>
      <c r="JC39" s="395"/>
      <c r="JD39" s="395"/>
      <c r="JE39" s="395"/>
      <c r="JF39" s="395"/>
      <c r="JG39" s="395"/>
      <c r="JH39" s="395"/>
      <c r="JI39" s="395"/>
      <c r="JJ39" s="395"/>
      <c r="JK39" s="395"/>
      <c r="JL39" s="395"/>
      <c r="JM39" s="395"/>
      <c r="JN39" s="395"/>
      <c r="JO39" s="395"/>
      <c r="JP39" s="395"/>
      <c r="JQ39" s="395"/>
      <c r="JR39" s="395"/>
      <c r="JS39" s="395"/>
      <c r="JT39" s="395"/>
      <c r="JU39" s="395"/>
      <c r="JV39" s="395"/>
      <c r="JW39" s="395"/>
      <c r="JX39" s="395"/>
      <c r="JY39" s="395"/>
      <c r="JZ39" s="395"/>
      <c r="KA39" s="395"/>
      <c r="KB39" s="395"/>
      <c r="KC39" s="395"/>
      <c r="KD39" s="395"/>
      <c r="KE39" s="395"/>
      <c r="KF39" s="395"/>
      <c r="KG39" s="395"/>
      <c r="KH39" s="395"/>
      <c r="KI39" s="395"/>
      <c r="KJ39" s="395"/>
      <c r="KK39" s="395"/>
      <c r="KL39" s="395"/>
      <c r="KM39" s="395"/>
      <c r="KN39" s="395"/>
      <c r="KO39" s="395"/>
      <c r="KP39" s="395"/>
      <c r="KQ39" s="395"/>
      <c r="KR39" s="395"/>
      <c r="KS39" s="395"/>
      <c r="KT39" s="395"/>
      <c r="KU39" s="395"/>
      <c r="KV39" s="395"/>
      <c r="KW39" s="395"/>
      <c r="KX39" s="395"/>
      <c r="KY39" s="395"/>
      <c r="KZ39" s="395"/>
      <c r="LA39" s="395"/>
      <c r="LB39" s="395"/>
      <c r="LC39" s="395"/>
      <c r="LD39" s="395"/>
      <c r="LE39" s="395"/>
      <c r="LF39" s="395"/>
      <c r="LG39" s="395"/>
      <c r="LH39" s="395"/>
      <c r="LI39" s="395"/>
      <c r="LJ39" s="395"/>
      <c r="LK39" s="395"/>
      <c r="LL39" s="395"/>
      <c r="LM39" s="395"/>
      <c r="LN39" s="395"/>
      <c r="LO39" s="395"/>
      <c r="LP39" s="395"/>
      <c r="LQ39" s="395"/>
      <c r="LR39" s="395"/>
      <c r="LS39" s="395"/>
      <c r="LT39" s="395"/>
      <c r="LU39" s="395"/>
      <c r="LV39" s="395"/>
      <c r="LW39" s="395"/>
      <c r="LX39" s="395"/>
      <c r="LY39" s="395"/>
      <c r="LZ39" s="395"/>
      <c r="MA39" s="395"/>
      <c r="MB39" s="395"/>
      <c r="MC39" s="395"/>
      <c r="MD39" s="395"/>
      <c r="ME39" s="395"/>
      <c r="MF39" s="395"/>
      <c r="MG39" s="395"/>
      <c r="MH39" s="395"/>
      <c r="MI39" s="395"/>
      <c r="MJ39" s="395"/>
      <c r="MK39" s="395"/>
      <c r="ML39" s="395"/>
      <c r="MM39" s="395"/>
      <c r="MN39" s="395"/>
      <c r="MO39" s="395"/>
      <c r="MP39" s="395"/>
      <c r="MQ39" s="395"/>
      <c r="MR39" s="395"/>
      <c r="MS39" s="395"/>
      <c r="MT39" s="395"/>
      <c r="MU39" s="395"/>
      <c r="MV39" s="395"/>
      <c r="MW39" s="395"/>
      <c r="MX39" s="395"/>
      <c r="MY39" s="395"/>
      <c r="MZ39" s="395"/>
      <c r="NA39" s="395"/>
      <c r="NB39" s="395"/>
      <c r="NC39" s="395"/>
      <c r="ND39" s="395"/>
      <c r="NE39" s="395"/>
      <c r="NF39" s="395"/>
      <c r="NG39" s="395"/>
      <c r="NH39" s="395"/>
      <c r="NI39" s="395"/>
      <c r="NJ39" s="395"/>
      <c r="NK39" s="395"/>
      <c r="NL39" s="395"/>
      <c r="NM39" s="395"/>
      <c r="NN39" s="395"/>
      <c r="NO39" s="395"/>
      <c r="NP39" s="395"/>
      <c r="NQ39" s="395"/>
      <c r="NR39" s="395"/>
      <c r="NS39" s="395"/>
      <c r="NT39" s="395"/>
      <c r="NU39" s="395"/>
      <c r="NV39" s="395"/>
      <c r="NW39" s="395"/>
      <c r="NX39" s="395"/>
      <c r="NY39" s="395"/>
      <c r="NZ39" s="395"/>
      <c r="OA39" s="395"/>
      <c r="OB39" s="395"/>
      <c r="OC39" s="395"/>
      <c r="OD39" s="395"/>
      <c r="OE39" s="395"/>
      <c r="OF39" s="395"/>
      <c r="OG39" s="395"/>
      <c r="OH39" s="395"/>
      <c r="OI39" s="395"/>
      <c r="OJ39" s="395"/>
      <c r="OK39" s="395"/>
      <c r="OL39" s="395"/>
      <c r="OM39" s="395"/>
      <c r="ON39" s="395"/>
      <c r="OO39" s="395"/>
      <c r="OP39" s="395"/>
      <c r="OQ39" s="395"/>
      <c r="OR39" s="395"/>
      <c r="OS39" s="395"/>
      <c r="OT39" s="395"/>
      <c r="OU39" s="395"/>
      <c r="OV39" s="395"/>
      <c r="OW39" s="395"/>
      <c r="OX39" s="395"/>
      <c r="OY39" s="395"/>
      <c r="OZ39" s="395"/>
      <c r="PA39" s="395"/>
      <c r="PB39" s="395"/>
      <c r="PC39" s="395"/>
      <c r="PD39" s="395"/>
      <c r="PE39" s="395"/>
      <c r="PF39" s="395"/>
      <c r="PG39" s="395"/>
      <c r="PH39" s="395"/>
      <c r="PI39" s="395"/>
      <c r="PJ39" s="395"/>
      <c r="PK39" s="395"/>
      <c r="PL39" s="395"/>
      <c r="PM39" s="395"/>
      <c r="PN39" s="395"/>
      <c r="PO39" s="395"/>
      <c r="PP39" s="395"/>
      <c r="PQ39" s="395"/>
      <c r="PR39" s="395"/>
      <c r="PS39" s="395"/>
      <c r="PT39" s="395"/>
      <c r="PU39" s="395"/>
      <c r="PV39" s="395"/>
      <c r="PW39" s="395"/>
      <c r="PX39" s="395"/>
      <c r="PY39" s="395"/>
      <c r="PZ39" s="395"/>
      <c r="QA39" s="395"/>
      <c r="QB39" s="395"/>
      <c r="QC39" s="395"/>
      <c r="QD39" s="395"/>
      <c r="QE39" s="395"/>
      <c r="QF39" s="395"/>
      <c r="QG39" s="395"/>
      <c r="QH39" s="395"/>
      <c r="QI39" s="395"/>
      <c r="QJ39" s="395"/>
      <c r="QK39" s="395"/>
      <c r="QL39" s="395"/>
      <c r="QM39" s="395"/>
      <c r="QN39" s="395"/>
      <c r="QO39" s="395"/>
      <c r="QP39" s="395"/>
      <c r="QQ39" s="395"/>
      <c r="QR39" s="395"/>
      <c r="QS39" s="395"/>
      <c r="QT39" s="395"/>
      <c r="QU39" s="395"/>
      <c r="QV39" s="395"/>
      <c r="QW39" s="395"/>
      <c r="QX39" s="395"/>
      <c r="QY39" s="395"/>
      <c r="QZ39" s="395"/>
      <c r="RA39" s="395"/>
      <c r="RB39" s="395"/>
      <c r="RC39" s="395"/>
      <c r="RD39" s="395"/>
      <c r="RE39" s="395"/>
      <c r="RF39" s="395"/>
      <c r="RG39" s="395"/>
      <c r="RH39" s="395"/>
      <c r="RI39" s="395"/>
      <c r="RJ39" s="395"/>
      <c r="RK39" s="395"/>
      <c r="RL39" s="395"/>
      <c r="RM39" s="395"/>
      <c r="RN39" s="395"/>
      <c r="RO39" s="395"/>
      <c r="RP39" s="395"/>
      <c r="RQ39" s="395"/>
      <c r="RR39" s="395"/>
      <c r="RS39" s="395"/>
      <c r="RT39" s="395"/>
      <c r="RU39" s="395"/>
      <c r="RV39" s="395"/>
      <c r="RW39" s="395"/>
      <c r="RX39" s="395"/>
      <c r="RY39" s="395"/>
      <c r="RZ39" s="395"/>
      <c r="SA39" s="395"/>
    </row>
    <row r="40" spans="1:530">
      <c r="A40" s="518"/>
      <c r="B40" s="395"/>
      <c r="C40" s="395"/>
      <c r="D40" s="395"/>
      <c r="E40" s="478"/>
      <c r="F40" s="478"/>
      <c r="G40" s="478"/>
      <c r="H40" s="478"/>
      <c r="I40" s="478"/>
      <c r="J40" s="478"/>
      <c r="K40" s="478"/>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c r="BR40" s="395"/>
      <c r="BS40" s="395"/>
      <c r="BT40" s="395"/>
      <c r="BU40" s="395"/>
      <c r="BV40" s="395"/>
      <c r="BW40" s="395"/>
      <c r="BX40" s="395"/>
      <c r="BY40" s="395"/>
      <c r="BZ40" s="395"/>
      <c r="CA40" s="395"/>
      <c r="CB40" s="395"/>
      <c r="CC40" s="395"/>
      <c r="CD40" s="395"/>
      <c r="CE40" s="395"/>
      <c r="CF40" s="395"/>
      <c r="CG40" s="395"/>
      <c r="CH40" s="395"/>
      <c r="CI40" s="395"/>
      <c r="CJ40" s="395"/>
      <c r="CK40" s="395"/>
      <c r="CL40" s="395"/>
      <c r="CM40" s="395"/>
      <c r="CN40" s="395"/>
      <c r="CO40" s="395"/>
      <c r="CP40" s="395"/>
      <c r="CQ40" s="395"/>
      <c r="CR40" s="395"/>
      <c r="CS40" s="395"/>
      <c r="CT40" s="395"/>
      <c r="CU40" s="395"/>
      <c r="CV40" s="395"/>
      <c r="CW40" s="395"/>
      <c r="CX40" s="395"/>
      <c r="CY40" s="513"/>
      <c r="CZ40" s="514"/>
      <c r="DA40" s="401"/>
      <c r="DB40" s="395"/>
      <c r="DC40" s="395"/>
      <c r="DD40" s="395"/>
      <c r="DE40" s="395"/>
      <c r="DF40" s="395"/>
      <c r="DG40" s="395"/>
      <c r="DH40" s="395"/>
      <c r="DI40" s="395"/>
      <c r="DJ40" s="395"/>
      <c r="DK40" s="395"/>
      <c r="DL40" s="395"/>
      <c r="DM40" s="395"/>
      <c r="DN40" s="395"/>
      <c r="DO40" s="395"/>
      <c r="DP40" s="395"/>
      <c r="DQ40" s="395"/>
      <c r="DR40" s="395"/>
      <c r="DS40" s="395"/>
      <c r="DT40" s="395"/>
      <c r="DU40" s="395"/>
      <c r="DV40" s="395"/>
      <c r="DW40" s="395"/>
      <c r="DX40" s="395"/>
      <c r="DY40" s="395"/>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5"/>
      <c r="GA40" s="395"/>
      <c r="GB40" s="395"/>
      <c r="GC40" s="395"/>
      <c r="GD40" s="395"/>
      <c r="GE40" s="395"/>
      <c r="GF40" s="395"/>
      <c r="GG40" s="395"/>
      <c r="GH40" s="395"/>
      <c r="GI40" s="395"/>
      <c r="GJ40" s="395"/>
      <c r="GK40" s="395"/>
      <c r="GL40" s="395"/>
      <c r="GM40" s="395"/>
      <c r="GN40" s="395"/>
      <c r="GO40" s="395"/>
      <c r="GP40" s="395"/>
      <c r="GQ40" s="395"/>
      <c r="GR40" s="395"/>
      <c r="GS40" s="395"/>
      <c r="GT40" s="395"/>
      <c r="GU40" s="395"/>
      <c r="GV40" s="395"/>
      <c r="GW40" s="395"/>
      <c r="GX40" s="395"/>
      <c r="GY40" s="395"/>
      <c r="GZ40" s="395"/>
      <c r="HA40" s="395"/>
      <c r="HB40" s="395"/>
      <c r="HC40" s="395"/>
      <c r="HD40" s="395"/>
      <c r="HE40" s="395"/>
      <c r="HF40" s="395"/>
      <c r="HG40" s="395"/>
      <c r="HH40" s="395"/>
      <c r="HI40" s="395"/>
      <c r="HJ40" s="395"/>
      <c r="HK40" s="395"/>
      <c r="HL40" s="395"/>
      <c r="HM40" s="395"/>
      <c r="HN40" s="395"/>
      <c r="HO40" s="395"/>
      <c r="HP40" s="395"/>
      <c r="HQ40" s="395"/>
      <c r="HR40" s="395"/>
      <c r="HS40" s="395"/>
      <c r="HT40" s="395"/>
      <c r="HU40" s="395"/>
      <c r="HV40" s="395"/>
      <c r="HW40" s="395"/>
      <c r="HX40" s="395"/>
      <c r="HY40" s="395"/>
      <c r="HZ40" s="395"/>
      <c r="IA40" s="395"/>
      <c r="IB40" s="395"/>
      <c r="IC40" s="395"/>
      <c r="ID40" s="395"/>
      <c r="IE40" s="395"/>
      <c r="IF40" s="395"/>
      <c r="IG40" s="395"/>
      <c r="IH40" s="395"/>
      <c r="II40" s="395"/>
      <c r="IJ40" s="395"/>
      <c r="IK40" s="395"/>
      <c r="IL40" s="395"/>
      <c r="IM40" s="395"/>
      <c r="IN40" s="395"/>
      <c r="IO40" s="395"/>
      <c r="IP40" s="395"/>
      <c r="IQ40" s="395"/>
      <c r="IR40" s="395"/>
      <c r="IS40" s="395"/>
      <c r="IT40" s="395"/>
      <c r="IU40" s="395"/>
      <c r="IV40" s="395"/>
      <c r="IW40" s="395"/>
      <c r="IX40" s="395"/>
      <c r="IY40" s="395"/>
      <c r="IZ40" s="395"/>
      <c r="JA40" s="395"/>
      <c r="JB40" s="395"/>
      <c r="JC40" s="395"/>
      <c r="JD40" s="395"/>
      <c r="JE40" s="395"/>
      <c r="JF40" s="395"/>
      <c r="JG40" s="395"/>
      <c r="JH40" s="395"/>
      <c r="JI40" s="395"/>
      <c r="JJ40" s="395"/>
      <c r="JK40" s="395"/>
      <c r="JL40" s="395"/>
      <c r="JM40" s="395"/>
      <c r="JN40" s="395"/>
      <c r="JO40" s="395"/>
      <c r="JP40" s="395"/>
      <c r="JQ40" s="395"/>
      <c r="JR40" s="395"/>
      <c r="JS40" s="395"/>
      <c r="JT40" s="395"/>
      <c r="JU40" s="395"/>
      <c r="JV40" s="395"/>
      <c r="JW40" s="395"/>
      <c r="JX40" s="395"/>
      <c r="JY40" s="395"/>
      <c r="JZ40" s="395"/>
      <c r="KA40" s="395"/>
      <c r="KB40" s="395"/>
      <c r="KC40" s="395"/>
      <c r="KD40" s="395"/>
      <c r="KE40" s="395"/>
      <c r="KF40" s="395"/>
      <c r="KG40" s="395"/>
      <c r="KH40" s="395"/>
      <c r="KI40" s="395"/>
      <c r="KJ40" s="395"/>
      <c r="KK40" s="395"/>
      <c r="KL40" s="395"/>
      <c r="KM40" s="395"/>
      <c r="KN40" s="395"/>
      <c r="KO40" s="395"/>
      <c r="KP40" s="395"/>
      <c r="KQ40" s="395"/>
      <c r="KR40" s="395"/>
      <c r="KS40" s="395"/>
      <c r="KT40" s="395"/>
      <c r="KU40" s="395"/>
      <c r="KV40" s="395"/>
      <c r="KW40" s="395"/>
      <c r="KX40" s="395"/>
      <c r="KY40" s="395"/>
      <c r="KZ40" s="395"/>
      <c r="LA40" s="395"/>
      <c r="LB40" s="395"/>
      <c r="LC40" s="395"/>
      <c r="LD40" s="395"/>
      <c r="LE40" s="395"/>
      <c r="LF40" s="395"/>
      <c r="LG40" s="395"/>
      <c r="LH40" s="395"/>
      <c r="LI40" s="395"/>
      <c r="LJ40" s="395"/>
      <c r="LK40" s="395"/>
      <c r="LL40" s="395"/>
      <c r="LM40" s="395"/>
      <c r="LN40" s="395"/>
      <c r="LO40" s="395"/>
      <c r="LP40" s="395"/>
      <c r="LQ40" s="395"/>
      <c r="LR40" s="395"/>
      <c r="LS40" s="395"/>
      <c r="LT40" s="395"/>
      <c r="LU40" s="395"/>
      <c r="LV40" s="395"/>
      <c r="LW40" s="395"/>
      <c r="LX40" s="395"/>
      <c r="LY40" s="395"/>
      <c r="LZ40" s="395"/>
      <c r="MA40" s="395"/>
      <c r="MB40" s="395"/>
      <c r="MC40" s="395"/>
      <c r="MD40" s="395"/>
      <c r="ME40" s="395"/>
      <c r="MF40" s="395"/>
      <c r="MG40" s="395"/>
      <c r="MH40" s="395"/>
      <c r="MI40" s="395"/>
      <c r="MJ40" s="395"/>
      <c r="MK40" s="395"/>
      <c r="ML40" s="395"/>
      <c r="MM40" s="395"/>
      <c r="MN40" s="395"/>
      <c r="MO40" s="395"/>
      <c r="MP40" s="395"/>
      <c r="MQ40" s="395"/>
      <c r="MR40" s="395"/>
      <c r="MS40" s="395"/>
      <c r="MT40" s="395"/>
      <c r="MU40" s="395"/>
      <c r="MV40" s="395"/>
      <c r="MW40" s="395"/>
      <c r="MX40" s="395"/>
      <c r="MY40" s="395"/>
      <c r="MZ40" s="395"/>
      <c r="NA40" s="395"/>
      <c r="NB40" s="395"/>
      <c r="NC40" s="395"/>
      <c r="ND40" s="395"/>
      <c r="NE40" s="395"/>
      <c r="NF40" s="395"/>
      <c r="NG40" s="395"/>
      <c r="NH40" s="395"/>
      <c r="NI40" s="395"/>
      <c r="NJ40" s="395"/>
      <c r="NK40" s="395"/>
      <c r="NL40" s="395"/>
      <c r="NM40" s="395"/>
      <c r="NN40" s="395"/>
      <c r="NO40" s="395"/>
      <c r="NP40" s="395"/>
      <c r="NQ40" s="395"/>
      <c r="NR40" s="395"/>
      <c r="NS40" s="395"/>
      <c r="NT40" s="395"/>
      <c r="NU40" s="395"/>
      <c r="NV40" s="395"/>
      <c r="NW40" s="395"/>
      <c r="NX40" s="395"/>
      <c r="NY40" s="395"/>
      <c r="NZ40" s="395"/>
      <c r="OA40" s="395"/>
      <c r="OB40" s="395"/>
      <c r="OC40" s="395"/>
      <c r="OD40" s="395"/>
      <c r="OE40" s="395"/>
      <c r="OF40" s="395"/>
      <c r="OG40" s="395"/>
      <c r="OH40" s="395"/>
      <c r="OI40" s="395"/>
      <c r="OJ40" s="395"/>
      <c r="OK40" s="395"/>
      <c r="OL40" s="395"/>
      <c r="OM40" s="395"/>
      <c r="ON40" s="395"/>
      <c r="OO40" s="395"/>
      <c r="OP40" s="395"/>
      <c r="OQ40" s="395"/>
      <c r="OR40" s="395"/>
      <c r="OS40" s="395"/>
      <c r="OT40" s="395"/>
      <c r="OU40" s="395"/>
      <c r="OV40" s="395"/>
      <c r="OW40" s="395"/>
      <c r="OX40" s="395"/>
      <c r="OY40" s="395"/>
      <c r="OZ40" s="395"/>
      <c r="PA40" s="395"/>
      <c r="PB40" s="395"/>
      <c r="PC40" s="395"/>
      <c r="PD40" s="395"/>
      <c r="PE40" s="395"/>
      <c r="PF40" s="395"/>
      <c r="PG40" s="395"/>
      <c r="PH40" s="395"/>
      <c r="PI40" s="395"/>
      <c r="PJ40" s="395"/>
      <c r="PK40" s="395"/>
      <c r="PL40" s="395"/>
      <c r="PM40" s="395"/>
      <c r="PN40" s="395"/>
      <c r="PO40" s="395"/>
      <c r="PP40" s="395"/>
      <c r="PQ40" s="395"/>
      <c r="PR40" s="395"/>
      <c r="PS40" s="395"/>
      <c r="PT40" s="395"/>
      <c r="PU40" s="395"/>
      <c r="PV40" s="395"/>
      <c r="PW40" s="395"/>
      <c r="PX40" s="395"/>
      <c r="PY40" s="395"/>
      <c r="PZ40" s="395"/>
      <c r="QA40" s="395"/>
      <c r="QB40" s="395"/>
      <c r="QC40" s="395"/>
      <c r="QD40" s="395"/>
      <c r="QE40" s="395"/>
      <c r="QF40" s="395"/>
      <c r="QG40" s="395"/>
      <c r="QH40" s="395"/>
      <c r="QI40" s="395"/>
      <c r="QJ40" s="395"/>
      <c r="QK40" s="395"/>
      <c r="QL40" s="395"/>
      <c r="QM40" s="395"/>
      <c r="QN40" s="395"/>
      <c r="QO40" s="395"/>
      <c r="QP40" s="395"/>
      <c r="QQ40" s="395"/>
      <c r="QR40" s="395"/>
      <c r="QS40" s="395"/>
      <c r="QT40" s="395"/>
      <c r="QU40" s="395"/>
      <c r="QV40" s="395"/>
      <c r="QW40" s="395"/>
      <c r="QX40" s="395"/>
      <c r="QY40" s="395"/>
      <c r="QZ40" s="395"/>
      <c r="RA40" s="395"/>
      <c r="RB40" s="395"/>
      <c r="RC40" s="395"/>
      <c r="RD40" s="395"/>
      <c r="RE40" s="395"/>
      <c r="RF40" s="395"/>
      <c r="RG40" s="395"/>
      <c r="RH40" s="395"/>
      <c r="RI40" s="395"/>
      <c r="RJ40" s="395"/>
      <c r="RK40" s="395"/>
      <c r="RL40" s="395"/>
      <c r="RM40" s="395"/>
      <c r="RN40" s="395"/>
      <c r="RO40" s="395"/>
      <c r="RP40" s="395"/>
      <c r="RQ40" s="395"/>
      <c r="RR40" s="395"/>
      <c r="RS40" s="395"/>
      <c r="RT40" s="395"/>
      <c r="RU40" s="395"/>
      <c r="RV40" s="395"/>
      <c r="RW40" s="395"/>
      <c r="RX40" s="395"/>
      <c r="RY40" s="395"/>
      <c r="RZ40" s="395"/>
      <c r="SA40" s="395"/>
    </row>
    <row r="41" spans="1:530">
      <c r="A41" s="518"/>
      <c r="B41" s="395"/>
      <c r="C41" s="395"/>
      <c r="D41" s="395"/>
      <c r="E41" s="478"/>
      <c r="F41" s="478"/>
      <c r="G41" s="478"/>
      <c r="H41" s="478"/>
      <c r="I41" s="478"/>
      <c r="J41" s="478"/>
      <c r="K41" s="478"/>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513"/>
      <c r="CZ41" s="514"/>
      <c r="DA41" s="401"/>
      <c r="DB41" s="395"/>
      <c r="DC41" s="395"/>
      <c r="DD41" s="395"/>
      <c r="DE41" s="395"/>
      <c r="DF41" s="395"/>
      <c r="DG41" s="395"/>
      <c r="DH41" s="395"/>
      <c r="DI41" s="395"/>
      <c r="DJ41" s="395"/>
      <c r="DK41" s="395"/>
      <c r="DL41" s="395"/>
      <c r="DM41" s="395"/>
      <c r="DN41" s="395"/>
      <c r="DO41" s="395"/>
      <c r="DP41" s="395"/>
      <c r="DQ41" s="395"/>
      <c r="DR41" s="395"/>
      <c r="DS41" s="395"/>
      <c r="DT41" s="395"/>
      <c r="DU41" s="395"/>
      <c r="DV41" s="395"/>
      <c r="DW41" s="395"/>
      <c r="DX41" s="395"/>
      <c r="DY41" s="395"/>
      <c r="DZ41" s="395"/>
      <c r="EA41" s="395"/>
      <c r="EB41" s="395"/>
      <c r="EC41" s="395"/>
      <c r="ED41" s="395"/>
      <c r="EE41" s="395"/>
      <c r="EF41" s="395"/>
      <c r="EG41" s="395"/>
      <c r="EH41" s="395"/>
      <c r="EI41" s="395"/>
      <c r="EJ41" s="395"/>
      <c r="EK41" s="395"/>
      <c r="EL41" s="395"/>
      <c r="EM41" s="395"/>
      <c r="EN41" s="395"/>
      <c r="EO41" s="395"/>
      <c r="EP41" s="395"/>
      <c r="EQ41" s="395"/>
      <c r="ER41" s="395"/>
      <c r="ES41" s="395"/>
      <c r="ET41" s="395"/>
      <c r="EU41" s="395"/>
      <c r="EV41" s="395"/>
      <c r="EW41" s="395"/>
      <c r="EX41" s="395"/>
      <c r="EY41" s="395"/>
      <c r="EZ41" s="395"/>
      <c r="FA41" s="395"/>
      <c r="FB41" s="395"/>
      <c r="FC41" s="395"/>
      <c r="FD41" s="395"/>
      <c r="FE41" s="395"/>
      <c r="FF41" s="395"/>
      <c r="FG41" s="395"/>
      <c r="FH41" s="395"/>
      <c r="FI41" s="395"/>
      <c r="FJ41" s="395"/>
      <c r="FK41" s="395"/>
      <c r="FL41" s="395"/>
      <c r="FM41" s="395"/>
      <c r="FN41" s="395"/>
      <c r="FO41" s="395"/>
      <c r="FP41" s="395"/>
      <c r="FQ41" s="395"/>
      <c r="FR41" s="395"/>
      <c r="FS41" s="395"/>
      <c r="FT41" s="395"/>
      <c r="FU41" s="395"/>
      <c r="FV41" s="395"/>
      <c r="FW41" s="395"/>
      <c r="FX41" s="395"/>
      <c r="FY41" s="395"/>
      <c r="FZ41" s="395"/>
      <c r="GA41" s="395"/>
      <c r="GB41" s="395"/>
      <c r="GC41" s="395"/>
      <c r="GD41" s="395"/>
      <c r="GE41" s="395"/>
      <c r="GF41" s="395"/>
      <c r="GG41" s="395"/>
      <c r="GH41" s="395"/>
      <c r="GI41" s="395"/>
      <c r="GJ41" s="395"/>
      <c r="GK41" s="395"/>
      <c r="GL41" s="395"/>
      <c r="GM41" s="395"/>
      <c r="GN41" s="395"/>
      <c r="GO41" s="395"/>
      <c r="GP41" s="395"/>
      <c r="GQ41" s="395"/>
      <c r="GR41" s="395"/>
      <c r="GS41" s="395"/>
      <c r="GT41" s="395"/>
      <c r="GU41" s="395"/>
      <c r="GV41" s="395"/>
      <c r="GW41" s="395"/>
      <c r="GX41" s="395"/>
      <c r="GY41" s="395"/>
      <c r="GZ41" s="395"/>
      <c r="HA41" s="395"/>
      <c r="HB41" s="395"/>
      <c r="HC41" s="395"/>
      <c r="HD41" s="395"/>
      <c r="HE41" s="395"/>
      <c r="HF41" s="395"/>
      <c r="HG41" s="395"/>
      <c r="HH41" s="395"/>
      <c r="HI41" s="395"/>
      <c r="HJ41" s="395"/>
      <c r="HK41" s="395"/>
      <c r="HL41" s="395"/>
      <c r="HM41" s="395"/>
      <c r="HN41" s="395"/>
      <c r="HO41" s="395"/>
      <c r="HP41" s="395"/>
      <c r="HQ41" s="395"/>
      <c r="HR41" s="395"/>
      <c r="HS41" s="395"/>
      <c r="HT41" s="395"/>
      <c r="HU41" s="395"/>
      <c r="HV41" s="395"/>
      <c r="HW41" s="395"/>
      <c r="HX41" s="395"/>
      <c r="HY41" s="395"/>
      <c r="HZ41" s="395"/>
      <c r="IA41" s="395"/>
      <c r="IB41" s="395"/>
      <c r="IC41" s="395"/>
      <c r="ID41" s="395"/>
      <c r="IE41" s="395"/>
      <c r="IF41" s="395"/>
      <c r="IG41" s="395"/>
      <c r="IH41" s="395"/>
      <c r="II41" s="395"/>
      <c r="IJ41" s="395"/>
      <c r="IK41" s="395"/>
      <c r="IL41" s="395"/>
      <c r="IM41" s="395"/>
      <c r="IN41" s="395"/>
      <c r="IO41" s="395"/>
      <c r="IP41" s="395"/>
      <c r="IQ41" s="395"/>
      <c r="IR41" s="395"/>
      <c r="IS41" s="395"/>
      <c r="IT41" s="395"/>
      <c r="IU41" s="395"/>
      <c r="IV41" s="395"/>
      <c r="IW41" s="395"/>
      <c r="IX41" s="395"/>
      <c r="IY41" s="395"/>
      <c r="IZ41" s="395"/>
      <c r="JA41" s="395"/>
      <c r="JB41" s="395"/>
      <c r="JC41" s="395"/>
      <c r="JD41" s="395"/>
      <c r="JE41" s="395"/>
      <c r="JF41" s="395"/>
      <c r="JG41" s="395"/>
      <c r="JH41" s="395"/>
      <c r="JI41" s="395"/>
      <c r="JJ41" s="395"/>
      <c r="JK41" s="395"/>
      <c r="JL41" s="395"/>
      <c r="JM41" s="395"/>
      <c r="JN41" s="395"/>
      <c r="JO41" s="395"/>
      <c r="JP41" s="395"/>
      <c r="JQ41" s="395"/>
      <c r="JR41" s="395"/>
      <c r="JS41" s="395"/>
      <c r="JT41" s="395"/>
      <c r="JU41" s="395"/>
      <c r="JV41" s="395"/>
      <c r="JW41" s="395"/>
      <c r="JX41" s="395"/>
      <c r="JY41" s="395"/>
      <c r="JZ41" s="395"/>
      <c r="KA41" s="395"/>
      <c r="KB41" s="395"/>
      <c r="KC41" s="395"/>
      <c r="KD41" s="395"/>
      <c r="KE41" s="395"/>
      <c r="KF41" s="395"/>
      <c r="KG41" s="395"/>
      <c r="KH41" s="395"/>
      <c r="KI41" s="395"/>
      <c r="KJ41" s="395"/>
      <c r="KK41" s="395"/>
      <c r="KL41" s="395"/>
      <c r="KM41" s="395"/>
      <c r="KN41" s="395"/>
      <c r="KO41" s="395"/>
      <c r="KP41" s="395"/>
      <c r="KQ41" s="395"/>
      <c r="KR41" s="395"/>
      <c r="KS41" s="395"/>
      <c r="KT41" s="395"/>
      <c r="KU41" s="395"/>
      <c r="KV41" s="395"/>
      <c r="KW41" s="395"/>
      <c r="KX41" s="395"/>
      <c r="KY41" s="395"/>
      <c r="KZ41" s="395"/>
      <c r="LA41" s="395"/>
      <c r="LB41" s="395"/>
      <c r="LC41" s="395"/>
      <c r="LD41" s="395"/>
      <c r="LE41" s="395"/>
      <c r="LF41" s="395"/>
      <c r="LG41" s="395"/>
      <c r="LH41" s="395"/>
      <c r="LI41" s="395"/>
      <c r="LJ41" s="395"/>
      <c r="LK41" s="395"/>
      <c r="LL41" s="395"/>
      <c r="LM41" s="395"/>
      <c r="LN41" s="395"/>
      <c r="LO41" s="395"/>
      <c r="LP41" s="395"/>
      <c r="LQ41" s="395"/>
      <c r="LR41" s="395"/>
      <c r="LS41" s="395"/>
      <c r="LT41" s="395"/>
      <c r="LU41" s="395"/>
      <c r="LV41" s="395"/>
      <c r="LW41" s="395"/>
      <c r="LX41" s="395"/>
      <c r="LY41" s="395"/>
      <c r="LZ41" s="395"/>
      <c r="MA41" s="395"/>
      <c r="MB41" s="395"/>
      <c r="MC41" s="395"/>
      <c r="MD41" s="395"/>
      <c r="ME41" s="395"/>
      <c r="MF41" s="395"/>
      <c r="MG41" s="395"/>
      <c r="MH41" s="395"/>
      <c r="MI41" s="395"/>
      <c r="MJ41" s="395"/>
      <c r="MK41" s="395"/>
      <c r="ML41" s="395"/>
      <c r="MM41" s="395"/>
      <c r="MN41" s="395"/>
      <c r="MO41" s="395"/>
      <c r="MP41" s="395"/>
      <c r="MQ41" s="395"/>
      <c r="MR41" s="395"/>
      <c r="MS41" s="395"/>
      <c r="MT41" s="395"/>
      <c r="MU41" s="395"/>
      <c r="MV41" s="395"/>
      <c r="MW41" s="395"/>
      <c r="MX41" s="395"/>
      <c r="MY41" s="395"/>
      <c r="MZ41" s="395"/>
      <c r="NA41" s="395"/>
      <c r="NB41" s="395"/>
      <c r="NC41" s="395"/>
      <c r="ND41" s="395"/>
      <c r="NE41" s="395"/>
      <c r="NF41" s="395"/>
      <c r="NG41" s="395"/>
      <c r="NH41" s="395"/>
      <c r="NI41" s="395"/>
      <c r="NJ41" s="395"/>
      <c r="NK41" s="395"/>
      <c r="NL41" s="395"/>
      <c r="NM41" s="395"/>
      <c r="NN41" s="395"/>
      <c r="NO41" s="395"/>
      <c r="NP41" s="395"/>
      <c r="NQ41" s="395"/>
      <c r="NR41" s="395"/>
      <c r="NS41" s="395"/>
      <c r="NT41" s="395"/>
      <c r="NU41" s="395"/>
      <c r="NV41" s="395"/>
      <c r="NW41" s="395"/>
      <c r="NX41" s="395"/>
      <c r="NY41" s="395"/>
      <c r="NZ41" s="395"/>
      <c r="OA41" s="395"/>
      <c r="OB41" s="395"/>
      <c r="OC41" s="395"/>
      <c r="OD41" s="395"/>
      <c r="OE41" s="395"/>
      <c r="OF41" s="395"/>
      <c r="OG41" s="395"/>
      <c r="OH41" s="395"/>
      <c r="OI41" s="395"/>
      <c r="OJ41" s="395"/>
      <c r="OK41" s="395"/>
      <c r="OL41" s="395"/>
      <c r="OM41" s="395"/>
      <c r="ON41" s="395"/>
      <c r="OO41" s="395"/>
      <c r="OP41" s="395"/>
      <c r="OQ41" s="395"/>
      <c r="OR41" s="395"/>
      <c r="OS41" s="395"/>
      <c r="OT41" s="395"/>
      <c r="OU41" s="395"/>
      <c r="OV41" s="395"/>
      <c r="OW41" s="395"/>
      <c r="OX41" s="395"/>
      <c r="OY41" s="395"/>
      <c r="OZ41" s="395"/>
      <c r="PA41" s="395"/>
      <c r="PB41" s="395"/>
      <c r="PC41" s="395"/>
      <c r="PD41" s="395"/>
      <c r="PE41" s="395"/>
      <c r="PF41" s="395"/>
      <c r="PG41" s="395"/>
      <c r="PH41" s="395"/>
      <c r="PI41" s="395"/>
      <c r="PJ41" s="395"/>
      <c r="PK41" s="395"/>
      <c r="PL41" s="395"/>
      <c r="PM41" s="395"/>
      <c r="PN41" s="395"/>
      <c r="PO41" s="395"/>
      <c r="PP41" s="395"/>
      <c r="PQ41" s="395"/>
      <c r="PR41" s="395"/>
      <c r="PS41" s="395"/>
      <c r="PT41" s="395"/>
      <c r="PU41" s="395"/>
      <c r="PV41" s="395"/>
      <c r="PW41" s="395"/>
      <c r="PX41" s="395"/>
      <c r="PY41" s="395"/>
      <c r="PZ41" s="395"/>
      <c r="QA41" s="395"/>
      <c r="QB41" s="395"/>
      <c r="QC41" s="395"/>
      <c r="QD41" s="395"/>
      <c r="QE41" s="395"/>
      <c r="QF41" s="395"/>
      <c r="QG41" s="395"/>
      <c r="QH41" s="395"/>
      <c r="QI41" s="395"/>
      <c r="QJ41" s="395"/>
      <c r="QK41" s="395"/>
      <c r="QL41" s="395"/>
      <c r="QM41" s="395"/>
      <c r="QN41" s="395"/>
      <c r="QO41" s="395"/>
      <c r="QP41" s="395"/>
      <c r="QQ41" s="395"/>
      <c r="QR41" s="395"/>
      <c r="QS41" s="395"/>
      <c r="QT41" s="395"/>
      <c r="QU41" s="395"/>
      <c r="QV41" s="395"/>
      <c r="QW41" s="395"/>
      <c r="QX41" s="395"/>
      <c r="QY41" s="395"/>
      <c r="QZ41" s="395"/>
      <c r="RA41" s="395"/>
      <c r="RB41" s="395"/>
      <c r="RC41" s="395"/>
      <c r="RD41" s="395"/>
      <c r="RE41" s="395"/>
      <c r="RF41" s="395"/>
      <c r="RG41" s="395"/>
      <c r="RH41" s="395"/>
      <c r="RI41" s="395"/>
      <c r="RJ41" s="395"/>
      <c r="RK41" s="395"/>
      <c r="RL41" s="395"/>
      <c r="RM41" s="395"/>
      <c r="RN41" s="395"/>
      <c r="RO41" s="395"/>
      <c r="RP41" s="395"/>
      <c r="RQ41" s="395"/>
      <c r="RR41" s="395"/>
      <c r="RS41" s="395"/>
      <c r="RT41" s="395"/>
      <c r="RU41" s="395"/>
      <c r="RV41" s="395"/>
      <c r="RW41" s="395"/>
      <c r="RX41" s="395"/>
      <c r="RY41" s="395"/>
      <c r="RZ41" s="395"/>
      <c r="SA41" s="395"/>
    </row>
    <row r="42" spans="1:530">
      <c r="A42" s="518"/>
      <c r="B42" s="395"/>
      <c r="C42" s="395"/>
      <c r="D42" s="395"/>
      <c r="E42" s="478"/>
      <c r="F42" s="478"/>
      <c r="G42" s="478"/>
      <c r="H42" s="478"/>
      <c r="I42" s="478"/>
      <c r="J42" s="478"/>
      <c r="K42" s="478"/>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395"/>
      <c r="BG42" s="395"/>
      <c r="BH42" s="395"/>
      <c r="BI42" s="395"/>
      <c r="BJ42" s="395"/>
      <c r="BK42" s="395"/>
      <c r="BL42" s="395"/>
      <c r="BM42" s="395"/>
      <c r="BN42" s="395"/>
      <c r="BO42" s="395"/>
      <c r="BP42" s="395"/>
      <c r="BQ42" s="395"/>
      <c r="BR42" s="395"/>
      <c r="BS42" s="395"/>
      <c r="BT42" s="395"/>
      <c r="BU42" s="395"/>
      <c r="BV42" s="395"/>
      <c r="BW42" s="395"/>
      <c r="BX42" s="395"/>
      <c r="BY42" s="395"/>
      <c r="BZ42" s="395"/>
      <c r="CA42" s="395"/>
      <c r="CB42" s="395"/>
      <c r="CC42" s="395"/>
      <c r="CD42" s="395"/>
      <c r="CE42" s="395"/>
      <c r="CF42" s="395"/>
      <c r="CG42" s="395"/>
      <c r="CH42" s="395"/>
      <c r="CI42" s="395"/>
      <c r="CJ42" s="395"/>
      <c r="CK42" s="395"/>
      <c r="CL42" s="395"/>
      <c r="CM42" s="395"/>
      <c r="CN42" s="395"/>
      <c r="CO42" s="395"/>
      <c r="CP42" s="395"/>
      <c r="CQ42" s="395"/>
      <c r="CR42" s="395"/>
      <c r="CS42" s="395"/>
      <c r="CT42" s="395"/>
      <c r="CU42" s="395"/>
      <c r="CV42" s="395"/>
      <c r="CW42" s="395"/>
      <c r="CX42" s="395"/>
      <c r="CY42" s="513"/>
      <c r="CZ42" s="514"/>
      <c r="DA42" s="401"/>
      <c r="DB42" s="395"/>
      <c r="DC42" s="395"/>
      <c r="DD42" s="395"/>
      <c r="DE42" s="395"/>
      <c r="DF42" s="395"/>
      <c r="DG42" s="395"/>
      <c r="DH42" s="395"/>
      <c r="DI42" s="395"/>
      <c r="DJ42" s="395"/>
      <c r="DK42" s="395"/>
      <c r="DL42" s="395"/>
      <c r="DM42" s="395"/>
      <c r="DN42" s="395"/>
      <c r="DO42" s="395"/>
      <c r="DP42" s="395"/>
      <c r="DQ42" s="395"/>
      <c r="DR42" s="395"/>
      <c r="DS42" s="395"/>
      <c r="DT42" s="395"/>
      <c r="DU42" s="395"/>
      <c r="DV42" s="395"/>
      <c r="DW42" s="395"/>
      <c r="DX42" s="395"/>
      <c r="DY42" s="395"/>
      <c r="DZ42" s="395"/>
      <c r="EA42" s="395"/>
      <c r="EB42" s="395"/>
      <c r="EC42" s="395"/>
      <c r="ED42" s="395"/>
      <c r="EE42" s="395"/>
      <c r="EF42" s="395"/>
      <c r="EG42" s="395"/>
      <c r="EH42" s="395"/>
      <c r="EI42" s="395"/>
      <c r="EJ42" s="395"/>
      <c r="EK42" s="395"/>
      <c r="EL42" s="395"/>
      <c r="EM42" s="395"/>
      <c r="EN42" s="395"/>
      <c r="EO42" s="395"/>
      <c r="EP42" s="395"/>
      <c r="EQ42" s="395"/>
      <c r="ER42" s="395"/>
      <c r="ES42" s="395"/>
      <c r="ET42" s="395"/>
      <c r="EU42" s="395"/>
      <c r="EV42" s="395"/>
      <c r="EW42" s="395"/>
      <c r="EX42" s="395"/>
      <c r="EY42" s="395"/>
      <c r="EZ42" s="395"/>
      <c r="FA42" s="395"/>
      <c r="FB42" s="395"/>
      <c r="FC42" s="395"/>
      <c r="FD42" s="395"/>
      <c r="FE42" s="395"/>
      <c r="FF42" s="395"/>
      <c r="FG42" s="395"/>
      <c r="FH42" s="395"/>
      <c r="FI42" s="395"/>
      <c r="FJ42" s="395"/>
      <c r="FK42" s="395"/>
      <c r="FL42" s="395"/>
      <c r="FM42" s="395"/>
      <c r="FN42" s="395"/>
      <c r="FO42" s="395"/>
      <c r="FP42" s="395"/>
      <c r="FQ42" s="395"/>
      <c r="FR42" s="395"/>
      <c r="FS42" s="395"/>
      <c r="FT42" s="395"/>
      <c r="FU42" s="395"/>
      <c r="FV42" s="395"/>
      <c r="FW42" s="395"/>
      <c r="FX42" s="395"/>
      <c r="FY42" s="395"/>
      <c r="FZ42" s="395"/>
      <c r="GA42" s="395"/>
      <c r="GB42" s="395"/>
      <c r="GC42" s="395"/>
      <c r="GD42" s="395"/>
      <c r="GE42" s="395"/>
      <c r="GF42" s="395"/>
      <c r="GG42" s="395"/>
      <c r="GH42" s="395"/>
      <c r="GI42" s="395"/>
      <c r="GJ42" s="395"/>
      <c r="GK42" s="395"/>
      <c r="GL42" s="395"/>
      <c r="GM42" s="395"/>
      <c r="GN42" s="395"/>
      <c r="GO42" s="395"/>
      <c r="GP42" s="395"/>
      <c r="GQ42" s="395"/>
      <c r="GR42" s="395"/>
      <c r="GS42" s="395"/>
      <c r="GT42" s="395"/>
      <c r="GU42" s="395"/>
      <c r="GV42" s="395"/>
      <c r="GW42" s="395"/>
      <c r="GX42" s="395"/>
      <c r="GY42" s="395"/>
      <c r="GZ42" s="395"/>
      <c r="HA42" s="395"/>
      <c r="HB42" s="395"/>
      <c r="HC42" s="395"/>
      <c r="HD42" s="395"/>
      <c r="HE42" s="395"/>
      <c r="HF42" s="395"/>
      <c r="HG42" s="395"/>
      <c r="HH42" s="395"/>
      <c r="HI42" s="395"/>
      <c r="HJ42" s="395"/>
      <c r="HK42" s="395"/>
      <c r="HL42" s="395"/>
      <c r="HM42" s="395"/>
      <c r="HN42" s="395"/>
      <c r="HO42" s="395"/>
      <c r="HP42" s="395"/>
      <c r="HQ42" s="395"/>
      <c r="HR42" s="395"/>
      <c r="HS42" s="395"/>
      <c r="HT42" s="395"/>
      <c r="HU42" s="395"/>
      <c r="HV42" s="395"/>
      <c r="HW42" s="395"/>
      <c r="HX42" s="395"/>
      <c r="HY42" s="395"/>
      <c r="HZ42" s="395"/>
      <c r="IA42" s="395"/>
      <c r="IB42" s="395"/>
      <c r="IC42" s="395"/>
      <c r="ID42" s="395"/>
      <c r="IE42" s="395"/>
      <c r="IF42" s="395"/>
      <c r="IG42" s="395"/>
      <c r="IH42" s="395"/>
      <c r="II42" s="395"/>
      <c r="IJ42" s="395"/>
      <c r="IK42" s="395"/>
      <c r="IL42" s="395"/>
      <c r="IM42" s="395"/>
      <c r="IN42" s="395"/>
      <c r="IO42" s="395"/>
      <c r="IP42" s="395"/>
      <c r="IQ42" s="395"/>
      <c r="IR42" s="395"/>
      <c r="IS42" s="395"/>
      <c r="IT42" s="395"/>
      <c r="IU42" s="395"/>
      <c r="IV42" s="395"/>
      <c r="IW42" s="395"/>
      <c r="IX42" s="395"/>
      <c r="IY42" s="395"/>
      <c r="IZ42" s="395"/>
      <c r="JA42" s="395"/>
      <c r="JB42" s="395"/>
      <c r="JC42" s="395"/>
      <c r="JD42" s="395"/>
      <c r="JE42" s="395"/>
      <c r="JF42" s="395"/>
      <c r="JG42" s="395"/>
      <c r="JH42" s="395"/>
      <c r="JI42" s="395"/>
      <c r="JJ42" s="395"/>
      <c r="JK42" s="395"/>
      <c r="JL42" s="395"/>
      <c r="JM42" s="395"/>
      <c r="JN42" s="395"/>
      <c r="JO42" s="395"/>
      <c r="JP42" s="395"/>
      <c r="JQ42" s="395"/>
      <c r="JR42" s="395"/>
      <c r="JS42" s="395"/>
      <c r="JT42" s="395"/>
      <c r="JU42" s="395"/>
      <c r="JV42" s="395"/>
      <c r="JW42" s="395"/>
      <c r="JX42" s="395"/>
      <c r="JY42" s="395"/>
      <c r="JZ42" s="395"/>
      <c r="KA42" s="395"/>
      <c r="KB42" s="395"/>
      <c r="KC42" s="395"/>
      <c r="KD42" s="395"/>
      <c r="KE42" s="395"/>
      <c r="KF42" s="395"/>
      <c r="KG42" s="395"/>
      <c r="KH42" s="395"/>
      <c r="KI42" s="395"/>
      <c r="KJ42" s="395"/>
      <c r="KK42" s="395"/>
      <c r="KL42" s="395"/>
      <c r="KM42" s="395"/>
      <c r="KN42" s="395"/>
      <c r="KO42" s="395"/>
      <c r="KP42" s="395"/>
      <c r="KQ42" s="395"/>
      <c r="KR42" s="395"/>
      <c r="KS42" s="395"/>
      <c r="KT42" s="395"/>
      <c r="KU42" s="395"/>
      <c r="KV42" s="395"/>
      <c r="KW42" s="395"/>
      <c r="KX42" s="395"/>
      <c r="KY42" s="395"/>
      <c r="KZ42" s="395"/>
      <c r="LA42" s="395"/>
      <c r="LB42" s="395"/>
      <c r="LC42" s="395"/>
      <c r="LD42" s="395"/>
      <c r="LE42" s="395"/>
      <c r="LF42" s="395"/>
      <c r="LG42" s="395"/>
      <c r="LH42" s="395"/>
      <c r="LI42" s="395"/>
      <c r="LJ42" s="395"/>
      <c r="LK42" s="395"/>
      <c r="LL42" s="395"/>
      <c r="LM42" s="395"/>
      <c r="LN42" s="395"/>
      <c r="LO42" s="395"/>
      <c r="LP42" s="395"/>
      <c r="LQ42" s="395"/>
      <c r="LR42" s="395"/>
      <c r="LS42" s="395"/>
      <c r="LT42" s="395"/>
      <c r="LU42" s="395"/>
      <c r="LV42" s="395"/>
      <c r="LW42" s="395"/>
      <c r="LX42" s="395"/>
      <c r="LY42" s="395"/>
      <c r="LZ42" s="395"/>
      <c r="MA42" s="395"/>
      <c r="MB42" s="395"/>
      <c r="MC42" s="395"/>
      <c r="MD42" s="395"/>
      <c r="ME42" s="395"/>
      <c r="MF42" s="395"/>
      <c r="MG42" s="395"/>
      <c r="MH42" s="395"/>
      <c r="MI42" s="395"/>
      <c r="MJ42" s="395"/>
      <c r="MK42" s="395"/>
      <c r="ML42" s="395"/>
      <c r="MM42" s="395"/>
      <c r="MN42" s="395"/>
      <c r="MO42" s="395"/>
      <c r="MP42" s="395"/>
      <c r="MQ42" s="395"/>
      <c r="MR42" s="395"/>
      <c r="MS42" s="395"/>
      <c r="MT42" s="395"/>
      <c r="MU42" s="395"/>
      <c r="MV42" s="395"/>
      <c r="MW42" s="395"/>
      <c r="MX42" s="395"/>
      <c r="MY42" s="395"/>
      <c r="MZ42" s="395"/>
      <c r="NA42" s="395"/>
      <c r="NB42" s="395"/>
      <c r="NC42" s="395"/>
      <c r="ND42" s="395"/>
      <c r="NE42" s="395"/>
      <c r="NF42" s="395"/>
      <c r="NG42" s="395"/>
      <c r="NH42" s="395"/>
      <c r="NI42" s="395"/>
      <c r="NJ42" s="395"/>
      <c r="NK42" s="395"/>
      <c r="NL42" s="395"/>
      <c r="NM42" s="395"/>
      <c r="NN42" s="395"/>
      <c r="NO42" s="395"/>
      <c r="NP42" s="395"/>
      <c r="NQ42" s="395"/>
      <c r="NR42" s="395"/>
      <c r="NS42" s="395"/>
      <c r="NT42" s="395"/>
      <c r="NU42" s="395"/>
      <c r="NV42" s="395"/>
      <c r="NW42" s="395"/>
      <c r="NX42" s="395"/>
      <c r="NY42" s="395"/>
      <c r="NZ42" s="395"/>
      <c r="OA42" s="395"/>
      <c r="OB42" s="395"/>
      <c r="OC42" s="395"/>
      <c r="OD42" s="395"/>
      <c r="OE42" s="395"/>
      <c r="OF42" s="395"/>
      <c r="OG42" s="395"/>
      <c r="OH42" s="395"/>
      <c r="OI42" s="395"/>
      <c r="OJ42" s="395"/>
      <c r="OK42" s="395"/>
      <c r="OL42" s="395"/>
      <c r="OM42" s="395"/>
      <c r="ON42" s="395"/>
      <c r="OO42" s="395"/>
      <c r="OP42" s="395"/>
      <c r="OQ42" s="395"/>
      <c r="OR42" s="395"/>
      <c r="OS42" s="395"/>
      <c r="OT42" s="395"/>
      <c r="OU42" s="395"/>
      <c r="OV42" s="395"/>
      <c r="OW42" s="395"/>
      <c r="OX42" s="395"/>
      <c r="OY42" s="395"/>
      <c r="OZ42" s="395"/>
      <c r="PA42" s="395"/>
      <c r="PB42" s="395"/>
      <c r="PC42" s="395"/>
      <c r="PD42" s="395"/>
      <c r="PE42" s="395"/>
      <c r="PF42" s="395"/>
      <c r="PG42" s="395"/>
      <c r="PH42" s="395"/>
      <c r="PI42" s="395"/>
      <c r="PJ42" s="395"/>
      <c r="PK42" s="395"/>
      <c r="PL42" s="395"/>
      <c r="PM42" s="395"/>
      <c r="PN42" s="395"/>
      <c r="PO42" s="395"/>
      <c r="PP42" s="395"/>
      <c r="PQ42" s="395"/>
      <c r="PR42" s="395"/>
      <c r="PS42" s="395"/>
      <c r="PT42" s="395"/>
      <c r="PU42" s="395"/>
      <c r="PV42" s="395"/>
      <c r="PW42" s="395"/>
      <c r="PX42" s="395"/>
      <c r="PY42" s="395"/>
      <c r="PZ42" s="395"/>
      <c r="QA42" s="395"/>
      <c r="QB42" s="395"/>
      <c r="QC42" s="395"/>
      <c r="QD42" s="395"/>
      <c r="QE42" s="395"/>
      <c r="QF42" s="395"/>
      <c r="QG42" s="395"/>
      <c r="QH42" s="395"/>
      <c r="QI42" s="395"/>
      <c r="QJ42" s="395"/>
      <c r="QK42" s="395"/>
      <c r="QL42" s="395"/>
      <c r="QM42" s="395"/>
      <c r="QN42" s="395"/>
      <c r="QO42" s="395"/>
      <c r="QP42" s="395"/>
      <c r="QQ42" s="395"/>
      <c r="QR42" s="395"/>
      <c r="QS42" s="395"/>
      <c r="QT42" s="395"/>
      <c r="QU42" s="395"/>
      <c r="QV42" s="395"/>
      <c r="QW42" s="395"/>
      <c r="QX42" s="395"/>
      <c r="QY42" s="395"/>
      <c r="QZ42" s="395"/>
      <c r="RA42" s="395"/>
      <c r="RB42" s="395"/>
      <c r="RC42" s="395"/>
      <c r="RD42" s="395"/>
      <c r="RE42" s="395"/>
      <c r="RF42" s="395"/>
      <c r="RG42" s="395"/>
      <c r="RH42" s="395"/>
      <c r="RI42" s="395"/>
      <c r="RJ42" s="395"/>
      <c r="RK42" s="395"/>
      <c r="RL42" s="395"/>
      <c r="RM42" s="395"/>
      <c r="RN42" s="395"/>
      <c r="RO42" s="395"/>
      <c r="RP42" s="395"/>
      <c r="RQ42" s="395"/>
      <c r="RR42" s="395"/>
      <c r="RS42" s="395"/>
      <c r="RT42" s="395"/>
      <c r="RU42" s="395"/>
      <c r="RV42" s="395"/>
      <c r="RW42" s="395"/>
      <c r="RX42" s="395"/>
      <c r="RY42" s="395"/>
      <c r="RZ42" s="395"/>
      <c r="SA42" s="395"/>
    </row>
    <row r="43" spans="1:530">
      <c r="A43" s="478"/>
      <c r="B43" s="395"/>
      <c r="C43" s="395"/>
      <c r="D43" s="395"/>
      <c r="E43" s="478"/>
      <c r="F43" s="395"/>
      <c r="G43" s="478"/>
      <c r="H43" s="478"/>
      <c r="I43" s="478"/>
      <c r="J43" s="478"/>
      <c r="K43" s="478"/>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5"/>
      <c r="BL43" s="395"/>
      <c r="BM43" s="395"/>
      <c r="BN43" s="395"/>
      <c r="BO43" s="395"/>
      <c r="BP43" s="395"/>
      <c r="BQ43" s="395"/>
      <c r="BR43" s="395"/>
      <c r="BS43" s="395"/>
      <c r="BT43" s="395"/>
      <c r="BU43" s="395"/>
      <c r="BV43" s="395"/>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513"/>
      <c r="CZ43" s="514"/>
      <c r="DA43" s="401"/>
      <c r="DB43" s="395"/>
      <c r="DC43" s="395"/>
      <c r="DD43" s="395"/>
      <c r="DE43" s="395"/>
      <c r="DF43" s="395"/>
      <c r="DG43" s="395"/>
      <c r="DH43" s="395"/>
      <c r="DI43" s="395"/>
      <c r="DJ43" s="395"/>
      <c r="DK43" s="395"/>
      <c r="DL43" s="395"/>
      <c r="DM43" s="395"/>
      <c r="DN43" s="395"/>
      <c r="DO43" s="395"/>
      <c r="DP43" s="395"/>
      <c r="DQ43" s="395"/>
      <c r="DR43" s="395"/>
      <c r="DS43" s="395"/>
      <c r="DT43" s="395"/>
      <c r="DU43" s="395"/>
      <c r="DV43" s="395"/>
      <c r="DW43" s="395"/>
      <c r="DX43" s="395"/>
      <c r="DY43" s="395"/>
      <c r="DZ43" s="395"/>
      <c r="EA43" s="395"/>
      <c r="EB43" s="395"/>
      <c r="EC43" s="395"/>
      <c r="ED43" s="395"/>
      <c r="EE43" s="395"/>
      <c r="EF43" s="395"/>
      <c r="EG43" s="395"/>
      <c r="EH43" s="395"/>
      <c r="EI43" s="395"/>
      <c r="EJ43" s="395"/>
      <c r="EK43" s="395"/>
      <c r="EL43" s="395"/>
      <c r="EM43" s="395"/>
      <c r="EN43" s="395"/>
      <c r="EO43" s="395"/>
      <c r="EP43" s="395"/>
      <c r="EQ43" s="395"/>
      <c r="ER43" s="395"/>
      <c r="ES43" s="395"/>
      <c r="ET43" s="395"/>
      <c r="EU43" s="395"/>
      <c r="EV43" s="395"/>
      <c r="EW43" s="395"/>
      <c r="EX43" s="395"/>
      <c r="EY43" s="395"/>
      <c r="EZ43" s="395"/>
      <c r="FA43" s="395"/>
      <c r="FB43" s="395"/>
      <c r="FC43" s="395"/>
      <c r="FD43" s="395"/>
      <c r="FE43" s="395"/>
      <c r="FF43" s="395"/>
      <c r="FG43" s="395"/>
      <c r="FH43" s="395"/>
      <c r="FI43" s="395"/>
      <c r="FJ43" s="395"/>
      <c r="FK43" s="395"/>
      <c r="FL43" s="395"/>
      <c r="FM43" s="395"/>
      <c r="FN43" s="395"/>
      <c r="FO43" s="395"/>
      <c r="FP43" s="395"/>
      <c r="FQ43" s="395"/>
      <c r="FR43" s="395"/>
      <c r="FS43" s="395"/>
      <c r="FT43" s="395"/>
      <c r="FU43" s="395"/>
      <c r="FV43" s="395"/>
      <c r="FW43" s="395"/>
      <c r="FX43" s="395"/>
      <c r="FY43" s="395"/>
      <c r="FZ43" s="395"/>
      <c r="GA43" s="395"/>
      <c r="GB43" s="395"/>
      <c r="GC43" s="395"/>
      <c r="GD43" s="395"/>
      <c r="GE43" s="395"/>
      <c r="GF43" s="395"/>
      <c r="GG43" s="395"/>
      <c r="GH43" s="395"/>
      <c r="GI43" s="395"/>
      <c r="GJ43" s="395"/>
      <c r="GK43" s="395"/>
      <c r="GL43" s="395"/>
      <c r="GM43" s="395"/>
      <c r="GN43" s="395"/>
      <c r="GO43" s="395"/>
      <c r="GP43" s="395"/>
      <c r="GQ43" s="395"/>
      <c r="GR43" s="395"/>
      <c r="GS43" s="395"/>
      <c r="GT43" s="395"/>
      <c r="GU43" s="395"/>
      <c r="GV43" s="395"/>
      <c r="GW43" s="395"/>
      <c r="GX43" s="395"/>
      <c r="GY43" s="395"/>
      <c r="GZ43" s="395"/>
      <c r="HA43" s="395"/>
      <c r="HB43" s="395"/>
      <c r="HC43" s="395"/>
      <c r="HD43" s="395"/>
      <c r="HE43" s="395"/>
      <c r="HF43" s="395"/>
      <c r="HG43" s="395"/>
      <c r="HH43" s="395"/>
      <c r="HI43" s="395"/>
      <c r="HJ43" s="395"/>
      <c r="HK43" s="395"/>
      <c r="HL43" s="395"/>
      <c r="HM43" s="395"/>
      <c r="HN43" s="395"/>
      <c r="HO43" s="395"/>
      <c r="HP43" s="395"/>
      <c r="HQ43" s="395"/>
      <c r="HR43" s="395"/>
      <c r="HS43" s="395"/>
      <c r="HT43" s="395"/>
      <c r="HU43" s="395"/>
      <c r="HV43" s="395"/>
      <c r="HW43" s="395"/>
      <c r="HX43" s="395"/>
      <c r="HY43" s="395"/>
      <c r="HZ43" s="395"/>
      <c r="IA43" s="395"/>
      <c r="IB43" s="395"/>
      <c r="IC43" s="395"/>
      <c r="ID43" s="395"/>
      <c r="IE43" s="395"/>
      <c r="IF43" s="395"/>
      <c r="IG43" s="395"/>
      <c r="IH43" s="395"/>
      <c r="II43" s="395"/>
      <c r="IJ43" s="395"/>
      <c r="IK43" s="395"/>
      <c r="IL43" s="395"/>
      <c r="IM43" s="395"/>
      <c r="IN43" s="395"/>
      <c r="IO43" s="395"/>
      <c r="IP43" s="395"/>
      <c r="IQ43" s="395"/>
      <c r="IR43" s="395"/>
      <c r="IS43" s="395"/>
      <c r="IT43" s="395"/>
      <c r="IU43" s="395"/>
      <c r="IV43" s="395"/>
      <c r="IW43" s="395"/>
      <c r="IX43" s="395"/>
      <c r="IY43" s="395"/>
      <c r="IZ43" s="395"/>
      <c r="JA43" s="395"/>
      <c r="JB43" s="395"/>
      <c r="JC43" s="395"/>
      <c r="JD43" s="395"/>
      <c r="JE43" s="395"/>
      <c r="JF43" s="395"/>
      <c r="JG43" s="395"/>
      <c r="JH43" s="395"/>
      <c r="JI43" s="395"/>
      <c r="JJ43" s="395"/>
      <c r="JK43" s="395"/>
      <c r="JL43" s="395"/>
      <c r="JM43" s="395"/>
      <c r="JN43" s="395"/>
      <c r="JO43" s="395"/>
      <c r="JP43" s="395"/>
      <c r="JQ43" s="395"/>
      <c r="JR43" s="395"/>
      <c r="JS43" s="395"/>
      <c r="JT43" s="395"/>
      <c r="JU43" s="395"/>
      <c r="JV43" s="395"/>
      <c r="JW43" s="395"/>
      <c r="JX43" s="395"/>
      <c r="JY43" s="395"/>
      <c r="JZ43" s="395"/>
      <c r="KA43" s="395"/>
      <c r="KB43" s="395"/>
      <c r="KC43" s="395"/>
      <c r="KD43" s="395"/>
      <c r="KE43" s="395"/>
      <c r="KF43" s="395"/>
      <c r="KG43" s="395"/>
      <c r="KH43" s="395"/>
      <c r="KI43" s="395"/>
      <c r="KJ43" s="395"/>
      <c r="KK43" s="395"/>
      <c r="KL43" s="395"/>
      <c r="KM43" s="395"/>
      <c r="KN43" s="395"/>
      <c r="KO43" s="395"/>
      <c r="KP43" s="395"/>
      <c r="KQ43" s="395"/>
      <c r="KR43" s="395"/>
      <c r="KS43" s="395"/>
      <c r="KT43" s="395"/>
      <c r="KU43" s="395"/>
      <c r="KV43" s="395"/>
      <c r="KW43" s="395"/>
      <c r="KX43" s="395"/>
      <c r="KY43" s="395"/>
      <c r="KZ43" s="395"/>
      <c r="LA43" s="395"/>
      <c r="LB43" s="395"/>
      <c r="LC43" s="395"/>
      <c r="LD43" s="395"/>
      <c r="LE43" s="395"/>
      <c r="LF43" s="395"/>
      <c r="LG43" s="395"/>
      <c r="LH43" s="395"/>
      <c r="LI43" s="395"/>
      <c r="LJ43" s="395"/>
      <c r="LK43" s="395"/>
      <c r="LL43" s="395"/>
      <c r="LM43" s="395"/>
      <c r="LN43" s="395"/>
      <c r="LO43" s="395"/>
      <c r="LP43" s="395"/>
      <c r="LQ43" s="395"/>
      <c r="LR43" s="395"/>
      <c r="LS43" s="395"/>
      <c r="LT43" s="395"/>
      <c r="LU43" s="395"/>
      <c r="LV43" s="395"/>
      <c r="LW43" s="395"/>
      <c r="LX43" s="395"/>
      <c r="LY43" s="395"/>
      <c r="LZ43" s="395"/>
      <c r="MA43" s="395"/>
      <c r="MB43" s="395"/>
      <c r="MC43" s="395"/>
      <c r="MD43" s="395"/>
      <c r="ME43" s="395"/>
      <c r="MF43" s="395"/>
      <c r="MG43" s="395"/>
      <c r="MH43" s="395"/>
      <c r="MI43" s="395"/>
      <c r="MJ43" s="395"/>
      <c r="MK43" s="395"/>
      <c r="ML43" s="395"/>
      <c r="MM43" s="395"/>
      <c r="MN43" s="395"/>
      <c r="MO43" s="395"/>
      <c r="MP43" s="395"/>
      <c r="MQ43" s="395"/>
      <c r="MR43" s="395"/>
      <c r="MS43" s="395"/>
      <c r="MT43" s="395"/>
      <c r="MU43" s="395"/>
      <c r="MV43" s="395"/>
      <c r="MW43" s="395"/>
      <c r="MX43" s="395"/>
      <c r="MY43" s="395"/>
      <c r="MZ43" s="395"/>
      <c r="NA43" s="395"/>
      <c r="NB43" s="395"/>
      <c r="NC43" s="395"/>
      <c r="ND43" s="395"/>
      <c r="NE43" s="395"/>
      <c r="NF43" s="395"/>
      <c r="NG43" s="395"/>
      <c r="NH43" s="395"/>
      <c r="NI43" s="395"/>
      <c r="NJ43" s="395"/>
      <c r="NK43" s="395"/>
      <c r="NL43" s="395"/>
      <c r="NM43" s="395"/>
      <c r="NN43" s="395"/>
      <c r="NO43" s="395"/>
      <c r="NP43" s="395"/>
      <c r="NQ43" s="395"/>
      <c r="NR43" s="395"/>
      <c r="NS43" s="395"/>
      <c r="NT43" s="395"/>
      <c r="NU43" s="395"/>
      <c r="NV43" s="395"/>
      <c r="NW43" s="395"/>
      <c r="NX43" s="395"/>
      <c r="NY43" s="395"/>
      <c r="NZ43" s="395"/>
      <c r="OA43" s="395"/>
      <c r="OB43" s="395"/>
      <c r="OC43" s="395"/>
      <c r="OD43" s="395"/>
      <c r="OE43" s="395"/>
      <c r="OF43" s="395"/>
      <c r="OG43" s="395"/>
      <c r="OH43" s="395"/>
      <c r="OI43" s="395"/>
      <c r="OJ43" s="395"/>
      <c r="OK43" s="395"/>
      <c r="OL43" s="395"/>
      <c r="OM43" s="395"/>
      <c r="ON43" s="395"/>
      <c r="OO43" s="395"/>
      <c r="OP43" s="395"/>
      <c r="OQ43" s="395"/>
      <c r="OR43" s="395"/>
      <c r="OS43" s="395"/>
      <c r="OT43" s="395"/>
      <c r="OU43" s="395"/>
      <c r="OV43" s="395"/>
      <c r="OW43" s="395"/>
      <c r="OX43" s="395"/>
      <c r="OY43" s="395"/>
      <c r="OZ43" s="395"/>
      <c r="PA43" s="395"/>
      <c r="PB43" s="395"/>
      <c r="PC43" s="395"/>
      <c r="PD43" s="395"/>
      <c r="PE43" s="395"/>
      <c r="PF43" s="395"/>
      <c r="PG43" s="395"/>
      <c r="PH43" s="395"/>
      <c r="PI43" s="395"/>
      <c r="PJ43" s="395"/>
      <c r="PK43" s="395"/>
      <c r="PL43" s="395"/>
      <c r="PM43" s="395"/>
      <c r="PN43" s="395"/>
      <c r="PO43" s="395"/>
      <c r="PP43" s="395"/>
      <c r="PQ43" s="395"/>
      <c r="PR43" s="395"/>
      <c r="PS43" s="395"/>
      <c r="PT43" s="395"/>
      <c r="PU43" s="395"/>
      <c r="PV43" s="395"/>
      <c r="PW43" s="395"/>
      <c r="PX43" s="395"/>
      <c r="PY43" s="395"/>
      <c r="PZ43" s="395"/>
      <c r="QA43" s="395"/>
      <c r="QB43" s="395"/>
      <c r="QC43" s="395"/>
      <c r="QD43" s="395"/>
      <c r="QE43" s="395"/>
      <c r="QF43" s="395"/>
      <c r="QG43" s="395"/>
      <c r="QH43" s="395"/>
      <c r="QI43" s="395"/>
      <c r="QJ43" s="395"/>
      <c r="QK43" s="395"/>
      <c r="QL43" s="395"/>
      <c r="QM43" s="395"/>
      <c r="QN43" s="395"/>
      <c r="QO43" s="395"/>
      <c r="QP43" s="395"/>
      <c r="QQ43" s="395"/>
      <c r="QR43" s="395"/>
      <c r="QS43" s="395"/>
      <c r="QT43" s="395"/>
      <c r="QU43" s="395"/>
      <c r="QV43" s="395"/>
      <c r="QW43" s="395"/>
      <c r="QX43" s="395"/>
      <c r="QY43" s="395"/>
      <c r="QZ43" s="395"/>
      <c r="RA43" s="395"/>
      <c r="RB43" s="395"/>
      <c r="RC43" s="395"/>
      <c r="RD43" s="395"/>
      <c r="RE43" s="395"/>
      <c r="RF43" s="395"/>
      <c r="RG43" s="395"/>
      <c r="RH43" s="395"/>
      <c r="RI43" s="395"/>
      <c r="RJ43" s="395"/>
      <c r="RK43" s="395"/>
      <c r="RL43" s="395"/>
      <c r="RM43" s="395"/>
      <c r="RN43" s="395"/>
      <c r="RO43" s="395"/>
      <c r="RP43" s="395"/>
      <c r="RQ43" s="395"/>
      <c r="RR43" s="395"/>
      <c r="RS43" s="395"/>
      <c r="RT43" s="395"/>
      <c r="RU43" s="395"/>
      <c r="RV43" s="395"/>
      <c r="RW43" s="395"/>
      <c r="RX43" s="395"/>
      <c r="RY43" s="395"/>
      <c r="RZ43" s="395"/>
      <c r="SA43" s="395"/>
    </row>
    <row r="44" spans="1:530">
      <c r="A44" s="478"/>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395"/>
      <c r="BF44" s="395"/>
      <c r="BG44" s="395"/>
      <c r="BH44" s="395"/>
      <c r="BI44" s="395"/>
      <c r="BJ44" s="395"/>
      <c r="BK44" s="395"/>
      <c r="BL44" s="395"/>
      <c r="BM44" s="395"/>
      <c r="BN44" s="395"/>
      <c r="BO44" s="395"/>
      <c r="BP44" s="395"/>
      <c r="BQ44" s="395"/>
      <c r="BR44" s="395"/>
      <c r="BS44" s="395"/>
      <c r="BT44" s="395"/>
      <c r="BU44" s="395"/>
      <c r="BV44" s="395"/>
      <c r="BW44" s="395"/>
      <c r="BX44" s="395"/>
      <c r="BY44" s="395"/>
      <c r="BZ44" s="395"/>
      <c r="CA44" s="395"/>
      <c r="CB44" s="395"/>
      <c r="CC44" s="395"/>
      <c r="CD44" s="395"/>
      <c r="CE44" s="395"/>
      <c r="CF44" s="395"/>
      <c r="CG44" s="395"/>
      <c r="CH44" s="395"/>
      <c r="CI44" s="395"/>
      <c r="CJ44" s="395"/>
      <c r="CK44" s="395"/>
      <c r="CL44" s="395"/>
      <c r="CM44" s="395"/>
      <c r="CN44" s="395"/>
      <c r="CO44" s="395"/>
      <c r="CP44" s="395"/>
      <c r="CQ44" s="395"/>
      <c r="CR44" s="395"/>
      <c r="CS44" s="395"/>
      <c r="CT44" s="395"/>
      <c r="CU44" s="395"/>
      <c r="CV44" s="395"/>
      <c r="CW44" s="395"/>
      <c r="CX44" s="395"/>
      <c r="CY44" s="513"/>
      <c r="CZ44" s="514"/>
      <c r="DA44" s="401"/>
      <c r="DB44" s="395"/>
      <c r="DC44" s="395"/>
      <c r="DD44" s="395"/>
      <c r="DE44" s="395"/>
      <c r="DF44" s="395"/>
      <c r="DG44" s="395"/>
      <c r="DH44" s="395"/>
      <c r="DI44" s="395"/>
      <c r="DJ44" s="395"/>
      <c r="DK44" s="395"/>
      <c r="DL44" s="395"/>
      <c r="DM44" s="395"/>
      <c r="DN44" s="395"/>
      <c r="DO44" s="395"/>
      <c r="DP44" s="395"/>
      <c r="DQ44" s="395"/>
      <c r="DR44" s="395"/>
      <c r="DS44" s="395"/>
      <c r="DT44" s="395"/>
      <c r="DU44" s="395"/>
      <c r="DV44" s="395"/>
      <c r="DW44" s="395"/>
      <c r="DX44" s="395"/>
      <c r="DY44" s="395"/>
      <c r="DZ44" s="395"/>
      <c r="EA44" s="395"/>
      <c r="EB44" s="395"/>
      <c r="EC44" s="395"/>
      <c r="ED44" s="395"/>
      <c r="EE44" s="395"/>
      <c r="EF44" s="395"/>
      <c r="EG44" s="395"/>
      <c r="EH44" s="395"/>
      <c r="EI44" s="395"/>
      <c r="EJ44" s="395"/>
      <c r="EK44" s="395"/>
      <c r="EL44" s="395"/>
      <c r="EM44" s="395"/>
      <c r="EN44" s="395"/>
      <c r="EO44" s="395"/>
      <c r="EP44" s="395"/>
      <c r="EQ44" s="395"/>
      <c r="ER44" s="395"/>
      <c r="ES44" s="395"/>
      <c r="ET44" s="395"/>
      <c r="EU44" s="395"/>
      <c r="EV44" s="395"/>
      <c r="EW44" s="395"/>
      <c r="EX44" s="395"/>
      <c r="EY44" s="395"/>
      <c r="EZ44" s="395"/>
      <c r="FA44" s="395"/>
      <c r="FB44" s="395"/>
      <c r="FC44" s="395"/>
      <c r="FD44" s="395"/>
      <c r="FE44" s="395"/>
      <c r="FF44" s="395"/>
      <c r="FG44" s="395"/>
      <c r="FH44" s="395"/>
      <c r="FI44" s="395"/>
      <c r="FJ44" s="395"/>
      <c r="FK44" s="395"/>
      <c r="FL44" s="395"/>
      <c r="FM44" s="395"/>
      <c r="FN44" s="395"/>
      <c r="FO44" s="395"/>
      <c r="FP44" s="395"/>
      <c r="FQ44" s="395"/>
      <c r="FR44" s="395"/>
      <c r="FS44" s="395"/>
      <c r="FT44" s="395"/>
      <c r="FU44" s="395"/>
      <c r="FV44" s="395"/>
      <c r="FW44" s="395"/>
      <c r="FX44" s="395"/>
      <c r="FY44" s="395"/>
      <c r="FZ44" s="395"/>
      <c r="GA44" s="395"/>
      <c r="GB44" s="395"/>
      <c r="GC44" s="395"/>
      <c r="GD44" s="395"/>
      <c r="GE44" s="395"/>
      <c r="GF44" s="395"/>
      <c r="GG44" s="395"/>
      <c r="GH44" s="395"/>
      <c r="GI44" s="395"/>
      <c r="GJ44" s="395"/>
      <c r="GK44" s="395"/>
      <c r="GL44" s="395"/>
      <c r="GM44" s="395"/>
      <c r="GN44" s="395"/>
      <c r="GO44" s="395"/>
      <c r="GP44" s="395"/>
      <c r="GQ44" s="395"/>
      <c r="GR44" s="395"/>
      <c r="GS44" s="395"/>
      <c r="GT44" s="395"/>
      <c r="GU44" s="395"/>
      <c r="GV44" s="395"/>
      <c r="GW44" s="395"/>
      <c r="GX44" s="395"/>
      <c r="GY44" s="395"/>
      <c r="GZ44" s="395"/>
      <c r="HA44" s="395"/>
      <c r="HB44" s="395"/>
      <c r="HC44" s="395"/>
      <c r="HD44" s="395"/>
      <c r="HE44" s="395"/>
      <c r="HF44" s="395"/>
      <c r="HG44" s="395"/>
      <c r="HH44" s="395"/>
      <c r="HI44" s="395"/>
      <c r="HJ44" s="395"/>
      <c r="HK44" s="395"/>
      <c r="HL44" s="395"/>
      <c r="HM44" s="395"/>
      <c r="HN44" s="395"/>
      <c r="HO44" s="395"/>
      <c r="HP44" s="395"/>
      <c r="HQ44" s="395"/>
      <c r="HR44" s="395"/>
      <c r="HS44" s="395"/>
      <c r="HT44" s="395"/>
      <c r="HU44" s="395"/>
      <c r="HV44" s="395"/>
      <c r="HW44" s="395"/>
      <c r="HX44" s="395"/>
      <c r="HY44" s="395"/>
      <c r="HZ44" s="395"/>
      <c r="IA44" s="395"/>
      <c r="IB44" s="395"/>
      <c r="IC44" s="395"/>
      <c r="ID44" s="395"/>
      <c r="IE44" s="395"/>
      <c r="IF44" s="395"/>
      <c r="IG44" s="395"/>
      <c r="IH44" s="395"/>
      <c r="II44" s="395"/>
      <c r="IJ44" s="395"/>
      <c r="IK44" s="395"/>
      <c r="IL44" s="395"/>
      <c r="IM44" s="395"/>
      <c r="IN44" s="395"/>
      <c r="IO44" s="395"/>
      <c r="IP44" s="395"/>
      <c r="IQ44" s="395"/>
      <c r="IR44" s="395"/>
      <c r="IS44" s="395"/>
      <c r="IT44" s="395"/>
      <c r="IU44" s="395"/>
      <c r="IV44" s="395"/>
      <c r="IW44" s="395"/>
      <c r="IX44" s="395"/>
      <c r="IY44" s="395"/>
      <c r="IZ44" s="395"/>
      <c r="JA44" s="395"/>
      <c r="JB44" s="395"/>
      <c r="JC44" s="395"/>
      <c r="JD44" s="395"/>
      <c r="JE44" s="395"/>
      <c r="JF44" s="395"/>
      <c r="JG44" s="395"/>
      <c r="JH44" s="395"/>
      <c r="JI44" s="395"/>
      <c r="JJ44" s="395"/>
      <c r="JK44" s="395"/>
      <c r="JL44" s="395"/>
      <c r="JM44" s="395"/>
      <c r="JN44" s="395"/>
      <c r="JO44" s="395"/>
      <c r="JP44" s="395"/>
      <c r="JQ44" s="395"/>
      <c r="JR44" s="395"/>
      <c r="JS44" s="395"/>
      <c r="JT44" s="395"/>
      <c r="JU44" s="395"/>
      <c r="JV44" s="395"/>
      <c r="JW44" s="395"/>
      <c r="JX44" s="395"/>
      <c r="JY44" s="395"/>
      <c r="JZ44" s="395"/>
      <c r="KA44" s="395"/>
      <c r="KB44" s="395"/>
      <c r="KC44" s="395"/>
      <c r="KD44" s="395"/>
      <c r="KE44" s="395"/>
      <c r="KF44" s="395"/>
      <c r="KG44" s="395"/>
      <c r="KH44" s="395"/>
      <c r="KI44" s="395"/>
      <c r="KJ44" s="395"/>
      <c r="KK44" s="395"/>
      <c r="KL44" s="395"/>
      <c r="KM44" s="395"/>
      <c r="KN44" s="395"/>
      <c r="KO44" s="395"/>
      <c r="KP44" s="395"/>
      <c r="KQ44" s="395"/>
      <c r="KR44" s="395"/>
      <c r="KS44" s="395"/>
      <c r="KT44" s="395"/>
      <c r="KU44" s="395"/>
      <c r="KV44" s="395"/>
      <c r="KW44" s="395"/>
      <c r="KX44" s="395"/>
      <c r="KY44" s="395"/>
      <c r="KZ44" s="395"/>
      <c r="LA44" s="395"/>
      <c r="LB44" s="395"/>
      <c r="LC44" s="395"/>
      <c r="LD44" s="395"/>
      <c r="LE44" s="395"/>
      <c r="LF44" s="395"/>
      <c r="LG44" s="395"/>
      <c r="LH44" s="395"/>
      <c r="LI44" s="395"/>
      <c r="LJ44" s="395"/>
      <c r="LK44" s="395"/>
      <c r="LL44" s="395"/>
      <c r="LM44" s="395"/>
      <c r="LN44" s="395"/>
      <c r="LO44" s="395"/>
      <c r="LP44" s="395"/>
      <c r="LQ44" s="395"/>
      <c r="LR44" s="395"/>
      <c r="LS44" s="395"/>
      <c r="LT44" s="395"/>
      <c r="LU44" s="395"/>
      <c r="LV44" s="395"/>
      <c r="LW44" s="395"/>
      <c r="LX44" s="395"/>
      <c r="LY44" s="395"/>
      <c r="LZ44" s="395"/>
      <c r="MA44" s="395"/>
      <c r="MB44" s="395"/>
      <c r="MC44" s="395"/>
      <c r="MD44" s="395"/>
      <c r="ME44" s="395"/>
      <c r="MF44" s="395"/>
      <c r="MG44" s="395"/>
      <c r="MH44" s="395"/>
      <c r="MI44" s="395"/>
      <c r="MJ44" s="395"/>
      <c r="MK44" s="395"/>
      <c r="ML44" s="395"/>
      <c r="MM44" s="395"/>
      <c r="MN44" s="395"/>
      <c r="MO44" s="395"/>
      <c r="MP44" s="395"/>
      <c r="MQ44" s="395"/>
      <c r="MR44" s="395"/>
      <c r="MS44" s="395"/>
      <c r="MT44" s="395"/>
      <c r="MU44" s="395"/>
      <c r="MV44" s="395"/>
      <c r="MW44" s="395"/>
      <c r="MX44" s="395"/>
      <c r="MY44" s="395"/>
      <c r="MZ44" s="395"/>
      <c r="NA44" s="395"/>
      <c r="NB44" s="395"/>
      <c r="NC44" s="395"/>
      <c r="ND44" s="395"/>
      <c r="NE44" s="395"/>
      <c r="NF44" s="395"/>
      <c r="NG44" s="395"/>
      <c r="NH44" s="395"/>
      <c r="NI44" s="395"/>
      <c r="NJ44" s="395"/>
      <c r="NK44" s="395"/>
      <c r="NL44" s="395"/>
      <c r="NM44" s="395"/>
      <c r="NN44" s="395"/>
      <c r="NO44" s="395"/>
      <c r="NP44" s="395"/>
      <c r="NQ44" s="395"/>
      <c r="NR44" s="395"/>
      <c r="NS44" s="395"/>
      <c r="NT44" s="395"/>
      <c r="NU44" s="395"/>
      <c r="NV44" s="395"/>
      <c r="NW44" s="395"/>
      <c r="NX44" s="395"/>
      <c r="NY44" s="395"/>
      <c r="NZ44" s="395"/>
      <c r="OA44" s="395"/>
      <c r="OB44" s="395"/>
      <c r="OC44" s="395"/>
      <c r="OD44" s="395"/>
      <c r="OE44" s="395"/>
      <c r="OF44" s="395"/>
      <c r="OG44" s="395"/>
      <c r="OH44" s="395"/>
      <c r="OI44" s="395"/>
      <c r="OJ44" s="395"/>
      <c r="OK44" s="395"/>
      <c r="OL44" s="395"/>
      <c r="OM44" s="395"/>
      <c r="ON44" s="395"/>
      <c r="OO44" s="395"/>
      <c r="OP44" s="395"/>
      <c r="OQ44" s="395"/>
      <c r="OR44" s="395"/>
      <c r="OS44" s="395"/>
      <c r="OT44" s="395"/>
      <c r="OU44" s="395"/>
      <c r="OV44" s="395"/>
      <c r="OW44" s="395"/>
      <c r="OX44" s="395"/>
      <c r="OY44" s="395"/>
      <c r="OZ44" s="395"/>
      <c r="PA44" s="395"/>
      <c r="PB44" s="395"/>
      <c r="PC44" s="395"/>
      <c r="PD44" s="395"/>
      <c r="PE44" s="395"/>
      <c r="PF44" s="395"/>
      <c r="PG44" s="395"/>
      <c r="PH44" s="395"/>
      <c r="PI44" s="395"/>
      <c r="PJ44" s="395"/>
      <c r="PK44" s="395"/>
      <c r="PL44" s="395"/>
      <c r="PM44" s="395"/>
      <c r="PN44" s="395"/>
      <c r="PO44" s="395"/>
      <c r="PP44" s="395"/>
      <c r="PQ44" s="395"/>
      <c r="PR44" s="395"/>
      <c r="PS44" s="395"/>
      <c r="PT44" s="395"/>
      <c r="PU44" s="395"/>
      <c r="PV44" s="395"/>
      <c r="PW44" s="395"/>
      <c r="PX44" s="395"/>
      <c r="PY44" s="395"/>
      <c r="PZ44" s="395"/>
      <c r="QA44" s="395"/>
      <c r="QB44" s="395"/>
      <c r="QC44" s="395"/>
      <c r="QD44" s="395"/>
      <c r="QE44" s="395"/>
      <c r="QF44" s="395"/>
      <c r="QG44" s="395"/>
      <c r="QH44" s="395"/>
      <c r="QI44" s="395"/>
      <c r="QJ44" s="395"/>
      <c r="QK44" s="395"/>
      <c r="QL44" s="395"/>
      <c r="QM44" s="395"/>
      <c r="QN44" s="395"/>
      <c r="QO44" s="395"/>
      <c r="QP44" s="395"/>
      <c r="QQ44" s="395"/>
      <c r="QR44" s="395"/>
      <c r="QS44" s="395"/>
      <c r="QT44" s="395"/>
      <c r="QU44" s="395"/>
      <c r="QV44" s="395"/>
      <c r="QW44" s="395"/>
      <c r="QX44" s="395"/>
      <c r="QY44" s="395"/>
      <c r="QZ44" s="395"/>
      <c r="RA44" s="395"/>
      <c r="RB44" s="395"/>
      <c r="RC44" s="395"/>
      <c r="RD44" s="395"/>
      <c r="RE44" s="395"/>
      <c r="RF44" s="395"/>
      <c r="RG44" s="395"/>
      <c r="RH44" s="395"/>
      <c r="RI44" s="395"/>
      <c r="RJ44" s="395"/>
      <c r="RK44" s="395"/>
      <c r="RL44" s="395"/>
      <c r="RM44" s="395"/>
      <c r="RN44" s="395"/>
      <c r="RO44" s="395"/>
      <c r="RP44" s="395"/>
      <c r="RQ44" s="395"/>
      <c r="RR44" s="395"/>
      <c r="RS44" s="395"/>
      <c r="RT44" s="395"/>
      <c r="RU44" s="395"/>
      <c r="RV44" s="395"/>
      <c r="RW44" s="395"/>
      <c r="RX44" s="395"/>
      <c r="RY44" s="395"/>
      <c r="RZ44" s="395"/>
      <c r="SA44" s="395"/>
    </row>
    <row r="45" spans="1:530">
      <c r="A45" s="519"/>
      <c r="I45" s="394"/>
      <c r="CY45" s="503"/>
      <c r="CZ45" s="520"/>
      <c r="DA45" s="521"/>
      <c r="DT45" s="394"/>
    </row>
    <row r="46" spans="1:530">
      <c r="A46" s="519"/>
      <c r="I46" s="394"/>
      <c r="CY46" s="503"/>
      <c r="CZ46" s="520"/>
      <c r="DA46" s="521"/>
      <c r="DT46" s="394"/>
    </row>
    <row r="47" spans="1:530">
      <c r="A47" s="519"/>
      <c r="I47" s="394"/>
      <c r="CY47" s="503"/>
      <c r="CZ47" s="520"/>
      <c r="DA47" s="521"/>
      <c r="DT47" s="394"/>
    </row>
    <row r="48" spans="1:530">
      <c r="A48" s="519"/>
      <c r="I48" s="394"/>
      <c r="CY48" s="503"/>
      <c r="CZ48" s="520"/>
      <c r="DA48" s="521"/>
      <c r="DT48" s="394"/>
    </row>
    <row r="49" spans="1:124">
      <c r="A49" s="519"/>
      <c r="I49" s="394"/>
      <c r="CY49" s="503"/>
      <c r="CZ49" s="520"/>
      <c r="DA49" s="521"/>
      <c r="DT49" s="394"/>
    </row>
    <row r="50" spans="1:124">
      <c r="A50" s="519"/>
      <c r="I50" s="394"/>
      <c r="CY50" s="503"/>
      <c r="CZ50" s="520"/>
      <c r="DA50" s="521"/>
      <c r="DT50" s="394"/>
    </row>
    <row r="51" spans="1:124">
      <c r="A51" s="519"/>
      <c r="I51" s="394"/>
      <c r="CZ51" s="522"/>
      <c r="DA51" s="521"/>
      <c r="DT51" s="394"/>
    </row>
    <row r="52" spans="1:124">
      <c r="A52" s="519"/>
      <c r="I52" s="394"/>
      <c r="CZ52" s="522"/>
      <c r="DT52" s="394"/>
    </row>
    <row r="53" spans="1:124">
      <c r="A53" s="519"/>
      <c r="I53" s="394"/>
      <c r="CZ53" s="522"/>
      <c r="DT53" s="394"/>
    </row>
    <row r="54" spans="1:124">
      <c r="A54" s="519"/>
      <c r="I54" s="394"/>
      <c r="CZ54" s="522"/>
      <c r="DT54" s="394"/>
    </row>
    <row r="55" spans="1:124">
      <c r="A55" s="519"/>
      <c r="I55" s="394"/>
      <c r="CZ55" s="522"/>
      <c r="DT55" s="394"/>
    </row>
    <row r="56" spans="1:124">
      <c r="A56" s="519"/>
      <c r="I56" s="394"/>
      <c r="CZ56" s="522"/>
      <c r="DT56" s="394"/>
    </row>
    <row r="57" spans="1:124">
      <c r="A57" s="519"/>
      <c r="I57" s="394"/>
      <c r="CZ57" s="522"/>
      <c r="DT57" s="394"/>
    </row>
    <row r="58" spans="1:124">
      <c r="A58" s="519"/>
      <c r="I58" s="394"/>
      <c r="CZ58" s="522"/>
      <c r="DT58" s="394"/>
    </row>
    <row r="59" spans="1:124">
      <c r="A59" s="519"/>
      <c r="I59" s="394"/>
      <c r="CZ59" s="522"/>
      <c r="DT59" s="394"/>
    </row>
    <row r="60" spans="1:124">
      <c r="A60" s="519"/>
      <c r="I60" s="394"/>
      <c r="CZ60" s="522"/>
      <c r="DT60" s="394"/>
    </row>
    <row r="61" spans="1:124">
      <c r="A61" s="519"/>
      <c r="I61" s="394"/>
      <c r="CZ61" s="522"/>
      <c r="DT61" s="394"/>
    </row>
    <row r="62" spans="1:124">
      <c r="A62" s="519"/>
      <c r="I62" s="394"/>
      <c r="CZ62" s="522"/>
      <c r="DT62" s="394"/>
    </row>
    <row r="63" spans="1:124">
      <c r="A63" s="519"/>
      <c r="I63" s="394"/>
      <c r="CZ63" s="522"/>
      <c r="DT63" s="394"/>
    </row>
    <row r="64" spans="1:124">
      <c r="A64" s="519"/>
      <c r="I64" s="394"/>
      <c r="CZ64" s="522"/>
      <c r="DT64" s="394"/>
    </row>
    <row r="65" spans="1:124">
      <c r="A65" s="519"/>
      <c r="I65" s="394"/>
      <c r="CZ65" s="522"/>
      <c r="DT65" s="394"/>
    </row>
    <row r="66" spans="1:124">
      <c r="A66" s="519"/>
      <c r="I66" s="394"/>
      <c r="CZ66" s="522"/>
      <c r="DT66" s="394"/>
    </row>
    <row r="67" spans="1:124">
      <c r="A67" s="519"/>
      <c r="I67" s="394"/>
      <c r="CZ67" s="522"/>
      <c r="DT67" s="394"/>
    </row>
    <row r="68" spans="1:124">
      <c r="A68" s="519"/>
      <c r="I68" s="394"/>
      <c r="CZ68" s="522"/>
      <c r="DT68" s="394"/>
    </row>
    <row r="69" spans="1:124">
      <c r="A69" s="519"/>
      <c r="I69" s="394"/>
      <c r="CZ69" s="522"/>
      <c r="DT69" s="394"/>
    </row>
    <row r="70" spans="1:124">
      <c r="A70" s="519"/>
      <c r="I70" s="394"/>
      <c r="CZ70" s="522"/>
      <c r="DT70" s="394"/>
    </row>
    <row r="71" spans="1:124">
      <c r="A71" s="519"/>
      <c r="I71" s="394"/>
      <c r="CZ71" s="522"/>
      <c r="DT71" s="394"/>
    </row>
    <row r="72" spans="1:124">
      <c r="A72" s="519"/>
      <c r="I72" s="394"/>
      <c r="CZ72" s="522"/>
      <c r="DT72" s="394"/>
    </row>
    <row r="73" spans="1:124">
      <c r="A73" s="519"/>
      <c r="I73" s="394"/>
      <c r="CZ73" s="522"/>
      <c r="DT73" s="394"/>
    </row>
    <row r="74" spans="1:124">
      <c r="A74" s="519"/>
      <c r="I74" s="394"/>
      <c r="CZ74" s="522"/>
      <c r="DT74" s="394"/>
    </row>
    <row r="75" spans="1:124">
      <c r="A75" s="519"/>
      <c r="I75" s="394"/>
      <c r="CZ75" s="522"/>
      <c r="DT75" s="394"/>
    </row>
    <row r="76" spans="1:124">
      <c r="A76" s="519"/>
      <c r="I76" s="394"/>
      <c r="CZ76" s="522"/>
      <c r="DT76" s="394"/>
    </row>
    <row r="77" spans="1:124">
      <c r="A77" s="519"/>
      <c r="I77" s="394"/>
      <c r="CZ77" s="522"/>
      <c r="DT77" s="394"/>
    </row>
    <row r="78" spans="1:124">
      <c r="A78" s="519"/>
      <c r="B78" s="417"/>
      <c r="I78" s="394"/>
      <c r="DF78" s="522"/>
      <c r="DT78" s="394"/>
    </row>
    <row r="79" spans="1:124">
      <c r="A79" s="519"/>
      <c r="B79" s="417"/>
      <c r="I79" s="394"/>
      <c r="DF79" s="522"/>
      <c r="DT79" s="394"/>
    </row>
    <row r="80" spans="1:124">
      <c r="A80" s="519"/>
      <c r="B80" s="417"/>
      <c r="I80" s="394"/>
      <c r="DF80" s="522"/>
      <c r="DT80" s="394"/>
    </row>
    <row r="81" spans="1:494">
      <c r="A81" s="519"/>
      <c r="B81" s="417"/>
      <c r="I81" s="394"/>
      <c r="DF81" s="522"/>
      <c r="DT81" s="394"/>
    </row>
    <row r="82" spans="1:494">
      <c r="A82" s="519"/>
      <c r="I82" s="394"/>
      <c r="DF82" s="522"/>
      <c r="DT82" s="394"/>
    </row>
    <row r="83" spans="1:494">
      <c r="A83" s="519"/>
      <c r="I83" s="394"/>
      <c r="DF83" s="522"/>
      <c r="DT83" s="394"/>
    </row>
    <row r="84" spans="1:494">
      <c r="A84" s="519"/>
      <c r="I84" s="394"/>
      <c r="DF84" s="522"/>
      <c r="DT84" s="394"/>
    </row>
    <row r="85" spans="1:494">
      <c r="A85" s="519"/>
      <c r="I85" s="394"/>
      <c r="DF85" s="522"/>
      <c r="DT85" s="394"/>
    </row>
    <row r="86" spans="1:494">
      <c r="A86" s="523"/>
      <c r="F86" s="495"/>
      <c r="I86" s="394"/>
      <c r="DF86" s="522"/>
      <c r="DT86" s="394"/>
    </row>
    <row r="87" spans="1:494">
      <c r="A87" s="519"/>
      <c r="B87" s="495"/>
      <c r="C87" s="496"/>
      <c r="D87" s="496"/>
      <c r="E87" s="495"/>
      <c r="G87" s="496"/>
      <c r="H87" s="496"/>
      <c r="I87" s="495"/>
      <c r="J87" s="495"/>
      <c r="K87" s="496"/>
      <c r="L87" s="496"/>
      <c r="M87" s="495"/>
      <c r="N87" s="495"/>
      <c r="O87" s="496"/>
      <c r="P87" s="496"/>
      <c r="Q87" s="495"/>
      <c r="R87" s="495"/>
      <c r="S87" s="496"/>
      <c r="T87" s="496"/>
      <c r="U87" s="495"/>
      <c r="V87" s="495"/>
      <c r="W87" s="496"/>
      <c r="X87" s="496"/>
      <c r="Y87" s="495"/>
      <c r="Z87" s="495"/>
      <c r="AA87" s="496"/>
      <c r="AB87" s="496"/>
      <c r="AC87" s="495"/>
      <c r="AD87" s="495"/>
      <c r="AE87" s="496"/>
      <c r="AF87" s="496"/>
      <c r="AG87" s="495"/>
      <c r="AH87" s="495"/>
      <c r="AI87" s="496"/>
      <c r="AJ87" s="496"/>
      <c r="AK87" s="495"/>
      <c r="AL87" s="495"/>
      <c r="AM87" s="496"/>
      <c r="AN87" s="496"/>
      <c r="AO87" s="495"/>
      <c r="AP87" s="495"/>
      <c r="AQ87" s="496"/>
      <c r="AR87" s="496"/>
      <c r="AS87" s="495"/>
      <c r="AT87" s="495"/>
      <c r="AU87" s="496"/>
      <c r="AV87" s="496"/>
      <c r="AW87" s="495"/>
      <c r="AX87" s="495"/>
      <c r="AY87" s="496"/>
      <c r="AZ87" s="496"/>
      <c r="BA87" s="495"/>
      <c r="BB87" s="495"/>
      <c r="BC87" s="496"/>
      <c r="BD87" s="496"/>
      <c r="BE87" s="495"/>
      <c r="BF87" s="495"/>
      <c r="BG87" s="496"/>
      <c r="BH87" s="496"/>
      <c r="BI87" s="495"/>
      <c r="BJ87" s="495"/>
      <c r="BK87" s="496"/>
      <c r="BL87" s="496"/>
      <c r="BM87" s="495"/>
      <c r="BN87" s="495"/>
      <c r="BO87" s="496"/>
      <c r="BP87" s="496"/>
      <c r="BQ87" s="495"/>
      <c r="BR87" s="495"/>
      <c r="BS87" s="496"/>
      <c r="BT87" s="496"/>
      <c r="BU87" s="495"/>
      <c r="BV87" s="495"/>
      <c r="BW87" s="496"/>
      <c r="BX87" s="496"/>
      <c r="BY87" s="495"/>
      <c r="BZ87" s="495"/>
      <c r="CA87" s="496"/>
      <c r="CB87" s="496"/>
      <c r="CC87" s="495"/>
      <c r="CD87" s="495"/>
      <c r="CE87" s="496"/>
      <c r="CF87" s="496"/>
      <c r="CG87" s="495"/>
      <c r="CH87" s="495"/>
      <c r="CI87" s="496"/>
      <c r="CJ87" s="496"/>
      <c r="CK87" s="495"/>
      <c r="CL87" s="495"/>
      <c r="CM87" s="496"/>
      <c r="CN87" s="496"/>
      <c r="CO87" s="495"/>
      <c r="CP87" s="524"/>
      <c r="CQ87" s="496"/>
      <c r="CR87" s="496"/>
      <c r="CS87" s="495"/>
      <c r="CT87" s="495"/>
      <c r="CU87" s="496"/>
      <c r="CV87" s="496"/>
      <c r="CW87" s="495"/>
      <c r="CX87" s="495"/>
      <c r="CY87" s="496"/>
      <c r="CZ87" s="496"/>
      <c r="DA87" s="495"/>
      <c r="DB87" s="495"/>
      <c r="DC87" s="496"/>
      <c r="DD87" s="496"/>
      <c r="DE87" s="495"/>
      <c r="DF87" s="496">
        <v>1</v>
      </c>
      <c r="DG87" s="505">
        <v>1.0334347700395798</v>
      </c>
      <c r="DH87" s="505">
        <f t="shared" ref="DH87:DO87" si="194">DG87*1.01</f>
        <v>1.0437691177399757</v>
      </c>
      <c r="DI87" s="505">
        <f t="shared" si="194"/>
        <v>1.0542068089173755</v>
      </c>
      <c r="DJ87" s="505">
        <f t="shared" si="194"/>
        <v>1.0647488770065492</v>
      </c>
      <c r="DK87" s="505">
        <f t="shared" si="194"/>
        <v>1.0753963657766148</v>
      </c>
      <c r="DL87" s="505">
        <f t="shared" si="194"/>
        <v>1.0861503294343811</v>
      </c>
      <c r="DM87" s="505">
        <f t="shared" si="194"/>
        <v>1.0970118327287248</v>
      </c>
      <c r="DN87" s="505">
        <f t="shared" si="194"/>
        <v>1.107981951056012</v>
      </c>
      <c r="DO87" s="505">
        <f t="shared" si="194"/>
        <v>1.1190617705665722</v>
      </c>
      <c r="DP87" s="505"/>
      <c r="DQ87" s="505"/>
      <c r="DR87" s="505"/>
      <c r="DS87" s="505">
        <v>1.167</v>
      </c>
      <c r="DT87" s="505"/>
      <c r="DU87" s="505"/>
      <c r="DV87" s="505"/>
      <c r="DW87" s="505">
        <v>1.2190000000000001</v>
      </c>
      <c r="DY87" s="505"/>
      <c r="DZ87" s="505"/>
      <c r="EA87" s="505">
        <v>1.2729999999999999</v>
      </c>
      <c r="EB87" s="505"/>
      <c r="EC87" s="505"/>
      <c r="ED87" s="505"/>
      <c r="EE87" s="505">
        <v>1.331</v>
      </c>
      <c r="EF87" s="505"/>
      <c r="EG87" s="505"/>
      <c r="EH87" s="505"/>
      <c r="EI87" s="505">
        <v>1.391</v>
      </c>
      <c r="EJ87" s="505"/>
      <c r="EK87" s="505"/>
      <c r="EL87" s="505"/>
      <c r="EM87" s="505">
        <v>1.4530000000000001</v>
      </c>
      <c r="EN87" s="505"/>
      <c r="EO87" s="505"/>
      <c r="EP87" s="505"/>
      <c r="EQ87" s="505">
        <v>1.5189999999999999</v>
      </c>
      <c r="ER87" s="505"/>
      <c r="ES87" s="505"/>
      <c r="ET87" s="505"/>
      <c r="EU87" s="505">
        <v>1.5880000000000001</v>
      </c>
      <c r="EV87" s="505"/>
      <c r="EW87" s="505"/>
      <c r="EX87" s="505"/>
      <c r="EY87" s="505">
        <v>1.6619999999999999</v>
      </c>
      <c r="EZ87" s="505"/>
      <c r="FA87" s="505"/>
      <c r="FB87" s="505"/>
      <c r="FC87" s="505">
        <v>1.7390000000000001</v>
      </c>
      <c r="FD87" s="505"/>
      <c r="FE87" s="505"/>
      <c r="FF87" s="505"/>
      <c r="FG87" s="505">
        <v>1.821</v>
      </c>
      <c r="FH87" s="505"/>
      <c r="FI87" s="505"/>
      <c r="FJ87" s="505"/>
      <c r="FK87" s="505">
        <v>1.907</v>
      </c>
      <c r="FL87" s="505"/>
      <c r="FM87" s="505"/>
      <c r="FN87" s="505"/>
      <c r="FO87" s="505">
        <v>1.998</v>
      </c>
      <c r="FP87" s="505"/>
      <c r="FQ87" s="505"/>
      <c r="FR87" s="505"/>
      <c r="FS87" s="505">
        <v>2.0939999999999999</v>
      </c>
      <c r="FT87" s="505"/>
      <c r="FU87" s="505"/>
      <c r="FV87" s="505"/>
      <c r="FW87" s="505">
        <v>2.1960000000000002</v>
      </c>
      <c r="FX87" s="505"/>
      <c r="FY87" s="505"/>
      <c r="FZ87" s="505"/>
      <c r="GA87" s="505">
        <v>2.2810000000000001</v>
      </c>
      <c r="GB87" s="505"/>
      <c r="GC87" s="505"/>
      <c r="GD87" s="505"/>
      <c r="GE87" s="505">
        <v>2.3610000000000002</v>
      </c>
      <c r="GF87" s="505"/>
      <c r="GG87" s="505"/>
      <c r="GH87" s="505"/>
      <c r="GI87" s="505">
        <v>2.4430000000000001</v>
      </c>
      <c r="GJ87" s="505"/>
      <c r="GK87" s="505"/>
      <c r="GL87" s="505"/>
      <c r="GM87" s="505">
        <v>2.5289999999999999</v>
      </c>
      <c r="GN87" s="505"/>
      <c r="GO87" s="505"/>
      <c r="GP87" s="505"/>
      <c r="GQ87" s="505">
        <v>2.617</v>
      </c>
      <c r="GR87" s="496"/>
      <c r="GS87" s="496"/>
      <c r="GT87" s="496"/>
      <c r="GU87" s="496"/>
      <c r="GV87" s="496"/>
      <c r="GW87" s="496"/>
      <c r="GX87" s="496"/>
      <c r="GY87" s="496"/>
      <c r="GZ87" s="496"/>
      <c r="HA87" s="496"/>
      <c r="HB87" s="496"/>
      <c r="HC87" s="496"/>
      <c r="HD87" s="496"/>
      <c r="HE87" s="496"/>
      <c r="HF87" s="496"/>
      <c r="HG87" s="496"/>
      <c r="HH87" s="496"/>
      <c r="HI87" s="496"/>
      <c r="HJ87" s="496"/>
      <c r="HK87" s="496"/>
      <c r="HL87" s="496"/>
      <c r="HM87" s="496"/>
      <c r="HN87" s="496"/>
      <c r="HO87" s="496"/>
      <c r="HP87" s="496"/>
      <c r="HQ87" s="496"/>
      <c r="HR87" s="496"/>
      <c r="HS87" s="496"/>
      <c r="HT87" s="496"/>
      <c r="HU87" s="505"/>
      <c r="HV87" s="505"/>
      <c r="HW87" s="505"/>
      <c r="HX87" s="505"/>
      <c r="HY87" s="505"/>
      <c r="HZ87" s="505"/>
      <c r="IA87" s="505"/>
      <c r="IB87" s="505"/>
      <c r="IC87" s="505"/>
      <c r="ID87" s="505"/>
      <c r="IE87" s="505"/>
      <c r="IF87" s="505"/>
      <c r="IG87" s="505"/>
      <c r="IH87" s="505"/>
      <c r="IJ87" s="505"/>
      <c r="IK87" s="505"/>
      <c r="IL87" s="505"/>
      <c r="IN87" s="505"/>
      <c r="IO87" s="505"/>
      <c r="IP87" s="505"/>
      <c r="IR87" s="505"/>
      <c r="IS87" s="505"/>
      <c r="IT87" s="505"/>
      <c r="IV87" s="505"/>
      <c r="IW87" s="505"/>
      <c r="IX87" s="505"/>
      <c r="IZ87" s="505"/>
      <c r="JA87" s="505"/>
      <c r="JB87" s="505"/>
      <c r="JD87" s="505"/>
      <c r="JE87" s="505"/>
      <c r="JF87" s="505"/>
      <c r="JH87" s="505"/>
      <c r="JI87" s="505"/>
      <c r="JJ87" s="505"/>
      <c r="JL87" s="505"/>
      <c r="JM87" s="505"/>
      <c r="JN87" s="505"/>
      <c r="JP87" s="505"/>
      <c r="JQ87" s="505"/>
      <c r="JR87" s="505"/>
      <c r="JT87" s="505"/>
      <c r="JU87" s="505"/>
      <c r="JV87" s="505"/>
      <c r="JX87" s="505"/>
      <c r="JY87" s="505"/>
      <c r="JZ87" s="505"/>
      <c r="KB87" s="505"/>
      <c r="KC87" s="505"/>
      <c r="KD87" s="505"/>
      <c r="KF87" s="505"/>
      <c r="KG87" s="505"/>
      <c r="KH87" s="505"/>
      <c r="KJ87" s="505"/>
      <c r="KK87" s="505"/>
      <c r="KL87" s="505"/>
      <c r="KN87" s="505"/>
      <c r="KO87" s="505"/>
      <c r="KP87" s="505"/>
      <c r="KR87" s="505"/>
      <c r="KS87" s="505"/>
      <c r="KT87" s="505"/>
      <c r="KV87" s="505"/>
      <c r="KW87" s="505"/>
      <c r="KX87" s="505"/>
      <c r="KZ87" s="505"/>
      <c r="LA87" s="505"/>
      <c r="LB87" s="505"/>
      <c r="LD87" s="505"/>
      <c r="LE87" s="505"/>
      <c r="LF87" s="505"/>
      <c r="LH87" s="505"/>
      <c r="LI87" s="505"/>
      <c r="LJ87" s="505"/>
      <c r="LL87" s="505"/>
      <c r="LM87" s="505"/>
      <c r="LN87" s="505"/>
      <c r="LP87" s="505"/>
      <c r="LQ87" s="505"/>
      <c r="LR87" s="505"/>
      <c r="LT87" s="505"/>
      <c r="LU87" s="505"/>
      <c r="LV87" s="505"/>
      <c r="LX87" s="505"/>
      <c r="LY87" s="505"/>
      <c r="LZ87" s="505"/>
      <c r="MB87" s="505"/>
      <c r="MC87" s="505"/>
      <c r="MD87" s="505"/>
      <c r="MF87" s="505"/>
      <c r="MG87" s="505"/>
      <c r="MH87" s="505"/>
      <c r="MJ87" s="505"/>
      <c r="MK87" s="505"/>
      <c r="ML87" s="505"/>
      <c r="MN87" s="505"/>
      <c r="MO87" s="505"/>
      <c r="MP87" s="505"/>
      <c r="MR87" s="505"/>
      <c r="MS87" s="505"/>
      <c r="MT87" s="505"/>
      <c r="MV87" s="505"/>
      <c r="MW87" s="505"/>
      <c r="MX87" s="505"/>
      <c r="MZ87" s="505"/>
      <c r="NA87" s="505"/>
      <c r="NB87" s="505"/>
      <c r="ND87" s="505"/>
      <c r="NE87" s="505"/>
      <c r="NF87" s="505"/>
      <c r="NH87" s="505"/>
      <c r="NI87" s="505"/>
      <c r="NJ87" s="505"/>
      <c r="NL87" s="505"/>
      <c r="NM87" s="505"/>
      <c r="NN87" s="505"/>
      <c r="NP87" s="505"/>
      <c r="NQ87" s="505"/>
      <c r="NR87" s="505"/>
      <c r="NT87" s="505"/>
      <c r="NU87" s="505"/>
      <c r="NV87" s="505"/>
      <c r="NX87" s="505"/>
      <c r="NY87" s="505"/>
      <c r="NZ87" s="505"/>
      <c r="OB87" s="505"/>
      <c r="OC87" s="505"/>
      <c r="OD87" s="505"/>
      <c r="OF87" s="505"/>
      <c r="OG87" s="505"/>
      <c r="OH87" s="505"/>
      <c r="OJ87" s="505"/>
      <c r="OK87" s="505"/>
      <c r="OL87" s="505"/>
      <c r="ON87" s="505"/>
      <c r="OO87" s="505"/>
      <c r="OP87" s="505"/>
      <c r="OR87" s="505"/>
      <c r="OS87" s="505"/>
      <c r="OT87" s="505"/>
      <c r="OV87" s="505"/>
      <c r="OW87" s="505"/>
      <c r="OX87" s="505"/>
      <c r="OZ87" s="505"/>
      <c r="PA87" s="505"/>
      <c r="PB87" s="505"/>
      <c r="PD87" s="505"/>
      <c r="PE87" s="505"/>
      <c r="PF87" s="505"/>
      <c r="PH87" s="505"/>
      <c r="PI87" s="505"/>
      <c r="PJ87" s="505"/>
      <c r="PL87" s="505"/>
      <c r="PM87" s="505"/>
      <c r="PN87" s="505"/>
      <c r="PP87" s="505"/>
      <c r="PQ87" s="505"/>
      <c r="PR87" s="505"/>
      <c r="PT87" s="505"/>
      <c r="PU87" s="505"/>
      <c r="PV87" s="505"/>
      <c r="PX87" s="505"/>
      <c r="PY87" s="505"/>
      <c r="PZ87" s="505"/>
      <c r="QB87" s="505"/>
      <c r="QC87" s="505"/>
      <c r="QD87" s="505"/>
      <c r="QF87" s="505"/>
      <c r="QG87" s="505"/>
      <c r="QH87" s="505"/>
      <c r="QJ87" s="505"/>
      <c r="QK87" s="505"/>
      <c r="QL87" s="505"/>
      <c r="QN87" s="505"/>
      <c r="QO87" s="505"/>
      <c r="QP87" s="505"/>
      <c r="QR87" s="505"/>
      <c r="QS87" s="505"/>
      <c r="QT87" s="505"/>
      <c r="QV87" s="505"/>
      <c r="QW87" s="505"/>
      <c r="QX87" s="505"/>
      <c r="QZ87" s="505"/>
      <c r="RA87" s="505"/>
      <c r="RB87" s="505"/>
      <c r="RD87" s="505"/>
      <c r="RE87" s="505"/>
      <c r="RF87" s="505"/>
      <c r="RH87" s="505"/>
      <c r="RI87" s="505"/>
      <c r="RJ87" s="505"/>
      <c r="RL87" s="505"/>
      <c r="RM87" s="505"/>
      <c r="RN87" s="505"/>
      <c r="RP87" s="505"/>
      <c r="RQ87" s="505"/>
      <c r="RR87" s="505"/>
      <c r="RT87" s="505"/>
      <c r="RU87" s="505"/>
      <c r="RV87" s="505"/>
      <c r="RX87" s="505"/>
      <c r="RY87" s="505"/>
      <c r="RZ87" s="505"/>
    </row>
    <row r="88" spans="1:494">
      <c r="DT88" s="525"/>
      <c r="DU88" s="496"/>
      <c r="DV88" s="496"/>
      <c r="DW88" s="495"/>
      <c r="DX88" s="495"/>
      <c r="DY88" s="496"/>
      <c r="DZ88" s="496"/>
      <c r="EA88" s="495"/>
      <c r="EB88" s="495"/>
      <c r="EC88" s="496"/>
      <c r="ED88" s="496"/>
      <c r="EE88" s="495"/>
      <c r="EF88" s="495"/>
      <c r="EG88" s="496">
        <f>DS87/DO87</f>
        <v>1.0428378760621562</v>
      </c>
      <c r="EH88" s="496"/>
      <c r="EI88" s="495"/>
      <c r="EJ88" s="495"/>
      <c r="EK88" s="496"/>
      <c r="EL88" s="496"/>
      <c r="EM88" s="495"/>
      <c r="EN88" s="495"/>
      <c r="EO88" s="496"/>
      <c r="EP88" s="496"/>
      <c r="EQ88" s="495"/>
      <c r="ER88" s="495"/>
      <c r="ES88" s="496"/>
      <c r="ET88" s="496"/>
      <c r="EU88" s="495"/>
      <c r="EV88" s="495"/>
      <c r="EW88" s="496"/>
      <c r="EX88" s="496"/>
      <c r="EY88" s="495"/>
      <c r="EZ88" s="495"/>
      <c r="FA88" s="496"/>
      <c r="FB88" s="496"/>
      <c r="FC88" s="495"/>
      <c r="FD88" s="495"/>
      <c r="FE88" s="496"/>
      <c r="FF88" s="496"/>
      <c r="FG88" s="495"/>
      <c r="FH88" s="495"/>
      <c r="FI88" s="496"/>
      <c r="FJ88" s="496"/>
      <c r="FK88" s="495"/>
      <c r="FL88" s="495"/>
      <c r="FM88" s="496"/>
      <c r="FN88" s="526"/>
      <c r="FO88" s="526"/>
      <c r="FP88" s="526"/>
      <c r="FQ88" s="526"/>
      <c r="FR88" s="526"/>
      <c r="FS88" s="526"/>
      <c r="FT88" s="526"/>
      <c r="FU88" s="526"/>
      <c r="FV88" s="526"/>
      <c r="FW88" s="526"/>
      <c r="FX88" s="526"/>
      <c r="FY88" s="526"/>
      <c r="FZ88" s="526"/>
      <c r="GA88" s="526"/>
      <c r="GB88" s="526"/>
      <c r="GC88" s="526"/>
      <c r="GD88" s="526"/>
      <c r="GE88" s="526"/>
      <c r="GF88" s="526"/>
      <c r="GG88" s="526"/>
      <c r="GH88" s="526"/>
      <c r="GI88" s="526"/>
      <c r="GJ88" s="526"/>
      <c r="GK88" s="394">
        <f>FW87/FS87</f>
        <v>1.0487106017191978</v>
      </c>
      <c r="GL88" s="526"/>
      <c r="GM88" s="526"/>
      <c r="GN88" s="526"/>
      <c r="GO88" s="394">
        <f>GA87/FW87</f>
        <v>1.0387067395264116</v>
      </c>
      <c r="GS88" s="394">
        <f>GE87/GA87</f>
        <v>1.0350723366944323</v>
      </c>
      <c r="GW88" s="395">
        <f>GI87/GE87</f>
        <v>1.0347310461668784</v>
      </c>
      <c r="GX88" s="395"/>
      <c r="HA88" s="395">
        <f>GM87/GI87</f>
        <v>1.0352026197298403</v>
      </c>
      <c r="HE88" s="395">
        <f>GQ87/GM87</f>
        <v>1.0347963621984975</v>
      </c>
    </row>
    <row r="89" spans="1:494">
      <c r="DT89" s="527"/>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528"/>
      <c r="EY89" s="528"/>
      <c r="EZ89" s="528"/>
      <c r="FA89" s="528"/>
      <c r="FB89" s="528"/>
      <c r="FC89" s="528"/>
      <c r="FD89" s="528"/>
      <c r="FE89" s="528"/>
      <c r="FF89" s="528"/>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W89" s="395"/>
      <c r="GX89" s="395"/>
    </row>
  </sheetData>
  <mergeCells count="2">
    <mergeCell ref="B2:D2"/>
    <mergeCell ref="B28:C39"/>
  </mergeCells>
  <phoneticPr fontId="1" type="noConversion"/>
  <dataValidations count="4">
    <dataValidation type="list" allowBlank="1" showInputMessage="1" showErrorMessage="1" sqref="C9">
      <formula1>$L$2:$II$2</formula1>
    </dataValidation>
    <dataValidation type="list" allowBlank="1" showInputMessage="1" showErrorMessage="1" sqref="C7:C8">
      <formula1>$L$2:$RS$2</formula1>
    </dataValidation>
    <dataValidation type="list" allowBlank="1" showInputMessage="1" showErrorMessage="1" sqref="F27:F28">
      <formula1>$I$2:$I$3</formula1>
    </dataValidation>
    <dataValidation type="list" allowBlank="1" showInputMessage="1" showErrorMessage="1" promptTitle="Select WBS Code" prompt="Select WBS Code" sqref="A4">
      <formula1>$H$7:$H$28</formula1>
    </dataValidation>
  </dataValidations>
  <pageMargins left="0.75" right="0.75" top="1" bottom="1" header="0.5" footer="0.5"/>
  <pageSetup orientation="landscape" r:id="rId1"/>
  <headerFooter alignWithMargins="0"/>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Input</vt:lpstr>
      <vt:lpstr>TPCS Rules</vt:lpstr>
      <vt:lpstr>TPCS</vt:lpstr>
      <vt:lpstr>CWCCIS</vt:lpstr>
      <vt:lpstr>cwbs</vt:lpstr>
      <vt:lpstr>cwccis</vt:lpstr>
      <vt:lpstr>FiscalYear</vt:lpstr>
      <vt:lpstr>FiscalYearQ1</vt:lpstr>
      <vt:lpstr>CWCCIS!Print_Area</vt:lpstr>
      <vt:lpstr>TPCS!Print_Area</vt:lpstr>
      <vt:lpstr>ProgramYear</vt:lpstr>
      <vt:lpstr>row</vt:lpstr>
      <vt:lpstr>time</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Clausen</dc:creator>
  <cp:lastModifiedBy>g4edcjgn</cp:lastModifiedBy>
  <cp:lastPrinted>2013-12-11T23:16:42Z</cp:lastPrinted>
  <dcterms:created xsi:type="dcterms:W3CDTF">2006-09-19T17:03:32Z</dcterms:created>
  <dcterms:modified xsi:type="dcterms:W3CDTF">2014-04-22T17:44:59Z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