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105" windowWidth="22545" windowHeight="10260" activeTab="3"/>
  </bookViews>
  <sheets>
    <sheet name="Input" sheetId="9" r:id="rId1"/>
    <sheet name="TPCS Rules" sheetId="8" r:id="rId2"/>
    <sheet name="TPCS" sheetId="1" r:id="rId3"/>
    <sheet name="CWCCIS" sheetId="7" r:id="rId4"/>
  </sheets>
  <externalReferences>
    <externalReference r:id="rId5"/>
  </externalReferences>
  <definedNames>
    <definedName name="_Fill" hidden="1">[1]CALCULATIONS!#REF!</definedName>
    <definedName name="_xlnm._FilterDatabase" localSheetId="1" hidden="1">'TPCS Rules'!$A$9:$G$69</definedName>
    <definedName name="cwbs">CWCCIS!$H$7:$H$29</definedName>
    <definedName name="cwccis">CWCCIS!$L$2:$RS$28</definedName>
    <definedName name="FiscalYear">Input!$A$73:$A$193</definedName>
    <definedName name="FiscalYearQ1">Input!$C$73:$C$193</definedName>
    <definedName name="_xlnm.Print_Area" localSheetId="3">CWCCIS!$A$1:$F$12</definedName>
    <definedName name="_xlnm.Print_Area" localSheetId="2">TPCS!$J$7:$AA$99</definedName>
    <definedName name="ProgramYear">Input!$B$73:$B$193</definedName>
    <definedName name="row">CWCCIS!$H$7:$J$28</definedName>
    <definedName name="time">CWCCIS!$L$2:$RS$2</definedName>
  </definedNames>
  <calcPr calcId="125725"/>
</workbook>
</file>

<file path=xl/calcChain.xml><?xml version="1.0" encoding="utf-8"?>
<calcChain xmlns="http://schemas.openxmlformats.org/spreadsheetml/2006/main">
  <c r="HE88" i="7"/>
  <c r="HA88"/>
  <c r="GW88"/>
  <c r="GS88"/>
  <c r="GO88"/>
  <c r="GK88"/>
  <c r="DK87"/>
  <c r="DL87" s="1"/>
  <c r="DM87" s="1"/>
  <c r="DN87" s="1"/>
  <c r="DO87" s="1"/>
  <c r="EG88" s="1"/>
  <c r="DJ87"/>
  <c r="DI87"/>
  <c r="DH87"/>
  <c r="IS31"/>
  <c r="IO31"/>
  <c r="IK31"/>
  <c r="IG31"/>
  <c r="K31"/>
  <c r="J31"/>
  <c r="IG30"/>
  <c r="K30"/>
  <c r="J30"/>
  <c r="ER28"/>
  <c r="EQ28"/>
  <c r="EP28"/>
  <c r="EO28"/>
  <c r="EN28"/>
  <c r="EM28"/>
  <c r="EL28"/>
  <c r="EJ28"/>
  <c r="EK28" s="1"/>
  <c r="EI28"/>
  <c r="EH28"/>
  <c r="EG28"/>
  <c r="EF28"/>
  <c r="E28"/>
  <c r="ES27"/>
  <c r="ER27"/>
  <c r="EQ27"/>
  <c r="EP27"/>
  <c r="EO27"/>
  <c r="EN27"/>
  <c r="EM27"/>
  <c r="EK27"/>
  <c r="EL27" s="1"/>
  <c r="EJ27"/>
  <c r="EI27"/>
  <c r="EH27"/>
  <c r="EG27"/>
  <c r="EF27"/>
  <c r="E27"/>
  <c r="B20"/>
  <c r="B14"/>
  <c r="D8"/>
  <c r="D7"/>
  <c r="GY5"/>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GX5"/>
  <c r="GW5"/>
  <c r="D4"/>
  <c r="B4"/>
  <c r="SA2"/>
  <c r="RZ2"/>
  <c r="RY2"/>
  <c r="RX2"/>
  <c r="RW2"/>
  <c r="RV2"/>
  <c r="RU2"/>
  <c r="RT2"/>
  <c r="RS2"/>
  <c r="RR2"/>
  <c r="RQ2"/>
  <c r="RP2"/>
  <c r="RO2"/>
  <c r="RN2"/>
  <c r="RM2"/>
  <c r="RL2"/>
  <c r="RK2"/>
  <c r="RJ2"/>
  <c r="RI2"/>
  <c r="RH2"/>
  <c r="RG2"/>
  <c r="RF2"/>
  <c r="RE2"/>
  <c r="RD2"/>
  <c r="RC2"/>
  <c r="RB2"/>
  <c r="RA2"/>
  <c r="QZ2"/>
  <c r="QY2"/>
  <c r="QX2"/>
  <c r="QW2"/>
  <c r="QV2"/>
  <c r="QU2"/>
  <c r="QT2"/>
  <c r="QS2"/>
  <c r="QR2"/>
  <c r="QQ2"/>
  <c r="QP2"/>
  <c r="QO2"/>
  <c r="QN2"/>
  <c r="QM2"/>
  <c r="QL2"/>
  <c r="QK2"/>
  <c r="QJ2"/>
  <c r="QI2"/>
  <c r="QH2"/>
  <c r="QG2"/>
  <c r="QF2"/>
  <c r="QE2"/>
  <c r="QD2"/>
  <c r="QC2"/>
  <c r="QB2"/>
  <c r="QA2"/>
  <c r="PZ2"/>
  <c r="PY2"/>
  <c r="PX2"/>
  <c r="PW2"/>
  <c r="PV2"/>
  <c r="PU2"/>
  <c r="PT2"/>
  <c r="PS2"/>
  <c r="PR2"/>
  <c r="PQ2"/>
  <c r="PP2"/>
  <c r="PO2"/>
  <c r="PN2"/>
  <c r="PM2"/>
  <c r="PL2"/>
  <c r="PK2"/>
  <c r="PJ2"/>
  <c r="PI2"/>
  <c r="PH2"/>
  <c r="PG2"/>
  <c r="PF2"/>
  <c r="PE2"/>
  <c r="PD2"/>
  <c r="PC2"/>
  <c r="PB2"/>
  <c r="PA2"/>
  <c r="OZ2"/>
  <c r="OY2"/>
  <c r="OX2"/>
  <c r="OW2"/>
  <c r="OV2"/>
  <c r="OU2"/>
  <c r="OT2"/>
  <c r="OS2"/>
  <c r="OR2"/>
  <c r="OQ2"/>
  <c r="OP2"/>
  <c r="OO2"/>
  <c r="ON2"/>
  <c r="OM2"/>
  <c r="OL2"/>
  <c r="OK2"/>
  <c r="OJ2"/>
  <c r="OI2"/>
  <c r="OH2"/>
  <c r="OG2"/>
  <c r="OF2"/>
  <c r="OE2"/>
  <c r="OD2"/>
  <c r="OC2"/>
  <c r="OB2"/>
  <c r="OA2"/>
  <c r="NZ2"/>
  <c r="NY2"/>
  <c r="NX2"/>
  <c r="NW2"/>
  <c r="NV2"/>
  <c r="NU2"/>
  <c r="NT2"/>
  <c r="NS2"/>
  <c r="NR2"/>
  <c r="NQ2"/>
  <c r="NP2"/>
  <c r="NO2"/>
  <c r="NN2"/>
  <c r="NM2"/>
  <c r="NL2"/>
  <c r="NK2"/>
  <c r="NJ2"/>
  <c r="NI2"/>
  <c r="NH2"/>
  <c r="NG2"/>
  <c r="NF2"/>
  <c r="NE2"/>
  <c r="ND2"/>
  <c r="NC2"/>
  <c r="NB2"/>
  <c r="NA2"/>
  <c r="MZ2"/>
  <c r="MY2"/>
  <c r="MX2"/>
  <c r="MW2"/>
  <c r="MV2"/>
  <c r="MU2"/>
  <c r="MT2"/>
  <c r="MS2"/>
  <c r="MR2"/>
  <c r="MQ2"/>
  <c r="MP2"/>
  <c r="MO2"/>
  <c r="MN2"/>
  <c r="MM2"/>
  <c r="ML2"/>
  <c r="MK2"/>
  <c r="MJ2"/>
  <c r="MI2"/>
  <c r="MH2"/>
  <c r="MG2"/>
  <c r="MF2"/>
  <c r="ME2"/>
  <c r="MD2"/>
  <c r="MC2"/>
  <c r="MB2"/>
  <c r="MA2"/>
  <c r="LZ2"/>
  <c r="LY2"/>
  <c r="LX2"/>
  <c r="LW2"/>
  <c r="LV2"/>
  <c r="LU2"/>
  <c r="LT2"/>
  <c r="LS2"/>
  <c r="LR2"/>
  <c r="LQ2"/>
  <c r="LP2"/>
  <c r="LO2"/>
  <c r="LN2"/>
  <c r="LM2"/>
  <c r="LL2"/>
  <c r="LK2"/>
  <c r="LJ2"/>
  <c r="LI2"/>
  <c r="LH2"/>
  <c r="LG2"/>
  <c r="LF2"/>
  <c r="LE2"/>
  <c r="LD2"/>
  <c r="LC2"/>
  <c r="LB2"/>
  <c r="LA2"/>
  <c r="KZ2"/>
  <c r="KY2"/>
  <c r="KX2"/>
  <c r="KW2"/>
  <c r="KV2"/>
  <c r="KU2"/>
  <c r="KT2"/>
  <c r="KS2"/>
  <c r="KR2"/>
  <c r="KQ2"/>
  <c r="KP2"/>
  <c r="KO2"/>
  <c r="KN2"/>
  <c r="KM2"/>
  <c r="KL2"/>
  <c r="KK2"/>
  <c r="KJ2"/>
  <c r="KI2"/>
  <c r="KH2"/>
  <c r="KG2"/>
  <c r="KF2"/>
  <c r="KE2"/>
  <c r="KD2"/>
  <c r="KC2"/>
  <c r="KB2"/>
  <c r="KA2"/>
  <c r="JZ2"/>
  <c r="JY2"/>
  <c r="JX2"/>
  <c r="JW2"/>
  <c r="JV2"/>
  <c r="JU2"/>
  <c r="JT2"/>
  <c r="JS2"/>
  <c r="JR2"/>
  <c r="JQ2"/>
  <c r="JP2"/>
  <c r="JO2"/>
  <c r="JN2"/>
  <c r="JM2"/>
  <c r="JL2"/>
  <c r="JK2"/>
  <c r="JJ2"/>
  <c r="JI2"/>
  <c r="JH2"/>
  <c r="JG2"/>
  <c r="JF2"/>
  <c r="JE2"/>
  <c r="JD2"/>
  <c r="JC2"/>
  <c r="JB2"/>
  <c r="JA2"/>
  <c r="IZ2"/>
  <c r="IY2"/>
  <c r="IX2"/>
  <c r="IW2"/>
  <c r="IV2"/>
  <c r="IU2"/>
  <c r="IT2"/>
  <c r="IS2"/>
  <c r="IR2"/>
  <c r="IQ2"/>
  <c r="IP2"/>
  <c r="IO2"/>
  <c r="IN2"/>
  <c r="IM2"/>
  <c r="IL2"/>
  <c r="IK2"/>
  <c r="IJ2"/>
  <c r="II2"/>
  <c r="IH2"/>
  <c r="IG2"/>
  <c r="IF2"/>
  <c r="IE2"/>
  <c r="ID2"/>
  <c r="IC2"/>
  <c r="IB2"/>
  <c r="IA2"/>
  <c r="HZ2"/>
  <c r="HY2"/>
  <c r="HX2"/>
  <c r="HW2"/>
  <c r="HV2"/>
  <c r="HU2"/>
  <c r="HT2"/>
  <c r="HS2"/>
  <c r="HR2"/>
  <c r="HQ2"/>
  <c r="HP2"/>
  <c r="HO2"/>
  <c r="HN2"/>
  <c r="HM2"/>
  <c r="HL2"/>
  <c r="HK2"/>
  <c r="HJ2"/>
  <c r="HI2"/>
  <c r="HH2"/>
  <c r="HG2"/>
  <c r="HF2"/>
  <c r="HE2"/>
  <c r="HD2"/>
  <c r="HC2"/>
  <c r="HB2"/>
  <c r="HA2"/>
  <c r="GZ2"/>
  <c r="GY2"/>
  <c r="GX2"/>
  <c r="GW2"/>
  <c r="GV2"/>
  <c r="GU2"/>
  <c r="GT2"/>
  <c r="GS2"/>
  <c r="GR2"/>
  <c r="GQ2"/>
  <c r="GP2"/>
  <c r="GO2"/>
  <c r="GN2"/>
  <c r="GM2"/>
  <c r="GL2"/>
  <c r="GK2"/>
  <c r="GJ2"/>
  <c r="GI2"/>
  <c r="E8" s="1"/>
  <c r="GH2"/>
  <c r="GG2"/>
  <c r="GF2"/>
  <c r="GE2"/>
  <c r="GD2"/>
  <c r="GC2"/>
  <c r="GB2"/>
  <c r="GA2"/>
  <c r="FZ2"/>
  <c r="FY2"/>
  <c r="FX2"/>
  <c r="FW2"/>
  <c r="FV2"/>
  <c r="FU2"/>
  <c r="FT2"/>
  <c r="FS2"/>
  <c r="FR2"/>
  <c r="FQ2"/>
  <c r="FP2"/>
  <c r="FO2"/>
  <c r="FN2"/>
  <c r="FM2"/>
  <c r="FL2"/>
  <c r="FK2"/>
  <c r="FJ2"/>
  <c r="FI2"/>
  <c r="FH2"/>
  <c r="FG2"/>
  <c r="FF2"/>
  <c r="FE2"/>
  <c r="FD2"/>
  <c r="FC2"/>
  <c r="FB2"/>
  <c r="FA2"/>
  <c r="EZ2"/>
  <c r="EY2"/>
  <c r="EX2"/>
  <c r="EW2"/>
  <c r="EV2"/>
  <c r="EU2"/>
  <c r="ET2"/>
  <c r="ES2"/>
  <c r="ER2"/>
  <c r="EQ2"/>
  <c r="EP2"/>
  <c r="EO2"/>
  <c r="EN2"/>
  <c r="EM2"/>
  <c r="EL2"/>
  <c r="EK2"/>
  <c r="EJ2"/>
  <c r="EI2"/>
  <c r="EH2"/>
  <c r="EG2"/>
  <c r="EF2"/>
  <c r="EE2"/>
  <c r="ED2"/>
  <c r="EC2"/>
  <c r="EB2"/>
  <c r="EA2"/>
  <c r="DZ2"/>
  <c r="DY2"/>
  <c r="DX2"/>
  <c r="DW2"/>
  <c r="DV2"/>
  <c r="DU2"/>
  <c r="DT2"/>
  <c r="DS2"/>
  <c r="DR2"/>
  <c r="DQ2"/>
  <c r="DP2"/>
  <c r="DO2"/>
  <c r="DN2"/>
  <c r="DM2"/>
  <c r="DL2"/>
  <c r="DK2"/>
  <c r="DJ2"/>
  <c r="DI2"/>
  <c r="DH2"/>
  <c r="DG2"/>
  <c r="DF2"/>
  <c r="DE2"/>
  <c r="DD2"/>
  <c r="DC2"/>
  <c r="DB2"/>
  <c r="DA2"/>
  <c r="CZ2"/>
  <c r="CY2"/>
  <c r="CX2"/>
  <c r="CW2"/>
  <c r="CV2"/>
  <c r="CU2"/>
  <c r="CT2"/>
  <c r="CS2"/>
  <c r="CR2"/>
  <c r="CQ2"/>
  <c r="CP2"/>
  <c r="CO2"/>
  <c r="CN2"/>
  <c r="CM2"/>
  <c r="CL2"/>
  <c r="CK2"/>
  <c r="CJ2"/>
  <c r="CI2"/>
  <c r="CH2"/>
  <c r="CG2"/>
  <c r="CF2"/>
  <c r="CE2"/>
  <c r="CD2"/>
  <c r="CC2"/>
  <c r="CB2"/>
  <c r="CA2"/>
  <c r="BZ2"/>
  <c r="BY2"/>
  <c r="BX2"/>
  <c r="BW2"/>
  <c r="BV2"/>
  <c r="BU2"/>
  <c r="BT2"/>
  <c r="BS2"/>
  <c r="BR2"/>
  <c r="BQ2"/>
  <c r="BP2"/>
  <c r="BO2"/>
  <c r="BN2"/>
  <c r="BM2"/>
  <c r="BL2"/>
  <c r="BK2"/>
  <c r="BJ2"/>
  <c r="BI2"/>
  <c r="BH2"/>
  <c r="BG2"/>
  <c r="BF2"/>
  <c r="BE2"/>
  <c r="BD2"/>
  <c r="BC2"/>
  <c r="BB2"/>
  <c r="BA2"/>
  <c r="AZ2"/>
  <c r="AY2"/>
  <c r="AX2"/>
  <c r="AW2"/>
  <c r="AV2"/>
  <c r="AU2"/>
  <c r="AT2"/>
  <c r="AS2"/>
  <c r="AR2"/>
  <c r="AQ2"/>
  <c r="AP2"/>
  <c r="AO2"/>
  <c r="AN2"/>
  <c r="AM2"/>
  <c r="AL2"/>
  <c r="AK2"/>
  <c r="AJ2"/>
  <c r="AI2"/>
  <c r="AH2"/>
  <c r="AG2"/>
  <c r="AF2"/>
  <c r="AE2"/>
  <c r="AD2"/>
  <c r="AC2"/>
  <c r="AB2"/>
  <c r="AA2"/>
  <c r="Z2"/>
  <c r="Y2"/>
  <c r="X2"/>
  <c r="W2"/>
  <c r="V2"/>
  <c r="U2"/>
  <c r="T2"/>
  <c r="S2"/>
  <c r="R2"/>
  <c r="Q2"/>
  <c r="P2"/>
  <c r="O2"/>
  <c r="N2"/>
  <c r="M2"/>
  <c r="L2"/>
  <c r="D90" i="1"/>
  <c r="D89"/>
  <c r="D95"/>
  <c r="D96"/>
  <c r="F96"/>
  <c r="Z40"/>
  <c r="AA42"/>
  <c r="IW31" i="7" l="1"/>
  <c r="ES28"/>
  <c r="E7"/>
  <c r="E10" s="1"/>
  <c r="ET27"/>
  <c r="IK30"/>
  <c r="EW27"/>
  <c r="EV28"/>
  <c r="O65" i="1"/>
  <c r="D193" i="9"/>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M10"/>
  <c r="D68" i="1" s="1"/>
  <c r="V26"/>
  <c r="V35" s="1"/>
  <c r="IO30" i="7" l="1"/>
  <c r="FA27"/>
  <c r="EU27"/>
  <c r="EV27"/>
  <c r="EY28"/>
  <c r="ET28"/>
  <c r="EZ28"/>
  <c r="EW28"/>
  <c r="EX28"/>
  <c r="EU28"/>
  <c r="JA31"/>
  <c r="W7" i="1"/>
  <c r="W9"/>
  <c r="FC27" i="7" l="1"/>
  <c r="FB27"/>
  <c r="FE27"/>
  <c r="FD27"/>
  <c r="JE31"/>
  <c r="IS30"/>
  <c r="FA28"/>
  <c r="FB28"/>
  <c r="FD28"/>
  <c r="FC28"/>
  <c r="EX27"/>
  <c r="EY27"/>
  <c r="EZ27"/>
  <c r="T64" i="1"/>
  <c r="T65" s="1"/>
  <c r="AC40"/>
  <c r="JI31" i="7" l="1"/>
  <c r="IW30"/>
  <c r="FG28"/>
  <c r="FH28"/>
  <c r="FH27"/>
  <c r="FI27"/>
  <c r="FG27"/>
  <c r="C71" i="1"/>
  <c r="E67"/>
  <c r="B71"/>
  <c r="A71"/>
  <c r="N95"/>
  <c r="N96" s="1"/>
  <c r="N85"/>
  <c r="N86" s="1"/>
  <c r="N87" s="1"/>
  <c r="N88" s="1"/>
  <c r="N89" s="1"/>
  <c r="N90" s="1"/>
  <c r="N91" s="1"/>
  <c r="JA30" i="7" l="1"/>
  <c r="FI28"/>
  <c r="FL28"/>
  <c r="JM31"/>
  <c r="FK27"/>
  <c r="FJ27"/>
  <c r="FM27"/>
  <c r="FL27"/>
  <c r="FE28"/>
  <c r="FF28"/>
  <c r="FF27"/>
  <c r="K8" i="1"/>
  <c r="T15" i="9"/>
  <c r="K20"/>
  <c r="K22"/>
  <c r="R22"/>
  <c r="K23"/>
  <c r="R27"/>
  <c r="K28"/>
  <c r="R28"/>
  <c r="K29"/>
  <c r="Q29"/>
  <c r="K35"/>
  <c r="FO28" i="7" l="1"/>
  <c r="FP28"/>
  <c r="FN28"/>
  <c r="JQ31"/>
  <c r="JE30"/>
  <c r="FP27"/>
  <c r="FQ27"/>
  <c r="FO27"/>
  <c r="FK28"/>
  <c r="FJ28"/>
  <c r="T27" i="9"/>
  <c r="T30" s="1"/>
  <c r="B80" i="1"/>
  <c r="A80"/>
  <c r="C80"/>
  <c r="F95"/>
  <c r="F94"/>
  <c r="F91"/>
  <c r="F90"/>
  <c r="F89"/>
  <c r="F88"/>
  <c r="F87"/>
  <c r="F86"/>
  <c r="F85"/>
  <c r="F84"/>
  <c r="JI30" i="7" l="1"/>
  <c r="FR27"/>
  <c r="FS27"/>
  <c r="FU27"/>
  <c r="FT27" s="1"/>
  <c r="FT28"/>
  <c r="FN27"/>
  <c r="FM28"/>
  <c r="JU31"/>
  <c r="W80" i="1"/>
  <c r="A84"/>
  <c r="L28"/>
  <c r="L21"/>
  <c r="L20"/>
  <c r="K72"/>
  <c r="FW28" i="7" l="1"/>
  <c r="FX28"/>
  <c r="FV28"/>
  <c r="JM30"/>
  <c r="FS28"/>
  <c r="JY31"/>
  <c r="FX27"/>
  <c r="FY27"/>
  <c r="FV27"/>
  <c r="FW27"/>
  <c r="FR28"/>
  <c r="FQ28"/>
  <c r="L78" i="1"/>
  <c r="J84"/>
  <c r="AA59"/>
  <c r="AA7"/>
  <c r="M71"/>
  <c r="M20" s="1"/>
  <c r="M72"/>
  <c r="M21" s="1"/>
  <c r="B72"/>
  <c r="A72"/>
  <c r="M73"/>
  <c r="M74"/>
  <c r="M75"/>
  <c r="Q93"/>
  <c r="S93" s="1"/>
  <c r="W93"/>
  <c r="Q92"/>
  <c r="S92" s="1"/>
  <c r="B73"/>
  <c r="A73"/>
  <c r="C73"/>
  <c r="J85"/>
  <c r="J87"/>
  <c r="J88"/>
  <c r="J91"/>
  <c r="B75"/>
  <c r="A75"/>
  <c r="C75"/>
  <c r="B74"/>
  <c r="A74"/>
  <c r="E96"/>
  <c r="E95"/>
  <c r="E94"/>
  <c r="E90"/>
  <c r="E89"/>
  <c r="G75"/>
  <c r="F75"/>
  <c r="E75"/>
  <c r="G74"/>
  <c r="F74"/>
  <c r="G73"/>
  <c r="F73"/>
  <c r="E73"/>
  <c r="G72"/>
  <c r="F72"/>
  <c r="G71"/>
  <c r="F71"/>
  <c r="E71"/>
  <c r="K21"/>
  <c r="J96"/>
  <c r="J90"/>
  <c r="J86"/>
  <c r="K71"/>
  <c r="W83"/>
  <c r="Q83"/>
  <c r="Q81"/>
  <c r="V13"/>
  <c r="V14" s="1"/>
  <c r="V60"/>
  <c r="K60"/>
  <c r="V59"/>
  <c r="K59"/>
  <c r="L61"/>
  <c r="L10"/>
  <c r="K9"/>
  <c r="K7"/>
  <c r="G91"/>
  <c r="G88"/>
  <c r="G87"/>
  <c r="G86"/>
  <c r="G85"/>
  <c r="D91"/>
  <c r="D88"/>
  <c r="D87"/>
  <c r="D86"/>
  <c r="D85"/>
  <c r="E84"/>
  <c r="E91" s="1"/>
  <c r="K20"/>
  <c r="L37"/>
  <c r="L39"/>
  <c r="L41"/>
  <c r="L43"/>
  <c r="L45"/>
  <c r="L47"/>
  <c r="L49"/>
  <c r="L51"/>
  <c r="L53"/>
  <c r="L55"/>
  <c r="C72"/>
  <c r="E72"/>
  <c r="E80"/>
  <c r="C74"/>
  <c r="E74"/>
  <c r="O75"/>
  <c r="KC31" i="7" l="1"/>
  <c r="FZ28"/>
  <c r="GB28"/>
  <c r="GA28" s="1"/>
  <c r="GC27"/>
  <c r="FU28"/>
  <c r="JQ30"/>
  <c r="O73" i="1"/>
  <c r="O72"/>
  <c r="Q72" s="1"/>
  <c r="S72" s="1"/>
  <c r="S21" s="1"/>
  <c r="O21"/>
  <c r="O71"/>
  <c r="L85"/>
  <c r="L96"/>
  <c r="L88"/>
  <c r="L86"/>
  <c r="J95"/>
  <c r="L95" s="1"/>
  <c r="J94"/>
  <c r="L94" s="1"/>
  <c r="L92"/>
  <c r="W92" s="1"/>
  <c r="Z92" s="1"/>
  <c r="M78"/>
  <c r="O78" s="1"/>
  <c r="N78" s="1"/>
  <c r="L90"/>
  <c r="L91"/>
  <c r="L87"/>
  <c r="O74"/>
  <c r="Q74" s="1"/>
  <c r="S74" s="1"/>
  <c r="J89"/>
  <c r="L89" s="1"/>
  <c r="W71"/>
  <c r="W75"/>
  <c r="R93"/>
  <c r="Y93" s="1"/>
  <c r="W73"/>
  <c r="W72"/>
  <c r="Q75"/>
  <c r="R75" s="1"/>
  <c r="W74"/>
  <c r="Q73"/>
  <c r="S73" s="1"/>
  <c r="L26"/>
  <c r="L84"/>
  <c r="Q71"/>
  <c r="R71" s="1"/>
  <c r="E87"/>
  <c r="Z93"/>
  <c r="E85"/>
  <c r="E88"/>
  <c r="E86"/>
  <c r="GF27" i="7" l="1"/>
  <c r="GG27"/>
  <c r="GD27" s="1"/>
  <c r="GB27"/>
  <c r="FY28"/>
  <c r="KG31"/>
  <c r="JU30"/>
  <c r="GF28"/>
  <c r="GD28" s="1"/>
  <c r="GA27"/>
  <c r="FZ27"/>
  <c r="R20" i="1"/>
  <c r="Y71"/>
  <c r="Y20" s="1"/>
  <c r="L32"/>
  <c r="H32" s="1"/>
  <c r="L30"/>
  <c r="H30" s="1"/>
  <c r="M85"/>
  <c r="O85" s="1"/>
  <c r="R92"/>
  <c r="Y92" s="1"/>
  <c r="L98"/>
  <c r="M89"/>
  <c r="O89" s="1"/>
  <c r="M26"/>
  <c r="M94"/>
  <c r="N21"/>
  <c r="O20"/>
  <c r="N20"/>
  <c r="M96"/>
  <c r="O96" s="1"/>
  <c r="M80"/>
  <c r="M28" s="1"/>
  <c r="M88"/>
  <c r="O88" s="1"/>
  <c r="M91"/>
  <c r="O91" s="1"/>
  <c r="M90"/>
  <c r="O90" s="1"/>
  <c r="M84"/>
  <c r="M95"/>
  <c r="O95" s="1"/>
  <c r="M87"/>
  <c r="O87" s="1"/>
  <c r="M86"/>
  <c r="O86" s="1"/>
  <c r="Z73"/>
  <c r="Y75"/>
  <c r="R74"/>
  <c r="S75"/>
  <c r="R73"/>
  <c r="Z74"/>
  <c r="S71"/>
  <c r="S20" s="1"/>
  <c r="R72"/>
  <c r="R21" s="1"/>
  <c r="Z72"/>
  <c r="Z21" s="1"/>
  <c r="GE28" i="7" l="1"/>
  <c r="GI27"/>
  <c r="GH27"/>
  <c r="GK27"/>
  <c r="GJ27" s="1"/>
  <c r="GE27"/>
  <c r="JY30"/>
  <c r="GH28"/>
  <c r="GG28"/>
  <c r="GJ28"/>
  <c r="KK31"/>
  <c r="GC28"/>
  <c r="M32" i="1"/>
  <c r="M30"/>
  <c r="O84"/>
  <c r="M98"/>
  <c r="O98" s="1"/>
  <c r="O94"/>
  <c r="O32" s="1"/>
  <c r="O80"/>
  <c r="Q80" s="1"/>
  <c r="R80" s="1"/>
  <c r="R28" s="1"/>
  <c r="Z75"/>
  <c r="AA75" s="1"/>
  <c r="Y73"/>
  <c r="AA73" s="1"/>
  <c r="Y74"/>
  <c r="AA74" s="1"/>
  <c r="T71"/>
  <c r="V71" s="1"/>
  <c r="L35"/>
  <c r="O26"/>
  <c r="N28"/>
  <c r="T73"/>
  <c r="V73" s="1"/>
  <c r="R78"/>
  <c r="T75"/>
  <c r="V75" s="1"/>
  <c r="T74"/>
  <c r="V74" s="1"/>
  <c r="S78"/>
  <c r="Z71"/>
  <c r="Y72"/>
  <c r="Y21" s="1"/>
  <c r="AA21" s="1"/>
  <c r="T72"/>
  <c r="V72" s="1"/>
  <c r="GM28" i="7" l="1"/>
  <c r="GN28"/>
  <c r="KO31"/>
  <c r="GI28"/>
  <c r="KC30"/>
  <c r="GN27"/>
  <c r="GO27"/>
  <c r="Y26" i="1"/>
  <c r="Z20"/>
  <c r="S80"/>
  <c r="S28" s="1"/>
  <c r="AA71"/>
  <c r="AA72"/>
  <c r="O28"/>
  <c r="T78"/>
  <c r="T20"/>
  <c r="W20" s="1"/>
  <c r="Y78"/>
  <c r="Z78"/>
  <c r="N30"/>
  <c r="O30"/>
  <c r="N32"/>
  <c r="Y80"/>
  <c r="Y28" s="1"/>
  <c r="M35"/>
  <c r="B84"/>
  <c r="B89"/>
  <c r="T21"/>
  <c r="S26"/>
  <c r="R26"/>
  <c r="GP28" i="7" l="1"/>
  <c r="GO28"/>
  <c r="GR28"/>
  <c r="GQ28"/>
  <c r="GQ27"/>
  <c r="GP27"/>
  <c r="GS27"/>
  <c r="GK28"/>
  <c r="GM27"/>
  <c r="KG30"/>
  <c r="KS31"/>
  <c r="GL27"/>
  <c r="GL28"/>
  <c r="W21" i="1"/>
  <c r="W26" s="1"/>
  <c r="X21"/>
  <c r="AA20"/>
  <c r="X20" s="1"/>
  <c r="Z26"/>
  <c r="Q20"/>
  <c r="Q21"/>
  <c r="Z80"/>
  <c r="Z28" s="1"/>
  <c r="AA28" s="1"/>
  <c r="T80"/>
  <c r="V80" s="1"/>
  <c r="AC78"/>
  <c r="AA78"/>
  <c r="N35"/>
  <c r="O35"/>
  <c r="C84"/>
  <c r="T26"/>
  <c r="Q26" s="1"/>
  <c r="B90"/>
  <c r="A89"/>
  <c r="A90" s="1"/>
  <c r="A91" s="1"/>
  <c r="A85"/>
  <c r="A86" s="1"/>
  <c r="A87" s="1"/>
  <c r="A88" s="1"/>
  <c r="B85"/>
  <c r="GU28" i="7" l="1"/>
  <c r="GV28"/>
  <c r="KK30"/>
  <c r="KW31"/>
  <c r="GV27"/>
  <c r="GW27"/>
  <c r="GR27"/>
  <c r="AA26" i="1"/>
  <c r="X26" s="1"/>
  <c r="AA80"/>
  <c r="AC80" s="1"/>
  <c r="T28"/>
  <c r="W28" s="1"/>
  <c r="C85"/>
  <c r="C86" s="1"/>
  <c r="C87" s="1"/>
  <c r="C88" s="1"/>
  <c r="C91"/>
  <c r="W84"/>
  <c r="Q84"/>
  <c r="Q89"/>
  <c r="B86"/>
  <c r="Q85"/>
  <c r="B91"/>
  <c r="Q90"/>
  <c r="GX27" i="7" l="1"/>
  <c r="GY27"/>
  <c r="HA27"/>
  <c r="GZ27"/>
  <c r="KO30"/>
  <c r="GT27"/>
  <c r="LA31"/>
  <c r="GU27"/>
  <c r="GX28"/>
  <c r="GZ28"/>
  <c r="GY28" s="1"/>
  <c r="GS28"/>
  <c r="GT28"/>
  <c r="X28" i="1"/>
  <c r="Q28"/>
  <c r="AC26"/>
  <c r="W85"/>
  <c r="C89"/>
  <c r="S85"/>
  <c r="R85"/>
  <c r="R90"/>
  <c r="S90"/>
  <c r="S89"/>
  <c r="R89"/>
  <c r="R84"/>
  <c r="S84"/>
  <c r="Q91"/>
  <c r="B87"/>
  <c r="W86"/>
  <c r="Q86"/>
  <c r="HD27" i="7" l="1"/>
  <c r="HE27"/>
  <c r="HB27" s="1"/>
  <c r="GW28"/>
  <c r="KS30"/>
  <c r="HD28"/>
  <c r="LE31"/>
  <c r="Y85" i="1"/>
  <c r="Y84"/>
  <c r="C90"/>
  <c r="W89"/>
  <c r="Y89" s="1"/>
  <c r="R86"/>
  <c r="Y86" s="1"/>
  <c r="S86"/>
  <c r="W87"/>
  <c r="Q87"/>
  <c r="B88"/>
  <c r="Z84"/>
  <c r="T84"/>
  <c r="V84" s="1"/>
  <c r="T85"/>
  <c r="V85" s="1"/>
  <c r="Z85"/>
  <c r="S91"/>
  <c r="R91"/>
  <c r="T89"/>
  <c r="V89" s="1"/>
  <c r="T90"/>
  <c r="V90" s="1"/>
  <c r="HF28" i="7" l="1"/>
  <c r="HE28"/>
  <c r="HH28"/>
  <c r="HG27"/>
  <c r="HF27"/>
  <c r="HI27"/>
  <c r="HC27"/>
  <c r="KW30"/>
  <c r="LI31"/>
  <c r="HA28"/>
  <c r="HB28"/>
  <c r="HC28"/>
  <c r="AA85" i="1"/>
  <c r="AC85" s="1"/>
  <c r="AA84"/>
  <c r="AC84" s="1"/>
  <c r="Z89"/>
  <c r="AA89" s="1"/>
  <c r="AC89" s="1"/>
  <c r="W91"/>
  <c r="Y91" s="1"/>
  <c r="W90"/>
  <c r="T91"/>
  <c r="V91" s="1"/>
  <c r="Q88"/>
  <c r="W88"/>
  <c r="R87"/>
  <c r="S87"/>
  <c r="Z86"/>
  <c r="AA86" s="1"/>
  <c r="AC86" s="1"/>
  <c r="T86"/>
  <c r="V86" s="1"/>
  <c r="HK28" i="7" l="1"/>
  <c r="HL28"/>
  <c r="LA30"/>
  <c r="LM31"/>
  <c r="HG28"/>
  <c r="HL27"/>
  <c r="HM27"/>
  <c r="HK27" s="1"/>
  <c r="HH27"/>
  <c r="Z91" i="1"/>
  <c r="AA91" s="1"/>
  <c r="AC91" s="1"/>
  <c r="Z90"/>
  <c r="Y90"/>
  <c r="Y87"/>
  <c r="Z87"/>
  <c r="T87"/>
  <c r="V87" s="1"/>
  <c r="S88"/>
  <c r="S30" s="1"/>
  <c r="R88"/>
  <c r="R30" s="1"/>
  <c r="HN28" i="7" l="1"/>
  <c r="HM28"/>
  <c r="HP28"/>
  <c r="LE30"/>
  <c r="HJ28"/>
  <c r="HN27"/>
  <c r="HQ27"/>
  <c r="HP27" s="1"/>
  <c r="LQ31"/>
  <c r="HI28"/>
  <c r="HJ27"/>
  <c r="T30" i="1"/>
  <c r="Y88"/>
  <c r="Y30" s="1"/>
  <c r="AA90"/>
  <c r="AC90" s="1"/>
  <c r="AA87"/>
  <c r="AC87" s="1"/>
  <c r="Z88"/>
  <c r="Z30" s="1"/>
  <c r="T88"/>
  <c r="V88" s="1"/>
  <c r="HS28" i="7" l="1"/>
  <c r="HT28"/>
  <c r="HQ28" s="1"/>
  <c r="HT27"/>
  <c r="HU27"/>
  <c r="LU31"/>
  <c r="LI30"/>
  <c r="HO28"/>
  <c r="HO27"/>
  <c r="AA30" i="1"/>
  <c r="X30" s="1"/>
  <c r="W30"/>
  <c r="AA88"/>
  <c r="AC88" s="1"/>
  <c r="Q30"/>
  <c r="LM30" i="7" l="1"/>
  <c r="HU28"/>
  <c r="HV28"/>
  <c r="HX28"/>
  <c r="HW28" s="1"/>
  <c r="HY27"/>
  <c r="LY31"/>
  <c r="HR28"/>
  <c r="HR27"/>
  <c r="HS27"/>
  <c r="B94" i="1"/>
  <c r="B95" s="1"/>
  <c r="B96" s="1"/>
  <c r="A94"/>
  <c r="A95" s="1"/>
  <c r="A96" s="1"/>
  <c r="C94"/>
  <c r="C95" s="1"/>
  <c r="C96" s="1"/>
  <c r="IB27" i="7" l="1"/>
  <c r="IC27"/>
  <c r="MC31"/>
  <c r="HX27"/>
  <c r="LQ30"/>
  <c r="IA28"/>
  <c r="IB28"/>
  <c r="HV27"/>
  <c r="HW27"/>
  <c r="Q94" i="1"/>
  <c r="S94" s="1"/>
  <c r="Q96"/>
  <c r="R96" s="1"/>
  <c r="W96"/>
  <c r="W94"/>
  <c r="Q95"/>
  <c r="R95" s="1"/>
  <c r="W95"/>
  <c r="LU30" i="7" l="1"/>
  <c r="ID28"/>
  <c r="IC28"/>
  <c r="IF28"/>
  <c r="IE28" s="1"/>
  <c r="HY28"/>
  <c r="HZ28"/>
  <c r="IE27"/>
  <c r="ID27"/>
  <c r="IF27"/>
  <c r="IG27"/>
  <c r="MG31"/>
  <c r="HZ27"/>
  <c r="IA27"/>
  <c r="Y95" i="1"/>
  <c r="Z94"/>
  <c r="R94"/>
  <c r="R98" s="1"/>
  <c r="S96"/>
  <c r="Z96" s="1"/>
  <c r="Y96"/>
  <c r="S95"/>
  <c r="IJ27" i="7" l="1"/>
  <c r="IH27"/>
  <c r="IK27"/>
  <c r="II27" s="1"/>
  <c r="LY30"/>
  <c r="II28"/>
  <c r="IJ28"/>
  <c r="IG28"/>
  <c r="IH28"/>
  <c r="MK31"/>
  <c r="T94" i="1"/>
  <c r="V94" s="1"/>
  <c r="Y94"/>
  <c r="R32"/>
  <c r="R35" s="1"/>
  <c r="S98"/>
  <c r="T98" s="1"/>
  <c r="T96"/>
  <c r="V96" s="1"/>
  <c r="AA96"/>
  <c r="AC96" s="1"/>
  <c r="S32"/>
  <c r="S35" s="1"/>
  <c r="T95"/>
  <c r="V95" s="1"/>
  <c r="Z95"/>
  <c r="AA95" s="1"/>
  <c r="AC95" s="1"/>
  <c r="MO31" i="7" l="1"/>
  <c r="IL27"/>
  <c r="IM27"/>
  <c r="IO27"/>
  <c r="MC30"/>
  <c r="IL28"/>
  <c r="IK28"/>
  <c r="IM28"/>
  <c r="IN28"/>
  <c r="Z32" i="1"/>
  <c r="Z35" s="1"/>
  <c r="Y32"/>
  <c r="Y35" s="1"/>
  <c r="AA94"/>
  <c r="Y98"/>
  <c r="Z98"/>
  <c r="T32"/>
  <c r="T35"/>
  <c r="IQ28" i="7" l="1"/>
  <c r="IO28"/>
  <c r="IP28"/>
  <c r="IR28"/>
  <c r="IR27"/>
  <c r="IP27"/>
  <c r="IQ27"/>
  <c r="IS27"/>
  <c r="MG30"/>
  <c r="MS31"/>
  <c r="IN27"/>
  <c r="AA35" i="1"/>
  <c r="X35" s="1"/>
  <c r="W32"/>
  <c r="W35" s="1"/>
  <c r="AA32"/>
  <c r="AC35" s="1"/>
  <c r="AD35"/>
  <c r="AC94"/>
  <c r="AC98" s="1"/>
  <c r="AA98"/>
  <c r="AC99" s="1"/>
  <c r="Q32"/>
  <c r="MK30" i="7" l="1"/>
  <c r="IT28"/>
  <c r="IS28"/>
  <c r="IU28"/>
  <c r="IV28"/>
  <c r="MW31"/>
  <c r="IU27"/>
  <c r="IT27"/>
  <c r="IV27"/>
  <c r="IW27"/>
  <c r="X32" i="1"/>
  <c r="AA40"/>
  <c r="AC45"/>
  <c r="AC38" s="1"/>
  <c r="AC37" s="1"/>
  <c r="AF28"/>
  <c r="AA39"/>
  <c r="AF45"/>
  <c r="IZ27" i="7" l="1"/>
  <c r="IX27"/>
  <c r="JA27"/>
  <c r="IY27" s="1"/>
  <c r="IY28"/>
  <c r="IW28"/>
  <c r="IX28"/>
  <c r="IZ28"/>
  <c r="MO30"/>
  <c r="NA31"/>
  <c r="AA38" i="1"/>
  <c r="AA46"/>
  <c r="MS30" i="7" l="1"/>
  <c r="NE31"/>
  <c r="JC27"/>
  <c r="JB27"/>
  <c r="JD27"/>
  <c r="JE27"/>
  <c r="JA28"/>
  <c r="JD28"/>
  <c r="JC28" s="1"/>
  <c r="MW30" l="1"/>
  <c r="NI31"/>
  <c r="JB28"/>
  <c r="JH28"/>
  <c r="JH27"/>
  <c r="JG27"/>
  <c r="JI27"/>
  <c r="JF27" s="1"/>
  <c r="JJ28" l="1"/>
  <c r="JI28"/>
  <c r="JL28"/>
  <c r="JK28" s="1"/>
  <c r="NA30"/>
  <c r="NM31"/>
  <c r="JG28"/>
  <c r="JK27"/>
  <c r="JJ27"/>
  <c r="JL27"/>
  <c r="JM27"/>
  <c r="JE28"/>
  <c r="JF28"/>
  <c r="NE30" l="1"/>
  <c r="JO28"/>
  <c r="JM28"/>
  <c r="JN28"/>
  <c r="JP28"/>
  <c r="NQ31"/>
  <c r="JP27"/>
  <c r="JN27"/>
  <c r="JQ27"/>
  <c r="JO27" s="1"/>
  <c r="NI30" l="1"/>
  <c r="JR28"/>
  <c r="JQ28"/>
  <c r="JS28"/>
  <c r="JT28"/>
  <c r="JT27"/>
  <c r="JU27"/>
  <c r="JR27" s="1"/>
  <c r="NU31"/>
  <c r="JW28" l="1"/>
  <c r="JX28"/>
  <c r="JV28" s="1"/>
  <c r="NM30"/>
  <c r="NY31"/>
  <c r="JX27"/>
  <c r="JV27"/>
  <c r="JY27"/>
  <c r="JW27" s="1"/>
  <c r="JS27"/>
  <c r="JU28" l="1"/>
  <c r="KA27"/>
  <c r="KB27"/>
  <c r="KC27"/>
  <c r="JZ27" s="1"/>
  <c r="NQ30"/>
  <c r="JZ28"/>
  <c r="KA28"/>
  <c r="KB28"/>
  <c r="OC31"/>
  <c r="KE28" l="1"/>
  <c r="KC28"/>
  <c r="KF28"/>
  <c r="KD28" s="1"/>
  <c r="KF27"/>
  <c r="KD27"/>
  <c r="KE27"/>
  <c r="KG27"/>
  <c r="NU30"/>
  <c r="OG31"/>
  <c r="JY28"/>
  <c r="OK31" l="1"/>
  <c r="NY30"/>
  <c r="KH28"/>
  <c r="KG28"/>
  <c r="KI28"/>
  <c r="KJ28"/>
  <c r="KI27"/>
  <c r="KH27"/>
  <c r="KJ27"/>
  <c r="KK27"/>
  <c r="OO31" l="1"/>
  <c r="OC30"/>
  <c r="KN27"/>
  <c r="KL27"/>
  <c r="KM27"/>
  <c r="KO27"/>
  <c r="KM28"/>
  <c r="KN28"/>
  <c r="KL28" s="1"/>
  <c r="KK28" l="1"/>
  <c r="OS31"/>
  <c r="KP28"/>
  <c r="KO28"/>
  <c r="KQ28"/>
  <c r="KR28"/>
  <c r="OG30"/>
  <c r="KP27"/>
  <c r="KQ27"/>
  <c r="KR27"/>
  <c r="KS27"/>
  <c r="OK30" l="1"/>
  <c r="OW31"/>
  <c r="KU28"/>
  <c r="KS28"/>
  <c r="KT28"/>
  <c r="KV28"/>
  <c r="KV27"/>
  <c r="KT27"/>
  <c r="KU27"/>
  <c r="KW27"/>
  <c r="KY27" l="1"/>
  <c r="KX27"/>
  <c r="LA27"/>
  <c r="KZ27" s="1"/>
  <c r="OO30"/>
  <c r="PA31"/>
  <c r="KW28"/>
  <c r="KX28"/>
  <c r="KZ28"/>
  <c r="KY28" s="1"/>
  <c r="OS30" l="1"/>
  <c r="LD27"/>
  <c r="LB27"/>
  <c r="LC27"/>
  <c r="LE27"/>
  <c r="LB28"/>
  <c r="LD28"/>
  <c r="PE31"/>
  <c r="LF28" l="1"/>
  <c r="LE28"/>
  <c r="LH28"/>
  <c r="LG28" s="1"/>
  <c r="PI31"/>
  <c r="LH27"/>
  <c r="LI27"/>
  <c r="OW30"/>
  <c r="LC28"/>
  <c r="LA28"/>
  <c r="PA30" l="1"/>
  <c r="LL27"/>
  <c r="LJ27"/>
  <c r="LK27"/>
  <c r="LM27"/>
  <c r="PM31"/>
  <c r="LG27"/>
  <c r="LK28"/>
  <c r="LJ28"/>
  <c r="LL28"/>
  <c r="LI28" s="1"/>
  <c r="LF27"/>
  <c r="LN27" l="1"/>
  <c r="LQ27"/>
  <c r="LP27" s="1"/>
  <c r="LM28"/>
  <c r="LN28"/>
  <c r="LO28"/>
  <c r="LP28"/>
  <c r="PQ31"/>
  <c r="PE30"/>
  <c r="LO27" l="1"/>
  <c r="PU31"/>
  <c r="PI30"/>
  <c r="LU27"/>
  <c r="LS28"/>
  <c r="LR28"/>
  <c r="LT28"/>
  <c r="LQ28" s="1"/>
  <c r="LW27" l="1"/>
  <c r="LY27"/>
  <c r="LX27" s="1"/>
  <c r="PY31"/>
  <c r="PM30"/>
  <c r="LT27"/>
  <c r="LV28"/>
  <c r="LW28"/>
  <c r="LX28"/>
  <c r="LU28" s="1"/>
  <c r="LR27"/>
  <c r="LS27"/>
  <c r="LV27" l="1"/>
  <c r="QC31"/>
  <c r="MA28"/>
  <c r="LY28"/>
  <c r="LZ28"/>
  <c r="MB28"/>
  <c r="LZ27"/>
  <c r="MA27"/>
  <c r="MC27"/>
  <c r="PQ30"/>
  <c r="ME27" l="1"/>
  <c r="MG27"/>
  <c r="MF27" s="1"/>
  <c r="QG31"/>
  <c r="PU30"/>
  <c r="MD28"/>
  <c r="MF28"/>
  <c r="ME28" s="1"/>
  <c r="MB27"/>
  <c r="MC28" l="1"/>
  <c r="MD27"/>
  <c r="QK31"/>
  <c r="MI28"/>
  <c r="MG28"/>
  <c r="MH28"/>
  <c r="MJ28"/>
  <c r="PY30"/>
  <c r="MJ27"/>
  <c r="MH27"/>
  <c r="MI27"/>
  <c r="MK27"/>
  <c r="QC30" l="1"/>
  <c r="ML27"/>
  <c r="MM27"/>
  <c r="MN27"/>
  <c r="MO27"/>
  <c r="QO31"/>
  <c r="MK28"/>
  <c r="MN28"/>
  <c r="MM28" s="1"/>
  <c r="QG30" l="1"/>
  <c r="ML28"/>
  <c r="MR27"/>
  <c r="MP27"/>
  <c r="MQ27"/>
  <c r="MS27"/>
  <c r="MO28"/>
  <c r="MP28"/>
  <c r="MR28"/>
  <c r="QS31"/>
  <c r="QK30" l="1"/>
  <c r="MT28"/>
  <c r="MS28"/>
  <c r="MU28"/>
  <c r="MV28"/>
  <c r="MV27"/>
  <c r="MW27"/>
  <c r="QW31"/>
  <c r="MQ28"/>
  <c r="MZ27" l="1"/>
  <c r="NA27"/>
  <c r="MY27" s="1"/>
  <c r="QO30"/>
  <c r="RA31"/>
  <c r="MY28"/>
  <c r="MZ28"/>
  <c r="MX28" s="1"/>
  <c r="MU27"/>
  <c r="MT27"/>
  <c r="MW28" l="1"/>
  <c r="MX27"/>
  <c r="NC27"/>
  <c r="NB27"/>
  <c r="ND27"/>
  <c r="NE27"/>
  <c r="QS30"/>
  <c r="RE31"/>
  <c r="NB28"/>
  <c r="NA28"/>
  <c r="NC28"/>
  <c r="ND28"/>
  <c r="NG28" l="1"/>
  <c r="NE28"/>
  <c r="NH28"/>
  <c r="NF28" s="1"/>
  <c r="NH27"/>
  <c r="NF27"/>
  <c r="NG27"/>
  <c r="NI27"/>
  <c r="RI31"/>
  <c r="QW30"/>
  <c r="NI28" l="1"/>
  <c r="NL28"/>
  <c r="NK28" s="1"/>
  <c r="RA30"/>
  <c r="RM31"/>
  <c r="NJ27"/>
  <c r="NM27"/>
  <c r="NL27" s="1"/>
  <c r="NK27" l="1"/>
  <c r="NJ28"/>
  <c r="NO28"/>
  <c r="NM28"/>
  <c r="NN28"/>
  <c r="NP28"/>
  <c r="RE30"/>
  <c r="NP27"/>
  <c r="NN27"/>
  <c r="NQ27"/>
  <c r="NO27" s="1"/>
  <c r="RQ31"/>
  <c r="NS27" l="1"/>
  <c r="NR27"/>
  <c r="NU27"/>
  <c r="NT27" s="1"/>
  <c r="RU31"/>
  <c r="NS28"/>
  <c r="NT28"/>
  <c r="RI30"/>
  <c r="RM30" l="1"/>
  <c r="NW28"/>
  <c r="NU28"/>
  <c r="NV28"/>
  <c r="NX28"/>
  <c r="RY31"/>
  <c r="NX27"/>
  <c r="NV27"/>
  <c r="NY27"/>
  <c r="NW27" s="1"/>
  <c r="NR28"/>
  <c r="NQ28"/>
  <c r="RQ30" l="1"/>
  <c r="OA27"/>
  <c r="NZ27"/>
  <c r="OB27"/>
  <c r="OC27"/>
  <c r="OA28"/>
  <c r="OB28"/>
  <c r="NZ28" s="1"/>
  <c r="OF27" l="1"/>
  <c r="OD27"/>
  <c r="OG27"/>
  <c r="OE27" s="1"/>
  <c r="RU30"/>
  <c r="OD28"/>
  <c r="OF28"/>
  <c r="NY28"/>
  <c r="OH28" l="1"/>
  <c r="OG28"/>
  <c r="OJ28"/>
  <c r="OI28" s="1"/>
  <c r="RY30"/>
  <c r="OE28"/>
  <c r="OI27"/>
  <c r="OJ27"/>
  <c r="OK27"/>
  <c r="OC28"/>
  <c r="ON27" l="1"/>
  <c r="OO27"/>
  <c r="OM27" s="1"/>
  <c r="ON28"/>
  <c r="OK28" s="1"/>
  <c r="OH27"/>
  <c r="OL27" l="1"/>
  <c r="OM28"/>
  <c r="OQ27"/>
  <c r="OP27"/>
  <c r="OR27"/>
  <c r="OS27"/>
  <c r="OQ28"/>
  <c r="OR28"/>
  <c r="OL28"/>
  <c r="OU28" l="1"/>
  <c r="OS28"/>
  <c r="OV28"/>
  <c r="OT28" s="1"/>
  <c r="OV27"/>
  <c r="OT27"/>
  <c r="OW27"/>
  <c r="OU27" s="1"/>
  <c r="OO28"/>
  <c r="OP28"/>
  <c r="OX28" l="1"/>
  <c r="OW28"/>
  <c r="OZ28"/>
  <c r="OY28" s="1"/>
  <c r="OY27"/>
  <c r="OX27"/>
  <c r="OZ27"/>
  <c r="PA27"/>
  <c r="PC28" l="1"/>
  <c r="PA28"/>
  <c r="PD28"/>
  <c r="PB28" s="1"/>
  <c r="PD27"/>
  <c r="PB27"/>
  <c r="PC27"/>
  <c r="PE27"/>
  <c r="PF28" l="1"/>
  <c r="PH28"/>
  <c r="PG28" s="1"/>
  <c r="PF27"/>
  <c r="PG27"/>
  <c r="PH27"/>
  <c r="PI27"/>
  <c r="PE28" l="1"/>
  <c r="PK28"/>
  <c r="PI28"/>
  <c r="PJ28"/>
  <c r="PL28"/>
  <c r="PM27"/>
  <c r="PJ27" s="1"/>
  <c r="PM28" l="1"/>
  <c r="PP28"/>
  <c r="PO28" s="1"/>
  <c r="PL27"/>
  <c r="PQ27"/>
  <c r="PK27"/>
  <c r="PT27" l="1"/>
  <c r="PR27"/>
  <c r="PU27"/>
  <c r="PS27" s="1"/>
  <c r="PN28"/>
  <c r="PO27"/>
  <c r="PN27"/>
  <c r="PQ28"/>
  <c r="PR28"/>
  <c r="PT28"/>
  <c r="PP27"/>
  <c r="PV28" l="1"/>
  <c r="PX28"/>
  <c r="PW28" s="1"/>
  <c r="PV27"/>
  <c r="PW27"/>
  <c r="PX27"/>
  <c r="PY27"/>
  <c r="PS28"/>
  <c r="PU28" l="1"/>
  <c r="PZ28"/>
  <c r="QB28"/>
  <c r="PY28" s="1"/>
  <c r="QC27"/>
  <c r="QE27" l="1"/>
  <c r="QG27"/>
  <c r="QF27" s="1"/>
  <c r="QA28"/>
  <c r="QF28"/>
  <c r="QB27"/>
  <c r="PZ27"/>
  <c r="QA27"/>
  <c r="QI28" l="1"/>
  <c r="QJ28"/>
  <c r="QH28" s="1"/>
  <c r="QD27"/>
  <c r="QD28"/>
  <c r="QI27"/>
  <c r="QK27"/>
  <c r="QC28"/>
  <c r="QE28"/>
  <c r="QM27" l="1"/>
  <c r="QO27"/>
  <c r="QN27" s="1"/>
  <c r="QG28"/>
  <c r="QJ27"/>
  <c r="QM28"/>
  <c r="QN28"/>
  <c r="QH27"/>
  <c r="QQ28" l="1"/>
  <c r="QR28"/>
  <c r="QP28" s="1"/>
  <c r="QL27"/>
  <c r="QL28"/>
  <c r="QQ27"/>
  <c r="QS27"/>
  <c r="QK28"/>
  <c r="QT27" l="1"/>
  <c r="QW27"/>
  <c r="QV27" s="1"/>
  <c r="QO28"/>
  <c r="QR27"/>
  <c r="QU28"/>
  <c r="QV28"/>
  <c r="QP27"/>
  <c r="QY28" l="1"/>
  <c r="QZ28"/>
  <c r="QX28" s="1"/>
  <c r="QU27"/>
  <c r="QS28"/>
  <c r="QY27"/>
  <c r="RA27"/>
  <c r="QT28"/>
  <c r="RC27" l="1"/>
  <c r="RE27"/>
  <c r="RD27" s="1"/>
  <c r="QW28"/>
  <c r="QZ27"/>
  <c r="RC28"/>
  <c r="RD28"/>
  <c r="QX27"/>
  <c r="RG28" l="1"/>
  <c r="RH28"/>
  <c r="RF28" s="1"/>
  <c r="RB27"/>
  <c r="RI27"/>
  <c r="RB28"/>
  <c r="RA28"/>
  <c r="RJ27" l="1"/>
  <c r="RM27"/>
  <c r="RL27" s="1"/>
  <c r="RE28"/>
  <c r="RH27"/>
  <c r="RF27"/>
  <c r="RI28"/>
  <c r="RK28"/>
  <c r="RL28"/>
  <c r="RG27"/>
  <c r="RO28" l="1"/>
  <c r="RP28"/>
  <c r="RN28" s="1"/>
  <c r="RK27"/>
  <c r="RQ27"/>
  <c r="RN27" s="1"/>
  <c r="RJ28"/>
  <c r="RM28" l="1"/>
  <c r="RP27"/>
  <c r="RQ28"/>
  <c r="RR28"/>
  <c r="RS28"/>
  <c r="RT28"/>
  <c r="RT27"/>
  <c r="RU27"/>
  <c r="RO27"/>
  <c r="RX27" l="1"/>
  <c r="RY27"/>
  <c r="RW27" s="1"/>
  <c r="RW28"/>
  <c r="RU28"/>
  <c r="RV28"/>
  <c r="RX28"/>
  <c r="RS27"/>
  <c r="RR27"/>
  <c r="RV27" l="1"/>
  <c r="RZ27"/>
  <c r="SA27"/>
  <c r="RZ28"/>
  <c r="RY28"/>
  <c r="SA28"/>
</calcChain>
</file>

<file path=xl/comments1.xml><?xml version="1.0" encoding="utf-8"?>
<comments xmlns="http://schemas.openxmlformats.org/spreadsheetml/2006/main">
  <authors>
    <author>G4EDCKCC</author>
  </authors>
  <commentList>
    <comment ref="B6" authorId="0">
      <text>
        <r>
          <rPr>
            <b/>
            <sz val="9"/>
            <color indexed="81"/>
            <rFont val="Tahoma"/>
            <family val="2"/>
          </rPr>
          <t>*Civil Works Breakdown Structure</t>
        </r>
        <r>
          <rPr>
            <sz val="9"/>
            <color indexed="81"/>
            <rFont val="Tahoma"/>
            <family val="2"/>
          </rPr>
          <t xml:space="preserve">
</t>
        </r>
      </text>
    </comment>
    <comment ref="F15" authorId="0">
      <text>
        <r>
          <rPr>
            <b/>
            <sz val="9"/>
            <color indexed="81"/>
            <rFont val="Tahoma"/>
            <family val="2"/>
          </rPr>
          <t>***Note that some cultural mitigation costs are not included in the Benefit-to-Cost Ratio (BCR).</t>
        </r>
        <r>
          <rPr>
            <sz val="9"/>
            <color indexed="81"/>
            <rFont val="Tahoma"/>
            <family val="2"/>
          </rPr>
          <t xml:space="preserve">
</t>
        </r>
      </text>
    </comment>
    <comment ref="F26" authorId="0">
      <text>
        <r>
          <rPr>
            <b/>
            <sz val="9"/>
            <color indexed="81"/>
            <rFont val="Tahoma"/>
            <family val="2"/>
          </rPr>
          <t>***Note that some cultural mitigation costs are not included in the Benefit-to-Cost Ratio (BCR).</t>
        </r>
        <r>
          <rPr>
            <sz val="9"/>
            <color indexed="81"/>
            <rFont val="Tahoma"/>
            <family val="2"/>
          </rPr>
          <t xml:space="preserve">
</t>
        </r>
      </text>
    </comment>
    <comment ref="F38" authorId="0">
      <text>
        <r>
          <rPr>
            <b/>
            <sz val="9"/>
            <color indexed="81"/>
            <rFont val="Tahoma"/>
            <family val="2"/>
          </rPr>
          <t>***Note that some cultural mitigation costs are not included in the Benefit-to-Cost Ratio (BCR).</t>
        </r>
        <r>
          <rPr>
            <sz val="9"/>
            <color indexed="81"/>
            <rFont val="Tahoma"/>
            <family val="2"/>
          </rPr>
          <t xml:space="preserve">
</t>
        </r>
      </text>
    </comment>
    <comment ref="F50" authorId="0">
      <text>
        <r>
          <rPr>
            <b/>
            <sz val="9"/>
            <color indexed="81"/>
            <rFont val="Tahoma"/>
            <family val="2"/>
          </rPr>
          <t>***Note that some cultural mitigation costs are not included in the Benefit-to-Cost Ratio (BCR).</t>
        </r>
        <r>
          <rPr>
            <sz val="9"/>
            <color indexed="81"/>
            <rFont val="Tahoma"/>
            <family val="2"/>
          </rPr>
          <t xml:space="preserve">
</t>
        </r>
      </text>
    </comment>
    <comment ref="F62" authorId="0">
      <text>
        <r>
          <rPr>
            <b/>
            <sz val="9"/>
            <color indexed="81"/>
            <rFont val="Tahoma"/>
            <family val="2"/>
          </rPr>
          <t>***Note that some cultural mitigation costs are not included in the Benefit-to-Cost Ratio (BCR).</t>
        </r>
        <r>
          <rPr>
            <sz val="9"/>
            <color indexed="81"/>
            <rFont val="Tahoma"/>
            <family val="2"/>
          </rPr>
          <t xml:space="preserve">
</t>
        </r>
      </text>
    </comment>
  </commentList>
</comments>
</file>

<file path=xl/comments2.xml><?xml version="1.0" encoding="utf-8"?>
<comments xmlns="http://schemas.openxmlformats.org/spreadsheetml/2006/main">
  <authors>
    <author>Gareth Clausen</author>
    <author>USACE</author>
    <author>William Bolte</author>
    <author>Michael P. Jacobs</author>
  </authors>
  <commentList>
    <comment ref="V20" authorId="0">
      <text>
        <r>
          <rPr>
            <sz val="11"/>
            <color indexed="81"/>
            <rFont val="Tahoma"/>
            <family val="2"/>
          </rPr>
          <t>Enter the amounts spent thru the past Fiscal year in the appropriate cells in reference column 13</t>
        </r>
      </text>
    </comment>
    <comment ref="V21" authorId="0">
      <text>
        <r>
          <rPr>
            <sz val="11"/>
            <color indexed="81"/>
            <rFont val="Tahoma"/>
            <family val="2"/>
          </rPr>
          <t>Enter the amounts spent thru the past Fiscal year in the appropriate cells in reference column 13</t>
        </r>
      </text>
    </comment>
    <comment ref="V22" authorId="0">
      <text>
        <r>
          <rPr>
            <sz val="11"/>
            <color indexed="81"/>
            <rFont val="Tahoma"/>
            <family val="2"/>
          </rPr>
          <t>Enter the amounts spent thru the past Fiscal year in the appropriate cells in reference column 13</t>
        </r>
      </text>
    </comment>
    <comment ref="V23" authorId="0">
      <text>
        <r>
          <rPr>
            <sz val="11"/>
            <color indexed="81"/>
            <rFont val="Tahoma"/>
            <family val="2"/>
          </rPr>
          <t>Enter the amounts spent thru the past Fiscal year in the appropriate cells in reference column 13</t>
        </r>
      </text>
    </comment>
    <comment ref="V24" authorId="0">
      <text>
        <r>
          <rPr>
            <sz val="11"/>
            <color indexed="81"/>
            <rFont val="Tahoma"/>
            <family val="2"/>
          </rPr>
          <t>Enter the amounts spent thru the past Fiscal year in the appropriate cells in reference column 13</t>
        </r>
      </text>
    </comment>
    <comment ref="N37" authorId="1">
      <text>
        <r>
          <rPr>
            <b/>
            <sz val="10"/>
            <color indexed="81"/>
            <rFont val="Tahoma"/>
            <family val="2"/>
          </rPr>
          <t>USACE:</t>
        </r>
        <r>
          <rPr>
            <sz val="10"/>
            <color indexed="81"/>
            <rFont val="Tahoma"/>
            <family val="2"/>
          </rPr>
          <t xml:space="preserve">
Three signatures mandatory...</t>
        </r>
      </text>
    </comment>
    <comment ref="Y42" authorId="2">
      <text>
        <r>
          <rPr>
            <b/>
            <sz val="9"/>
            <color indexed="81"/>
            <rFont val="Tahoma"/>
            <family val="2"/>
          </rPr>
          <t xml:space="preserve">Include Study costs here (Generally these are NOT included table above) Check current CAP guidance.  In most cases the study cost is not part of the "total project cost" but IS included in the federal spending limit/ceiling.  Cost share percentage may vary- often the first 100K is fully federally funded.  
</t>
        </r>
      </text>
    </comment>
    <comment ref="D67" authorId="3">
      <text>
        <r>
          <rPr>
            <sz val="9"/>
            <color indexed="81"/>
            <rFont val="Tahoma"/>
            <family val="2"/>
          </rPr>
          <t xml:space="preserve">
MPJ- The  price level of the M2 is usually the FY when it the estimate was  completed. Enter here.  Program price year is should be common across all contracts so it feeds from the input sheet.</t>
        </r>
      </text>
    </comment>
  </commentList>
</comments>
</file>

<file path=xl/comments3.xml><?xml version="1.0" encoding="utf-8"?>
<comments xmlns="http://schemas.openxmlformats.org/spreadsheetml/2006/main">
  <authors>
    <author>G4ECXJPS</author>
    <author>JPS</author>
  </authors>
  <commentList>
    <comment ref="J30" authorId="0">
      <text>
        <r>
          <rPr>
            <b/>
            <sz val="8"/>
            <color indexed="81"/>
            <rFont val="Tahoma"/>
            <family val="2"/>
          </rPr>
          <t>Table 1 Factors are yearly factors for inflating costs to future values and do not include historical rates.  Rates will be shown in the first calendar year quarter.  Values will be changed to 1.00 for quarters where CWCCIS has a historical basis.</t>
        </r>
      </text>
    </comment>
    <comment ref="IG30" authorId="0">
      <text>
        <r>
          <rPr>
            <b/>
            <sz val="9"/>
            <color indexed="81"/>
            <rFont val="Tahoma"/>
            <family val="2"/>
          </rPr>
          <t>Due to comments received from the field on compounded rates exponential growth in the PY+50 timeframe several methods were researched:, extending all of the EC11-2-XXX table 1 formulas out to 2099, Using the formula found in EC11-2-XXX notes to extend the future projections and using the last rate (2035) for all future projections.  Because all of the methods with the exception of the last resulted in runaway exponential growth due to the magic of compounding the last table 1 factor is used for projected forcasting.</t>
        </r>
      </text>
    </comment>
    <comment ref="J31" authorId="0">
      <text>
        <r>
          <rPr>
            <b/>
            <sz val="8"/>
            <color indexed="81"/>
            <rFont val="Tahoma"/>
            <family val="2"/>
          </rPr>
          <t>Table 1 Factors are yearly factors for inflating costs to future values and do not include historical rates.  Rates will be shown in the first calendar year quarter.  Values will be changed to 1.00 for quarters where CWCCIS has a historical basis.</t>
        </r>
      </text>
    </comment>
    <comment ref="IG31" authorId="0">
      <text>
        <r>
          <rPr>
            <b/>
            <sz val="9"/>
            <color indexed="81"/>
            <rFont val="Tahoma"/>
            <family val="2"/>
          </rPr>
          <t xml:space="preserve">Due to comments received from the field on compounded rates exponential growth in the PY+50 timeframe several methods were researched:, extending all of the EC11-2-XXX table 1 formulas out to 2099, Using the formula found in EC11-2-XXX notes to extend the future projections and using the last rate (2035) for all future projections.  Because all of the methods with the exception of the last resulted in runaway exponential growth due to the magic of compounding the last table 1 factor is used for projected forcasting. </t>
        </r>
      </text>
    </comment>
    <comment ref="EW32" authorId="1">
      <text>
        <r>
          <rPr>
            <b/>
            <sz val="9"/>
            <color indexed="81"/>
            <rFont val="Tahoma"/>
            <charset val="1"/>
          </rPr>
          <t>See note in CWCCIS QTR+Yrly Tab</t>
        </r>
      </text>
    </comment>
    <comment ref="ID32" authorId="1">
      <text>
        <r>
          <rPr>
            <b/>
            <sz val="9"/>
            <color indexed="81"/>
            <rFont val="Tahoma"/>
            <charset val="1"/>
          </rPr>
          <t>for March update see note in CWCCIS QTR+Yrly Tab</t>
        </r>
        <r>
          <rPr>
            <sz val="9"/>
            <color indexed="81"/>
            <rFont val="Tahoma"/>
            <charset val="1"/>
          </rPr>
          <t xml:space="preserve">
</t>
        </r>
      </text>
    </comment>
  </commentList>
</comments>
</file>

<file path=xl/sharedStrings.xml><?xml version="1.0" encoding="utf-8"?>
<sst xmlns="http://schemas.openxmlformats.org/spreadsheetml/2006/main" count="2518" uniqueCount="1271">
  <si>
    <t>2014Q1</t>
  </si>
  <si>
    <t>2013Q1</t>
  </si>
  <si>
    <t>Estimate Check</t>
  </si>
  <si>
    <t>Program yr check</t>
  </si>
  <si>
    <t>FF Check</t>
  </si>
  <si>
    <t>Time Period</t>
  </si>
  <si>
    <t>checks if the same</t>
  </si>
  <si>
    <t>Column to check for math errors ( Adds up three ways.)</t>
  </si>
  <si>
    <r>
      <t xml:space="preserve">COLUMN TO </t>
    </r>
    <r>
      <rPr>
        <b/>
        <u/>
        <sz val="10"/>
        <color indexed="10"/>
        <rFont val="Tahoma"/>
        <family val="2"/>
      </rPr>
      <t>CHECK</t>
    </r>
    <r>
      <rPr>
        <b/>
        <sz val="10"/>
        <color indexed="10"/>
        <rFont val="Tahoma"/>
        <family val="2"/>
      </rPr>
      <t xml:space="preserve"> SPREAD SHEET</t>
    </r>
  </si>
  <si>
    <t>ENGINEERING &amp; DESIGN PHASE -&gt; 30 ACCOUNT</t>
  </si>
  <si>
    <t>Program Management:</t>
  </si>
  <si>
    <t>Sum per % of 30 Account</t>
  </si>
  <si>
    <t>Planning &amp; Environmental Compliance:</t>
  </si>
  <si>
    <t>Engineering &amp; Design:</t>
  </si>
  <si>
    <t>Engineering Tech Review &amp; VE:</t>
  </si>
  <si>
    <t xml:space="preserve">    Contracting &amp; Reprographics:</t>
  </si>
  <si>
    <t xml:space="preserve">    Engineering During Construction:</t>
  </si>
  <si>
    <t>Planning During Construction</t>
  </si>
  <si>
    <t>Project Operation:</t>
  </si>
  <si>
    <t>CONSTRUCTION PHASE    -&gt; 31 ACCOUNT</t>
  </si>
  <si>
    <t>Supervision &amp; Assurance:</t>
  </si>
  <si>
    <t>Sum per % of 31 Account</t>
  </si>
  <si>
    <t>Sum per % of 30 &amp; 31 Accounts</t>
  </si>
  <si>
    <t>REAL ESTATE -&gt; 01 ACCOUNT</t>
  </si>
  <si>
    <t>CULTURAL RESOURCES -&gt; 18 ACCOUNT</t>
  </si>
  <si>
    <t>DISTRICT:</t>
  </si>
  <si>
    <t>PROJECT:</t>
  </si>
  <si>
    <t>LOCATION:</t>
  </si>
  <si>
    <t>PREPARED:</t>
  </si>
  <si>
    <t>POC:</t>
  </si>
  <si>
    <t>Estimate Prepared:</t>
  </si>
  <si>
    <t>COST</t>
  </si>
  <si>
    <t>CNTG</t>
  </si>
  <si>
    <t>TOTAL</t>
  </si>
  <si>
    <t>FULL</t>
  </si>
  <si>
    <t>NUMBER</t>
  </si>
  <si>
    <t>_</t>
  </si>
  <si>
    <t>LANDS AND DAMAGES</t>
  </si>
  <si>
    <t>PLANNING, ENGINEERING &amp; DESIGN</t>
  </si>
  <si>
    <t>CONSTRUCTION MANAGEMENT</t>
  </si>
  <si>
    <t xml:space="preserve"> </t>
  </si>
  <si>
    <t>ESTIMATED FEDERAL COST:</t>
  </si>
  <si>
    <t>ESTIMATED NON-FEDERAL COST:</t>
  </si>
  <si>
    <t>ESTIMATED TOTAL PROJECT COST:</t>
  </si>
  <si>
    <t xml:space="preserve">    Project Management </t>
  </si>
  <si>
    <t xml:space="preserve">    Planning &amp; Environmental Compliance</t>
  </si>
  <si>
    <t xml:space="preserve">    Engineering &amp; Design </t>
  </si>
  <si>
    <t xml:space="preserve">    Contracting &amp; Reprographics</t>
  </si>
  <si>
    <t xml:space="preserve">    Engineering During Construction</t>
  </si>
  <si>
    <t xml:space="preserve">    Planning During Construction</t>
  </si>
  <si>
    <t xml:space="preserve">    Project Operation:</t>
  </si>
  <si>
    <t xml:space="preserve">    Construction Management</t>
  </si>
  <si>
    <t>WBS</t>
  </si>
  <si>
    <t>Civil Works</t>
  </si>
  <si>
    <t>Feature &amp; Sub-Feature Description</t>
  </si>
  <si>
    <t>Program Year (Budget EC):</t>
  </si>
  <si>
    <t>Effective Price Level Date:</t>
  </si>
  <si>
    <t>Spent Thru:</t>
  </si>
  <si>
    <t xml:space="preserve">  ($K)  </t>
  </si>
  <si>
    <t xml:space="preserve">  (%)  </t>
  </si>
  <si>
    <t>ESC</t>
  </si>
  <si>
    <t>01</t>
  </si>
  <si>
    <t>30</t>
  </si>
  <si>
    <t>31</t>
  </si>
  <si>
    <t>11</t>
  </si>
  <si>
    <t>PROJECT COST TOTALS:</t>
  </si>
  <si>
    <t>CONSTRUCTION ESTIMATE TOTALS:</t>
  </si>
  <si>
    <t>**** CONTRACT COST SUMMARY ****</t>
  </si>
  <si>
    <t>Index</t>
  </si>
  <si>
    <t>Schedule</t>
  </si>
  <si>
    <t>Quarter</t>
  </si>
  <si>
    <t>CONTRACT COST TOTALS:</t>
  </si>
  <si>
    <t>Date</t>
  </si>
  <si>
    <t>Mid-Point</t>
  </si>
  <si>
    <t>RELOCATIONS</t>
  </si>
  <si>
    <t>08</t>
  </si>
  <si>
    <t>Reference Columns:</t>
  </si>
  <si>
    <t>Pg Brk</t>
  </si>
  <si>
    <t>03</t>
  </si>
  <si>
    <t>04</t>
  </si>
  <si>
    <t>05</t>
  </si>
  <si>
    <t>06</t>
  </si>
  <si>
    <t>07</t>
  </si>
  <si>
    <t>09</t>
  </si>
  <si>
    <t>10</t>
  </si>
  <si>
    <t>12</t>
  </si>
  <si>
    <t>13</t>
  </si>
  <si>
    <t>14</t>
  </si>
  <si>
    <t>15</t>
  </si>
  <si>
    <t>16</t>
  </si>
  <si>
    <t>17</t>
  </si>
  <si>
    <t>18</t>
  </si>
  <si>
    <t>19</t>
  </si>
  <si>
    <t>20</t>
  </si>
  <si>
    <t>Date of Index Factors:</t>
  </si>
  <si>
    <t>CWCCIS ESCALATION CALCULATION</t>
  </si>
  <si>
    <t>Enter Code below</t>
  </si>
  <si>
    <t>1Q80</t>
  </si>
  <si>
    <t>2Q80</t>
  </si>
  <si>
    <t>3Q80</t>
  </si>
  <si>
    <t>4Q80</t>
  </si>
  <si>
    <t>1Q81</t>
  </si>
  <si>
    <t>2Q81</t>
  </si>
  <si>
    <t>3Q81</t>
  </si>
  <si>
    <t>4Q81</t>
  </si>
  <si>
    <t>1Q82</t>
  </si>
  <si>
    <t>2Q82</t>
  </si>
  <si>
    <t>3Q82</t>
  </si>
  <si>
    <t>4Q82</t>
  </si>
  <si>
    <t>1Q83</t>
  </si>
  <si>
    <t>2Q83</t>
  </si>
  <si>
    <t>3Q83</t>
  </si>
  <si>
    <t>4Q83</t>
  </si>
  <si>
    <t>1Q84</t>
  </si>
  <si>
    <t>2Q84</t>
  </si>
  <si>
    <t>3Q84</t>
  </si>
  <si>
    <t>4Q84</t>
  </si>
  <si>
    <t>1Q85</t>
  </si>
  <si>
    <t>2Q85</t>
  </si>
  <si>
    <t>3Q85</t>
  </si>
  <si>
    <t>4Q85</t>
  </si>
  <si>
    <t>1Q86</t>
  </si>
  <si>
    <t>2Q86</t>
  </si>
  <si>
    <t>3Q86</t>
  </si>
  <si>
    <t>4Q86</t>
  </si>
  <si>
    <t>1Q87</t>
  </si>
  <si>
    <t>2Q87</t>
  </si>
  <si>
    <t>3Q87</t>
  </si>
  <si>
    <t>4Q87</t>
  </si>
  <si>
    <t>1Q88</t>
  </si>
  <si>
    <t>2Q88</t>
  </si>
  <si>
    <t>3Q88</t>
  </si>
  <si>
    <t>4Q88</t>
  </si>
  <si>
    <t>1Q89</t>
  </si>
  <si>
    <t>2Q89</t>
  </si>
  <si>
    <t>3Q89</t>
  </si>
  <si>
    <t>4Q89</t>
  </si>
  <si>
    <t>1Q90</t>
  </si>
  <si>
    <t>2Q90</t>
  </si>
  <si>
    <t>3Q90</t>
  </si>
  <si>
    <t>4Q90</t>
  </si>
  <si>
    <t>1Q91</t>
  </si>
  <si>
    <t>2Q91</t>
  </si>
  <si>
    <t>3Q91</t>
  </si>
  <si>
    <t>4Q91</t>
  </si>
  <si>
    <t>1Q92</t>
  </si>
  <si>
    <t>2Q92</t>
  </si>
  <si>
    <t>3Q92</t>
  </si>
  <si>
    <t>4Q92</t>
  </si>
  <si>
    <t>1Q93</t>
  </si>
  <si>
    <t>2Q93</t>
  </si>
  <si>
    <t>3Q93</t>
  </si>
  <si>
    <t>4Q93</t>
  </si>
  <si>
    <t>1Q94</t>
  </si>
  <si>
    <t>2Q94</t>
  </si>
  <si>
    <t>3Q94</t>
  </si>
  <si>
    <t>4Q94</t>
  </si>
  <si>
    <t>1Q95</t>
  </si>
  <si>
    <t>2Q95</t>
  </si>
  <si>
    <t>3Q95</t>
  </si>
  <si>
    <t>4Q95</t>
  </si>
  <si>
    <t>1Q96</t>
  </si>
  <si>
    <t>2Q96</t>
  </si>
  <si>
    <t>3Q96</t>
  </si>
  <si>
    <t>4Q96</t>
  </si>
  <si>
    <t>1Q97</t>
  </si>
  <si>
    <t>2Q97</t>
  </si>
  <si>
    <t>3Q97</t>
  </si>
  <si>
    <t>4Q97</t>
  </si>
  <si>
    <t>1Q98</t>
  </si>
  <si>
    <t>2Q98</t>
  </si>
  <si>
    <t>3Q98</t>
  </si>
  <si>
    <t>4Q98</t>
  </si>
  <si>
    <t>1Q99</t>
  </si>
  <si>
    <t>2Q99</t>
  </si>
  <si>
    <t>3Q99</t>
  </si>
  <si>
    <t>4Q99</t>
  </si>
  <si>
    <t>1Q00</t>
  </si>
  <si>
    <t>2Q00</t>
  </si>
  <si>
    <t>3Q00</t>
  </si>
  <si>
    <t>4Q00</t>
  </si>
  <si>
    <t>1Q01</t>
  </si>
  <si>
    <t>2Q01</t>
  </si>
  <si>
    <t>3Q01</t>
  </si>
  <si>
    <t>4Q01</t>
  </si>
  <si>
    <t>1Q02</t>
  </si>
  <si>
    <t>2Q02</t>
  </si>
  <si>
    <t>3Q02</t>
  </si>
  <si>
    <t>4Q02</t>
  </si>
  <si>
    <t>1Q03</t>
  </si>
  <si>
    <t>2Q03</t>
  </si>
  <si>
    <t>3Q03</t>
  </si>
  <si>
    <t>4Q03</t>
  </si>
  <si>
    <t>1Q04</t>
  </si>
  <si>
    <t>2Q04</t>
  </si>
  <si>
    <t>3Q04</t>
  </si>
  <si>
    <t>4Q04</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</si>
  <si>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</si>
  <si>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</si>
  <si>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</si>
  <si>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</si>
  <si>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</si>
  <si>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</si>
  <si>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</si>
  <si>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</si>
  <si>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</si>
  <si>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</si>
  <si>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</si>
  <si>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</si>
  <si>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</si>
  <si>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</si>
  <si>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</si>
  <si>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</si>
  <si>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</si>
  <si>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</si>
  <si>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</si>
  <si>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</si>
  <si>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</si>
  <si>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</si>
  <si>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</si>
  <si>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</si>
  <si>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1Q11</t>
  </si>
  <si>
    <t>2Q11</t>
  </si>
  <si>
    <t>3Q11</t>
  </si>
  <si>
    <t>4Q11</t>
  </si>
  <si>
    <t>1Q12</t>
  </si>
  <si>
    <t>2Q12</t>
  </si>
  <si>
    <t>3Q12</t>
  </si>
  <si>
    <t>4Q12</t>
  </si>
  <si>
    <t>1Q13</t>
  </si>
  <si>
    <t>2Q13</t>
  </si>
  <si>
    <t>3Q13</t>
  </si>
  <si>
    <t>4Q13</t>
  </si>
  <si>
    <t>1Q14</t>
  </si>
  <si>
    <t>2Q14</t>
  </si>
  <si>
    <t>3Q14</t>
  </si>
  <si>
    <t>4Q14</t>
  </si>
  <si>
    <t>1Q15</t>
  </si>
  <si>
    <t>2Q15</t>
  </si>
  <si>
    <t>3Q15</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</si>
  <si>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</si>
  <si>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</si>
  <si>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</si>
  <si>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</si>
  <si>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</si>
  <si>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</si>
  <si>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</si>
  <si>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</si>
  <si>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</si>
  <si>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</si>
  <si>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</si>
  <si>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</si>
  <si>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</si>
  <si>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</si>
  <si>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</si>
  <si>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</si>
  <si>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</si>
  <si>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</si>
  <si>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</si>
  <si>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</si>
  <si>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</si>
  <si>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</si>
  <si>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</si>
  <si>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3Q21</t>
  </si>
  <si>
    <t>4Q21</t>
  </si>
  <si>
    <t>1Q22</t>
  </si>
  <si>
    <t>2Q22</t>
  </si>
  <si>
    <t>3Q22</t>
  </si>
  <si>
    <t>4Q22</t>
  </si>
  <si>
    <t>1Q23</t>
  </si>
  <si>
    <t>2Q23</t>
  </si>
  <si>
    <t>3Q23</t>
  </si>
  <si>
    <t>4Q23</t>
  </si>
  <si>
    <t>1Q24</t>
  </si>
  <si>
    <t>2Q24</t>
  </si>
  <si>
    <t>3Q24</t>
  </si>
  <si>
    <t>4Q24</t>
  </si>
  <si>
    <t>1Q25</t>
  </si>
  <si>
    <t>2Q25</t>
  </si>
  <si>
    <t>3Q25</t>
  </si>
  <si>
    <t>4Q25</t>
  </si>
  <si>
    <t>1Q26</t>
  </si>
  <si>
    <t>2Q26</t>
  </si>
  <si>
    <t>3Q26</t>
  </si>
  <si>
    <t>4Q26</t>
  </si>
  <si>
    <t>1Q27</t>
  </si>
  <si>
    <t>2Q27</t>
  </si>
  <si>
    <t>3Q27</t>
  </si>
  <si>
    <t>4Q27</t>
  </si>
  <si>
    <t>1Q28</t>
  </si>
  <si>
    <t>th row</t>
  </si>
  <si>
    <t xml:space="preserve">    3Q97</t>
  </si>
  <si>
    <t xml:space="preserve">    4Q97</t>
  </si>
  <si>
    <t xml:space="preserve">    1Q98</t>
  </si>
  <si>
    <t xml:space="preserve">    2Q98</t>
  </si>
  <si>
    <t xml:space="preserve">    3Q98</t>
  </si>
  <si>
    <t xml:space="preserve">    4Q98</t>
  </si>
  <si>
    <t xml:space="preserve">  1Q99</t>
  </si>
  <si>
    <t xml:space="preserve">  2Q99</t>
  </si>
  <si>
    <t xml:space="preserve">  3Q99</t>
  </si>
  <si>
    <t xml:space="preserve">  4Q99</t>
  </si>
  <si>
    <t xml:space="preserve">  1Q00</t>
  </si>
  <si>
    <t xml:space="preserve">  2Q00</t>
  </si>
  <si>
    <t xml:space="preserve">  3Q00</t>
  </si>
  <si>
    <t xml:space="preserve">  4Q00</t>
  </si>
  <si>
    <t xml:space="preserve">  2Q01</t>
  </si>
  <si>
    <t xml:space="preserve">  3Q01</t>
  </si>
  <si>
    <t xml:space="preserve">  4Q01</t>
  </si>
  <si>
    <t xml:space="preserve">  2Q02</t>
  </si>
  <si>
    <t xml:space="preserve">  3Q02</t>
  </si>
  <si>
    <t xml:space="preserve">  1Q15*</t>
  </si>
  <si>
    <t xml:space="preserve">  2Q15*</t>
  </si>
  <si>
    <t xml:space="preserve">  3Q15*</t>
  </si>
  <si>
    <t xml:space="preserve">  4Q15*</t>
  </si>
  <si>
    <t xml:space="preserve">  1Q16*</t>
  </si>
  <si>
    <t xml:space="preserve">  2Q16*</t>
  </si>
  <si>
    <t xml:space="preserve">  3Q16*</t>
  </si>
  <si>
    <t xml:space="preserve">  4Q16*</t>
  </si>
  <si>
    <t xml:space="preserve">  1Q17*</t>
  </si>
  <si>
    <t xml:space="preserve">  2Q17*</t>
  </si>
  <si>
    <t xml:space="preserve">  3Q17*</t>
  </si>
  <si>
    <t xml:space="preserve">  4Q17*</t>
  </si>
  <si>
    <t xml:space="preserve">  1Q18*</t>
  </si>
  <si>
    <t xml:space="preserve">  2Q18*</t>
  </si>
  <si>
    <t xml:space="preserve">  3Q18*</t>
  </si>
  <si>
    <t xml:space="preserve">  4Q18*</t>
  </si>
  <si>
    <t xml:space="preserve">  1Q19*</t>
  </si>
  <si>
    <t xml:space="preserve">  2Q19*</t>
  </si>
  <si>
    <t xml:space="preserve">  3Q19*</t>
  </si>
  <si>
    <t xml:space="preserve">  4Q19*</t>
  </si>
  <si>
    <t xml:space="preserve">  1Q20*</t>
  </si>
  <si>
    <t xml:space="preserve">  2Q20*</t>
  </si>
  <si>
    <t xml:space="preserve">  3Q20*</t>
  </si>
  <si>
    <t xml:space="preserve">  4Q20*</t>
  </si>
  <si>
    <t xml:space="preserve">  1Q21*</t>
  </si>
  <si>
    <t xml:space="preserve">  2Q21*</t>
  </si>
  <si>
    <t xml:space="preserve">  3Q21*</t>
  </si>
  <si>
    <t xml:space="preserve">  4Q21*</t>
  </si>
  <si>
    <t xml:space="preserve">  1Q22*</t>
  </si>
  <si>
    <t xml:space="preserve">  2Q22*</t>
  </si>
  <si>
    <t xml:space="preserve">  3Q22*</t>
  </si>
  <si>
    <t xml:space="preserve">  4Q22*</t>
  </si>
  <si>
    <t xml:space="preserve">  1Q23*</t>
  </si>
  <si>
    <t xml:space="preserve">  2Q23*</t>
  </si>
  <si>
    <t xml:space="preserve">  3Q23*</t>
  </si>
  <si>
    <t xml:space="preserve">  4Q23*</t>
  </si>
  <si>
    <t xml:space="preserve">  1Q24*</t>
  </si>
  <si>
    <t xml:space="preserve">  2Q24*</t>
  </si>
  <si>
    <t xml:space="preserve">  3Q24*</t>
  </si>
  <si>
    <t xml:space="preserve">  4Q24*</t>
  </si>
  <si>
    <t xml:space="preserve">  1Q25*</t>
  </si>
  <si>
    <t xml:space="preserve">  2Q25*</t>
  </si>
  <si>
    <t xml:space="preserve">  3Q25*</t>
  </si>
  <si>
    <t xml:space="preserve">  4Q25*</t>
  </si>
  <si>
    <t>Pick FY Quarter -   Check Dates</t>
  </si>
  <si>
    <t>FY Quarter</t>
  </si>
  <si>
    <t>Dates</t>
  </si>
  <si>
    <t xml:space="preserve">CWBS  </t>
  </si>
  <si>
    <t xml:space="preserve"> - FEATURE CODES</t>
  </si>
  <si>
    <t>Wt %</t>
  </si>
  <si>
    <t>(Oct - Dec)</t>
  </si>
  <si>
    <t>(Jan - Mar)</t>
  </si>
  <si>
    <t>(Apr - Jun)</t>
  </si>
  <si>
    <t>(Jul - Sep)</t>
  </si>
  <si>
    <t xml:space="preserve">Estimate Pricing Level Date: </t>
  </si>
  <si>
    <t>/</t>
  </si>
  <si>
    <t xml:space="preserve">Middle Point of Construction Date: </t>
  </si>
  <si>
    <t>=</t>
  </si>
  <si>
    <t>RESERVOIRS</t>
  </si>
  <si>
    <t>DAMS</t>
  </si>
  <si>
    <t>Escalation Percentage: -&gt;</t>
  </si>
  <si>
    <t>LOCKS</t>
  </si>
  <si>
    <t>FISH &amp; WILDLIFE FACILITIES</t>
  </si>
  <si>
    <t>POWER PLANT</t>
  </si>
  <si>
    <t>ROADS, RAILROADS &amp; BRIDGES</t>
  </si>
  <si>
    <t>CHANNELS &amp; CANALS</t>
  </si>
  <si>
    <t>BREAKWATER &amp; SEAWALLS</t>
  </si>
  <si>
    <t>LEVEES &amp; FLOODWALLS</t>
  </si>
  <si>
    <t>NAVIGATION PORTS &amp; HARBORS</t>
  </si>
  <si>
    <t>PUMPING PLANT</t>
  </si>
  <si>
    <t>RECREATION FACILITIES</t>
  </si>
  <si>
    <t>FLOODWAY CONTROL &amp; DIVERSION STRUCTURE</t>
  </si>
  <si>
    <t>BANK STABILIZATION</t>
  </si>
  <si>
    <t>BEACH REPLENISHMENT</t>
  </si>
  <si>
    <t>CULTURAL RESOURCE PRESERVATION</t>
  </si>
  <si>
    <t>BUILDINGS, GROUNDS &amp; UTILITIES</t>
  </si>
  <si>
    <t>PERMANENT OPERATING EQUIPMENT</t>
  </si>
  <si>
    <t>COMPOSITE INDEX (WEIGHTED AVERAGE)</t>
  </si>
  <si>
    <t>DIFFERENCE</t>
  </si>
  <si>
    <t>CHECK COST</t>
  </si>
  <si>
    <t>======</t>
  </si>
  <si>
    <t>COMPLETED COST</t>
  </si>
  <si>
    <t>COST NOT IN BELOW SHEET</t>
  </si>
  <si>
    <t xml:space="preserve">  FUTURE COST</t>
  </si>
  <si>
    <t>Numbers show up three times</t>
  </si>
  <si>
    <t>SUMMED COST IN BELOW SHEETS</t>
  </si>
  <si>
    <t xml:space="preserve">    Engineering Tech Review ITR &amp; VE</t>
  </si>
  <si>
    <t>Design mid point period</t>
  </si>
  <si>
    <t>Check</t>
  </si>
  <si>
    <t>CWCCIS</t>
  </si>
  <si>
    <t xml:space="preserve">  4Q02</t>
  </si>
  <si>
    <t xml:space="preserve">  2Q03</t>
  </si>
  <si>
    <t xml:space="preserve">  3Q03</t>
  </si>
  <si>
    <t xml:space="preserve">  4Q03</t>
  </si>
  <si>
    <t xml:space="preserve">  1Q04</t>
  </si>
  <si>
    <t xml:space="preserve">  2Q04</t>
  </si>
  <si>
    <t xml:space="preserve">  3Q04</t>
  </si>
  <si>
    <t xml:space="preserve">  4Q04</t>
  </si>
  <si>
    <t xml:space="preserve">  1Q05</t>
  </si>
  <si>
    <t xml:space="preserve">  4Q05</t>
  </si>
  <si>
    <t xml:space="preserve">  1Q06</t>
  </si>
  <si>
    <t xml:space="preserve">  2Q06</t>
  </si>
  <si>
    <t xml:space="preserve">  3Q06</t>
  </si>
  <si>
    <t xml:space="preserve">  4Q06</t>
  </si>
  <si>
    <t xml:space="preserve">  1Q07</t>
  </si>
  <si>
    <t xml:space="preserve">  2Q07</t>
  </si>
  <si>
    <t xml:space="preserve">  3Q07</t>
  </si>
  <si>
    <t xml:space="preserve">  4Q07</t>
  </si>
  <si>
    <t xml:space="preserve">  1Q08</t>
  </si>
  <si>
    <t>SPENT THRU FYXX COSTS</t>
  </si>
  <si>
    <t>PROJECT NAME</t>
  </si>
  <si>
    <t>PROGRAM YEAR</t>
  </si>
  <si>
    <t>DATE TPCS  PREPARED</t>
  </si>
  <si>
    <t>ENGINEERING REPORT AS BASIS</t>
  </si>
  <si>
    <t>DISTRICT</t>
  </si>
  <si>
    <t>This Estimate reflects the scope and schedule in report;</t>
  </si>
  <si>
    <t>PROJECT LOCATION</t>
  </si>
  <si>
    <t>1Q29</t>
  </si>
  <si>
    <t>2Q29</t>
  </si>
  <si>
    <t>3Q29</t>
  </si>
  <si>
    <t>4Q29</t>
  </si>
  <si>
    <t>1Q30</t>
  </si>
  <si>
    <t>2Q30</t>
  </si>
  <si>
    <t>3Q30</t>
  </si>
  <si>
    <t>4Q30</t>
  </si>
  <si>
    <t>1Q31</t>
  </si>
  <si>
    <t>2Q31</t>
  </si>
  <si>
    <t>3Q31</t>
  </si>
  <si>
    <t>4Q31</t>
  </si>
  <si>
    <t>1Q32</t>
  </si>
  <si>
    <t>2Q32</t>
  </si>
  <si>
    <t>3Q32</t>
  </si>
  <si>
    <t>4Q32</t>
  </si>
  <si>
    <t>1Q33</t>
  </si>
  <si>
    <t>2Q33</t>
  </si>
  <si>
    <t>3Q33</t>
  </si>
  <si>
    <t>4Q33</t>
  </si>
  <si>
    <t>1Q34</t>
  </si>
  <si>
    <t>2Q34</t>
  </si>
  <si>
    <t>3Q34</t>
  </si>
  <si>
    <t>4Q34</t>
  </si>
  <si>
    <t>1Q35</t>
  </si>
  <si>
    <t>2Q35</t>
  </si>
  <si>
    <t>3Q35</t>
  </si>
  <si>
    <t>4Q35</t>
  </si>
  <si>
    <t>1Q36</t>
  </si>
  <si>
    <t>2Q36</t>
  </si>
  <si>
    <t>3Q36</t>
  </si>
  <si>
    <t>4Q36</t>
  </si>
  <si>
    <t>1Q37</t>
  </si>
  <si>
    <t>2Q37</t>
  </si>
  <si>
    <t>3Q37</t>
  </si>
  <si>
    <t>4Q37</t>
  </si>
  <si>
    <t>2Q28</t>
  </si>
  <si>
    <t>4Q28</t>
  </si>
  <si>
    <t>3Q28</t>
  </si>
  <si>
    <t>Planning Engineering and Design</t>
  </si>
  <si>
    <t>Construction Management</t>
  </si>
  <si>
    <t>ALL</t>
  </si>
  <si>
    <t xml:space="preserve">    Project Operations</t>
  </si>
  <si>
    <t xml:space="preserve">  CHIEF,  PM-PB, xxxx</t>
  </si>
  <si>
    <t>A</t>
  </si>
  <si>
    <t>B</t>
  </si>
  <si>
    <t>C</t>
  </si>
  <si>
    <t>D</t>
  </si>
  <si>
    <t>E</t>
  </si>
  <si>
    <t>F</t>
  </si>
  <si>
    <t>G</t>
  </si>
  <si>
    <t>H</t>
  </si>
  <si>
    <t>I</t>
  </si>
  <si>
    <t>J</t>
  </si>
  <si>
    <t>L</t>
  </si>
  <si>
    <t>M</t>
  </si>
  <si>
    <t>N</t>
  </si>
  <si>
    <t>O</t>
  </si>
  <si>
    <t>P</t>
  </si>
  <si>
    <t xml:space="preserve">Lands And Damages Midpoint </t>
  </si>
  <si>
    <t xml:space="preserve">CWCCIS CAT USED </t>
  </si>
  <si>
    <t xml:space="preserve">  PROJECT MANAGER, xxx</t>
  </si>
  <si>
    <t xml:space="preserve">  CHIEF, DPM, xxx</t>
  </si>
  <si>
    <t xml:space="preserve">  CHIEF, ENGINEERING, xxx</t>
  </si>
  <si>
    <t xml:space="preserve">  CHIEF, COST ENGINEERING, xxx</t>
  </si>
  <si>
    <t xml:space="preserve">  CHIEF, OPERATIONS, xxx</t>
  </si>
  <si>
    <t xml:space="preserve">  CHIEF, CONSTRUCTION, xxx</t>
  </si>
  <si>
    <t xml:space="preserve">  CHIEF, REAL ESTATE, xxx</t>
  </si>
  <si>
    <t>Estimate PL INDEX</t>
  </si>
  <si>
    <t>Prog Year Index</t>
  </si>
  <si>
    <t>MidPoint Index</t>
  </si>
  <si>
    <t>AGGREGATE CONSTRUCTION MIDPOINT</t>
  </si>
  <si>
    <t xml:space="preserve">  </t>
  </si>
  <si>
    <t xml:space="preserve">  1Q09</t>
  </si>
  <si>
    <t xml:space="preserve">  2Q09</t>
  </si>
  <si>
    <t xml:space="preserve">  3Q09</t>
  </si>
  <si>
    <t xml:space="preserve">  1Q26*</t>
  </si>
  <si>
    <t xml:space="preserve">  2Q26*</t>
  </si>
  <si>
    <t xml:space="preserve">  3Q26*</t>
  </si>
  <si>
    <t xml:space="preserve">  4Q26*</t>
  </si>
  <si>
    <t xml:space="preserve">  1Q27*</t>
  </si>
  <si>
    <t xml:space="preserve">  2Q27*</t>
  </si>
  <si>
    <t xml:space="preserve">  3Q27*</t>
  </si>
  <si>
    <t xml:space="preserve">  4Q27*</t>
  </si>
  <si>
    <t xml:space="preserve">  1Q28*</t>
  </si>
  <si>
    <t xml:space="preserve">  4Q09</t>
  </si>
  <si>
    <t xml:space="preserve">  2Q08</t>
  </si>
  <si>
    <t xml:space="preserve">  3Q08</t>
  </si>
  <si>
    <t xml:space="preserve">  4Q08</t>
  </si>
  <si>
    <t xml:space="preserve">  1Q10</t>
  </si>
  <si>
    <t xml:space="preserve">  2Q10</t>
  </si>
  <si>
    <t xml:space="preserve">  2Q28*</t>
  </si>
  <si>
    <t xml:space="preserve">  3Q28*</t>
  </si>
  <si>
    <t xml:space="preserve">  4Q28*</t>
  </si>
  <si>
    <t xml:space="preserve">  1Q29*</t>
  </si>
  <si>
    <t xml:space="preserve">  2Q29*</t>
  </si>
  <si>
    <t xml:space="preserve">  3Q29*</t>
  </si>
  <si>
    <t xml:space="preserve">  4Q29*</t>
  </si>
  <si>
    <t xml:space="preserve">  1Q30*</t>
  </si>
  <si>
    <t xml:space="preserve">  2Q30*</t>
  </si>
  <si>
    <t xml:space="preserve">  3Q30*</t>
  </si>
  <si>
    <t xml:space="preserve">  4Q30*</t>
  </si>
  <si>
    <t xml:space="preserve">  1Q31*</t>
  </si>
  <si>
    <t xml:space="preserve">  2Q31*</t>
  </si>
  <si>
    <t xml:space="preserve">  3Q31*</t>
  </si>
  <si>
    <t xml:space="preserve">  4Q31*</t>
  </si>
  <si>
    <t xml:space="preserve">  1Q32*</t>
  </si>
  <si>
    <t xml:space="preserve">  2Q32*</t>
  </si>
  <si>
    <t xml:space="preserve">  3Q32*</t>
  </si>
  <si>
    <t xml:space="preserve">  4Q32*</t>
  </si>
  <si>
    <t xml:space="preserve">  1Q33*</t>
  </si>
  <si>
    <t xml:space="preserve">  2Q33*</t>
  </si>
  <si>
    <t xml:space="preserve">  3Q33*</t>
  </si>
  <si>
    <t xml:space="preserve">  4Q33*</t>
  </si>
  <si>
    <t xml:space="preserve">  1Q34*</t>
  </si>
  <si>
    <t xml:space="preserve">  2Q34*</t>
  </si>
  <si>
    <t xml:space="preserve">  3Q34*</t>
  </si>
  <si>
    <t xml:space="preserve">  4Q34*</t>
  </si>
  <si>
    <t xml:space="preserve">  1Q35*</t>
  </si>
  <si>
    <t xml:space="preserve">  2Q35*</t>
  </si>
  <si>
    <t xml:space="preserve">  3Q35*</t>
  </si>
  <si>
    <t xml:space="preserve">  4Q35*</t>
  </si>
  <si>
    <t xml:space="preserve">  1Q36*</t>
  </si>
  <si>
    <t xml:space="preserve">  2Q36*</t>
  </si>
  <si>
    <t xml:space="preserve">  3Q36*</t>
  </si>
  <si>
    <t xml:space="preserve">  4Q36*</t>
  </si>
  <si>
    <t xml:space="preserve">  1Q37*</t>
  </si>
  <si>
    <t xml:space="preserve">  2Q37*</t>
  </si>
  <si>
    <t xml:space="preserve">  3Q37*</t>
  </si>
  <si>
    <t xml:space="preserve">  4Q37*</t>
  </si>
  <si>
    <t>AE Contractor</t>
  </si>
  <si>
    <t>Government Personnel</t>
  </si>
  <si>
    <t>Class</t>
  </si>
  <si>
    <t>Select</t>
  </si>
  <si>
    <t>Escalate to Mid Point Construction</t>
  </si>
  <si>
    <t>PED % of Construction Contract</t>
  </si>
  <si>
    <t>% CM of Construction Contract</t>
  </si>
  <si>
    <t>Pull Down Menus for your Feature Accounts =&gt;</t>
  </si>
  <si>
    <t xml:space="preserve">RISK BASED </t>
  </si>
  <si>
    <t xml:space="preserve">  3Q10</t>
  </si>
  <si>
    <t xml:space="preserve">  4Q10</t>
  </si>
  <si>
    <t>EM 1110-2-1304 CWCCIS</t>
  </si>
  <si>
    <t>CWCCIS EM1110-2-1304 updates occur twice yearly on 31 March and 30 September.</t>
  </si>
  <si>
    <t xml:space="preserve">The 30 and 31 feature codes can be based on the updating factors from Table 1 in </t>
  </si>
  <si>
    <t xml:space="preserve">  1Q11</t>
  </si>
  <si>
    <t xml:space="preserve">  2Q11</t>
  </si>
  <si>
    <t xml:space="preserve">  3Q11</t>
  </si>
  <si>
    <t>TOTAL PROJECT COST (FULLY FUNDED)</t>
  </si>
  <si>
    <t>ESTIMATED COST</t>
  </si>
  <si>
    <t>WBS Structure</t>
  </si>
  <si>
    <r>
      <rPr>
        <b/>
        <sz val="14"/>
        <rFont val="Times New Roman"/>
        <family val="1"/>
      </rPr>
      <t>Estimated Cost</t>
    </r>
    <r>
      <rPr>
        <sz val="11.5"/>
        <rFont val="Times New Roman"/>
        <family val="1"/>
      </rPr>
      <t xml:space="preserve"> (Price Level) is the initially developed cost estimate which includes contingencies. The effective price level date for Estimated Cost (shown in MONTH YYYY format) is usually the date of preparation of the cost estimate. </t>
    </r>
  </si>
  <si>
    <r>
      <rPr>
        <b/>
        <sz val="14"/>
        <rFont val="Times New Roman"/>
        <family val="1"/>
      </rPr>
      <t>Project First Cost (Constant Dollar Cost)</t>
    </r>
    <r>
      <rPr>
        <sz val="11.5"/>
        <rFont val="Times New Roman"/>
        <family val="1"/>
      </rPr>
      <t xml:space="preserve"> (Price Level) is the Estimated Cost BROUGHT TO THE EFFECTIVE PRICE LEVEL. The effective price level for Constant Dollar Cost (shown in MONTH YYYY format) is the date of the common point in time of the pricing used in the cost estimate. Constant Dollar Cost does not include inflation. Constant Dollar Cost at current price levels is the cost estimate used in feasibility reports and Chief's Reports (see paragraphs 5(a) and 5(b) below). </t>
    </r>
  </si>
  <si>
    <r>
      <rPr>
        <b/>
        <sz val="14"/>
        <rFont val="Times New Roman"/>
        <family val="1"/>
      </rPr>
      <t>Total Project Cost</t>
    </r>
    <r>
      <rPr>
        <sz val="11.5"/>
        <rFont val="Times New Roman"/>
        <family val="1"/>
      </rPr>
      <t xml:space="preserve"> is the Constant Dollar Cost FULLY FUNDED WITH ESCALATION to the estimated midpoint of construction. Total Project Cost (or Total Cost of Construction of GNFs when discussing navigation projects) is the cost estimate used in Project Partnership Agreements and Integral Determination Reports. Total Project Cost is the cost estimate provided non-Federal sponsors for their use in financial planning as it provides information regarding the overall non-Federal cost sharing obligation. See the enclosed tables for more detail of what is or is not included in the Total Project Cost. </t>
    </r>
  </si>
  <si>
    <t>CWBS*</t>
  </si>
  <si>
    <t>Project Cost Component**</t>
  </si>
  <si>
    <t>Brief Definition</t>
  </si>
  <si>
    <t xml:space="preserve">For Chief's Report </t>
  </si>
  <si>
    <t>For PPA's</t>
  </si>
  <si>
    <t xml:space="preserve">Project First Cost </t>
  </si>
  <si>
    <t>Economic Cost for BCR</t>
  </si>
  <si>
    <t>Total Project Cost</t>
  </si>
  <si>
    <t>Fully Funded Cost Estimate</t>
  </si>
  <si>
    <t>01,02</t>
  </si>
  <si>
    <t>Lands, Easements, Rights of Way, Relocations, and Dredged Material Disposal Areas (LERRD).</t>
  </si>
  <si>
    <t>Estimated value/costs of LERRD for the project (to include breakout of related Federal administrative costs).</t>
  </si>
  <si>
    <t>Y</t>
  </si>
  <si>
    <t>Construction Elements</t>
  </si>
  <si>
    <t>Physical Construction cost estimate  broken out by Civil Works Breakdown Structure(CWBS).</t>
  </si>
  <si>
    <t>Planning, Engineering, and Design (post feasibility work)</t>
  </si>
  <si>
    <t>Estimated costs for post feasibility planning, engineering, and design for the project.  This cost should include the estimate of Preconstruction Engineering and Design (PED) phase costs as well as the planning, engineering, and design costs during the construction phase to complete the project.</t>
  </si>
  <si>
    <t>Estimated costs for construction management of project</t>
  </si>
  <si>
    <t>Fish and Wildlife Mitigation</t>
  </si>
  <si>
    <t>Estimated costs of Mitigation</t>
  </si>
  <si>
    <t>Cultural Mitigation</t>
  </si>
  <si>
    <t>Y***</t>
  </si>
  <si>
    <t>By project element</t>
  </si>
  <si>
    <t>Contingency</t>
  </si>
  <si>
    <t>This is the Risk Based contingency established for the project.</t>
  </si>
  <si>
    <t>Interest During Construction (IDC)</t>
  </si>
  <si>
    <t>Estimate of interest accumulated during construction(Economic cost)</t>
  </si>
  <si>
    <t>Operation, Maintenance, Repair, Replacement, and Rehabilitation (OMRR&amp;R)</t>
  </si>
  <si>
    <t>Annualized estimate of Operation, Maintenance, Replacement and Rehabilitation cost.</t>
  </si>
  <si>
    <t>Inflation through midpoint construction</t>
  </si>
  <si>
    <t>Associated and Other Costs</t>
  </si>
  <si>
    <t>Associated financial costs that are not part of the recommended Federal project but are a necessary non-Federal responsibility.  These cost are required to be shown within the Chief's report, as a separate total but are not to be included within cost shared project cost.</t>
  </si>
  <si>
    <t>Lands, Easements, Rights of Way, Relocations, and Dredged Material Disposal Areas (LERRD). This includes related Federal administrative costs.</t>
  </si>
  <si>
    <t xml:space="preserve">Physical Construction cost estimate  broken out by Civil Works Breakdown Structure(CWBS). </t>
  </si>
  <si>
    <t>Monitoring and Adaptive Management</t>
  </si>
  <si>
    <t>This represents the estimated costs of monitoring and or adaptive management to be cost shared for the project.</t>
  </si>
  <si>
    <t xml:space="preserve">Annualized estimate  of Operation, Maintenance, Replacement and Rehabilitation cost. </t>
  </si>
  <si>
    <t>Associated financial costs that are not part of the recommended Federal project but are a necessary non-Federal responsibility.  These cost are required to be shown within the Chief's report, as a separate total but are not to be included within the cost shared project cost.</t>
  </si>
  <si>
    <t>Lands, Easements, Rights of Way, Relocations (LERR). This includes related Federal costs.</t>
  </si>
  <si>
    <t>Estimated value/costs of LERR  (to include breakout of related Federal administrative costs).</t>
  </si>
  <si>
    <t>Construction Elements (General Navigation Features)</t>
  </si>
  <si>
    <t>Annualized estimate  of Operation, Maintenance, Replacement and Rehabilitation cost.</t>
  </si>
  <si>
    <t>Local Service Facilities (LSF)</t>
  </si>
  <si>
    <t>Continued Construction (periodic nourishment)</t>
  </si>
  <si>
    <t>Navigation and Harbors</t>
  </si>
  <si>
    <t xml:space="preserve"> Inland Navigation</t>
  </si>
  <si>
    <t>COASTAL STORM</t>
  </si>
  <si>
    <t>Ecosystem Restoration</t>
  </si>
  <si>
    <t>Flood Risk Management</t>
  </si>
  <si>
    <t>03 - 20</t>
  </si>
  <si>
    <t>For Navigation Only:  This represents the estimated cost of Local Service Facilities as defined in the Planning Guidance Notebook Appendix E. These are the responsibility of the non-Federal entity and are required as part of the PCA if they are necessary for project benefits to accrue.</t>
  </si>
  <si>
    <t>For Hurricane and Storm Damage Reduction Only:  Estimate of   Allowable Periodic Average future construction cost submitted for authorization.</t>
  </si>
  <si>
    <t>Constant Cost Estimate "Oct (YYYY) Price Level"</t>
  </si>
  <si>
    <t>Type of Program</t>
  </si>
  <si>
    <t>PHASE 1 or CONTRACT 1</t>
  </si>
  <si>
    <t>1Q38</t>
  </si>
  <si>
    <t>2Q38</t>
  </si>
  <si>
    <t>3Q38</t>
  </si>
  <si>
    <t>4Q38</t>
  </si>
  <si>
    <t>1Q39</t>
  </si>
  <si>
    <t>2Q39</t>
  </si>
  <si>
    <t>3Q39</t>
  </si>
  <si>
    <t>4Q39</t>
  </si>
  <si>
    <t>1Q40</t>
  </si>
  <si>
    <t>2Q40</t>
  </si>
  <si>
    <t>3Q40</t>
  </si>
  <si>
    <t>4Q40</t>
  </si>
  <si>
    <t xml:space="preserve">  1Q38*</t>
  </si>
  <si>
    <t xml:space="preserve">  2Q38*</t>
  </si>
  <si>
    <t xml:space="preserve">  3Q38*</t>
  </si>
  <si>
    <t xml:space="preserve">  4Q38*</t>
  </si>
  <si>
    <t xml:space="preserve">  1Q39*</t>
  </si>
  <si>
    <t xml:space="preserve">  2Q39*</t>
  </si>
  <si>
    <t xml:space="preserve">  3Q39*</t>
  </si>
  <si>
    <t xml:space="preserve">  4Q39*</t>
  </si>
  <si>
    <t xml:space="preserve">  1Q40*</t>
  </si>
  <si>
    <t xml:space="preserve">  2Q40*</t>
  </si>
  <si>
    <t xml:space="preserve">  3Q40*</t>
  </si>
  <si>
    <t xml:space="preserve">  4Q40*</t>
  </si>
  <si>
    <t>Paste the Web Address into browser for downloadable (.pdf) source of factors:</t>
  </si>
  <si>
    <t>http://publications.usace.army.mil/publications/eng-manuals/EM_1110-2-1304/toc.htm</t>
  </si>
  <si>
    <t>From Aggregate Construction Midpoint</t>
  </si>
  <si>
    <t xml:space="preserve">  CHIEF, PLANNING, xxx</t>
  </si>
  <si>
    <t xml:space="preserve">  CHIEF, CONTRACTING, xxx</t>
  </si>
  <si>
    <t xml:space="preserve">  4Q11</t>
  </si>
  <si>
    <t xml:space="preserve">  1Q12</t>
  </si>
  <si>
    <t xml:space="preserve">  2Q12</t>
  </si>
  <si>
    <t>1Q41</t>
  </si>
  <si>
    <t>2Q41</t>
  </si>
  <si>
    <t>3Q41</t>
  </si>
  <si>
    <t>4Q41</t>
  </si>
  <si>
    <t>1Q42</t>
  </si>
  <si>
    <t>2Q42</t>
  </si>
  <si>
    <t>3Q42</t>
  </si>
  <si>
    <t>4Q42</t>
  </si>
  <si>
    <t>1Q43</t>
  </si>
  <si>
    <t>2Q43</t>
  </si>
  <si>
    <t>3Q43</t>
  </si>
  <si>
    <t>4Q43</t>
  </si>
  <si>
    <t>1Q44</t>
  </si>
  <si>
    <t>2Q44</t>
  </si>
  <si>
    <t>3Q44</t>
  </si>
  <si>
    <t>4Q44</t>
  </si>
  <si>
    <t>1Q45</t>
  </si>
  <si>
    <t>2Q45</t>
  </si>
  <si>
    <t>3Q45</t>
  </si>
  <si>
    <t>4Q45</t>
  </si>
  <si>
    <t>1Q46</t>
  </si>
  <si>
    <t>2Q46</t>
  </si>
  <si>
    <t>3Q46</t>
  </si>
  <si>
    <t>4Q46</t>
  </si>
  <si>
    <t>1Q47</t>
  </si>
  <si>
    <t>2Q47</t>
  </si>
  <si>
    <t>3Q47</t>
  </si>
  <si>
    <t>4Q47</t>
  </si>
  <si>
    <t>1Q48</t>
  </si>
  <si>
    <t>2Q48</t>
  </si>
  <si>
    <t>3Q48</t>
  </si>
  <si>
    <t>4Q48</t>
  </si>
  <si>
    <t>1Q49</t>
  </si>
  <si>
    <t>2Q49</t>
  </si>
  <si>
    <t>3Q49</t>
  </si>
  <si>
    <t>4Q49</t>
  </si>
  <si>
    <t>1Q50</t>
  </si>
  <si>
    <t>2Q50</t>
  </si>
  <si>
    <t>3Q50</t>
  </si>
  <si>
    <t>4Q50</t>
  </si>
  <si>
    <t>1Q51</t>
  </si>
  <si>
    <t>2Q51</t>
  </si>
  <si>
    <t>3Q51</t>
  </si>
  <si>
    <t>4Q51</t>
  </si>
  <si>
    <t>Table A-1 Quarterly Indexes</t>
  </si>
  <si>
    <t>FY QTRS</t>
  </si>
  <si>
    <t>Civil Works Work Breakdown Structure</t>
  </si>
  <si>
    <t>1Q52</t>
  </si>
  <si>
    <t>2Q52</t>
  </si>
  <si>
    <t>3Q52</t>
  </si>
  <si>
    <t>4Q52</t>
  </si>
  <si>
    <t>1Q53</t>
  </si>
  <si>
    <t>2Q53</t>
  </si>
  <si>
    <t>3Q53</t>
  </si>
  <si>
    <t>4Q53</t>
  </si>
  <si>
    <t>1Q54</t>
  </si>
  <si>
    <t>2Q54</t>
  </si>
  <si>
    <t>3Q54</t>
  </si>
  <si>
    <t>4Q54</t>
  </si>
  <si>
    <t>1Q55</t>
  </si>
  <si>
    <t>2Q55</t>
  </si>
  <si>
    <t>3Q55</t>
  </si>
  <si>
    <t>4Q55</t>
  </si>
  <si>
    <t>1Q56</t>
  </si>
  <si>
    <t>2Q56</t>
  </si>
  <si>
    <t>3Q56</t>
  </si>
  <si>
    <t>4Q56</t>
  </si>
  <si>
    <t>1Q57</t>
  </si>
  <si>
    <t>2Q57</t>
  </si>
  <si>
    <t>3Q57</t>
  </si>
  <si>
    <t>4Q57</t>
  </si>
  <si>
    <t>1Q58</t>
  </si>
  <si>
    <t>2Q58</t>
  </si>
  <si>
    <t>3Q58</t>
  </si>
  <si>
    <t>4Q58</t>
  </si>
  <si>
    <t>1Q59</t>
  </si>
  <si>
    <t>2Q59</t>
  </si>
  <si>
    <t>3Q59</t>
  </si>
  <si>
    <t>4Q59</t>
  </si>
  <si>
    <t>1Q60</t>
  </si>
  <si>
    <t>2Q60</t>
  </si>
  <si>
    <t>3Q60</t>
  </si>
  <si>
    <t>4Q60</t>
  </si>
  <si>
    <t>1Q61</t>
  </si>
  <si>
    <t>2Q61</t>
  </si>
  <si>
    <t>3Q61</t>
  </si>
  <si>
    <t>4Q61</t>
  </si>
  <si>
    <t>1Q62</t>
  </si>
  <si>
    <t>2Q62</t>
  </si>
  <si>
    <t>3Q62</t>
  </si>
  <si>
    <t>4Q62</t>
  </si>
  <si>
    <t>1Q63</t>
  </si>
  <si>
    <t>2Q63</t>
  </si>
  <si>
    <t>3Q63</t>
  </si>
  <si>
    <t>4Q63</t>
  </si>
  <si>
    <t>1Q64</t>
  </si>
  <si>
    <t>2Q64</t>
  </si>
  <si>
    <t>3Q64</t>
  </si>
  <si>
    <t>4Q64</t>
  </si>
  <si>
    <t>1Q65</t>
  </si>
  <si>
    <t>2Q65</t>
  </si>
  <si>
    <t>3Q65</t>
  </si>
  <si>
    <t>4Q65</t>
  </si>
  <si>
    <t>1Q66</t>
  </si>
  <si>
    <t>2Q66</t>
  </si>
  <si>
    <t>3Q66</t>
  </si>
  <si>
    <t>4Q66</t>
  </si>
  <si>
    <t>1Q67</t>
  </si>
  <si>
    <t>2Q67</t>
  </si>
  <si>
    <t>3Q67</t>
  </si>
  <si>
    <t>4Q67</t>
  </si>
  <si>
    <t>1Q68</t>
  </si>
  <si>
    <t>2Q68</t>
  </si>
  <si>
    <t>3Q68</t>
  </si>
  <si>
    <t>4Q68</t>
  </si>
  <si>
    <t>1Q69</t>
  </si>
  <si>
    <t>2Q69</t>
  </si>
  <si>
    <t>3Q69</t>
  </si>
  <si>
    <t>4Q69</t>
  </si>
  <si>
    <t>1Q70</t>
  </si>
  <si>
    <t>2Q70</t>
  </si>
  <si>
    <t>3Q70</t>
  </si>
  <si>
    <t>4Q70</t>
  </si>
  <si>
    <t>1Q71</t>
  </si>
  <si>
    <t>2Q71</t>
  </si>
  <si>
    <t>3Q71</t>
  </si>
  <si>
    <t>4Q71</t>
  </si>
  <si>
    <t>1Q72</t>
  </si>
  <si>
    <t>2Q72</t>
  </si>
  <si>
    <t>3Q72</t>
  </si>
  <si>
    <t>4Q72</t>
  </si>
  <si>
    <t>1Q73</t>
  </si>
  <si>
    <t>2Q73</t>
  </si>
  <si>
    <t>3Q73</t>
  </si>
  <si>
    <t>4Q73</t>
  </si>
  <si>
    <t>1Q74</t>
  </si>
  <si>
    <t>2Q74</t>
  </si>
  <si>
    <t>3Q74</t>
  </si>
  <si>
    <t>4Q74</t>
  </si>
  <si>
    <t>1Q75</t>
  </si>
  <si>
    <t>2Q75</t>
  </si>
  <si>
    <t>3Q75</t>
  </si>
  <si>
    <t>4Q75</t>
  </si>
  <si>
    <t>1Q76</t>
  </si>
  <si>
    <t>2Q76</t>
  </si>
  <si>
    <t>3Q76</t>
  </si>
  <si>
    <t>4Q76</t>
  </si>
  <si>
    <t>1Q77</t>
  </si>
  <si>
    <t>2Q77</t>
  </si>
  <si>
    <t>3Q77</t>
  </si>
  <si>
    <t>4Q77</t>
  </si>
  <si>
    <t>1Q78</t>
  </si>
  <si>
    <t>2Q78</t>
  </si>
  <si>
    <t>3Q78</t>
  </si>
  <si>
    <t>4Q78</t>
  </si>
  <si>
    <t>1Q79</t>
  </si>
  <si>
    <t>2Q79</t>
  </si>
  <si>
    <t>3Q79</t>
  </si>
  <si>
    <t>4Q79</t>
  </si>
  <si>
    <t xml:space="preserve">  3Q12</t>
  </si>
  <si>
    <t xml:space="preserve">  4Q12</t>
  </si>
  <si>
    <t>02</t>
  </si>
  <si>
    <t>All</t>
  </si>
  <si>
    <t>(This uses the CWCCIS Composite Index escalation factor.)</t>
  </si>
  <si>
    <t>***COMPLETE THE BLUE FONT***</t>
  </si>
  <si>
    <t>NWW WALLA WALLA</t>
  </si>
  <si>
    <t xml:space="preserve">PROJECT NO. </t>
  </si>
  <si>
    <t>P2 172233</t>
  </si>
  <si>
    <t>PROJECT NO:</t>
  </si>
  <si>
    <t>Somewhere,  WA</t>
  </si>
  <si>
    <t>CAP Feasibility STUDY - WASHOUT CREEK</t>
  </si>
  <si>
    <t>Washout Creek Bridge Protection - Section 14</t>
  </si>
  <si>
    <t>Districts % Vary</t>
  </si>
  <si>
    <t xml:space="preserve">       PROJECT FIRST COST       (Constant Dollar Basis)</t>
  </si>
  <si>
    <t>1980Q1</t>
  </si>
  <si>
    <t>2012Q1</t>
  </si>
  <si>
    <t xml:space="preserve">Instructions for Feature Codes 30 and 31:
In Cells F27 and F28 Enter the Table 1 class that is going to be used for the 30 and 31 accounts either  class 1 or class 2.  Inflation factors differ  if work is to be performed by Government personnel or AE contractor.  Class 1 is for government personnel and Class 2 is for everything else.  Class 1 includes salary increases, step increases, health insurance, attrition rates, retirement, etc.   Note: the Class 1 factor can be higher than the Class 2 factor, when the FEPCA formula is used by OMB to predict future raises,  and this will affect the TPCS.  In addition, EC11-2-XXX does not provide a historical index as it is only concerned with future projections. </t>
  </si>
  <si>
    <t>Estimate of inflation using appropriate  Civil Works Construction Cost Index System (CWCCIS) factors applied to the Constant Dollar Cost</t>
  </si>
  <si>
    <t>ESTIMATED FEDERAL COST OF PROJECT</t>
  </si>
  <si>
    <t>TOTAL PROJECT COST     (FULLY FUNDED)</t>
  </si>
  <si>
    <t xml:space="preserve">       PROJECT FIRST COST       
(Constant Dollar Basis)</t>
  </si>
  <si>
    <t>REMAINING COST</t>
  </si>
  <si>
    <t>TOTAL FIRST COST</t>
  </si>
  <si>
    <t>1981Q1</t>
  </si>
  <si>
    <t>1982Q1</t>
  </si>
  <si>
    <t>1983Q1</t>
  </si>
  <si>
    <t>1984Q1</t>
  </si>
  <si>
    <t>1985Q1</t>
  </si>
  <si>
    <t>1986Q1</t>
  </si>
  <si>
    <t>1987Q1</t>
  </si>
  <si>
    <t>1988Q1</t>
  </si>
  <si>
    <t>1989Q1</t>
  </si>
  <si>
    <t>1990Q1</t>
  </si>
  <si>
    <t>1991Q1</t>
  </si>
  <si>
    <t>1992Q1</t>
  </si>
  <si>
    <t>1993Q1</t>
  </si>
  <si>
    <t>1994Q1</t>
  </si>
  <si>
    <t>1995Q1</t>
  </si>
  <si>
    <t>1996Q1</t>
  </si>
  <si>
    <t>1997Q1</t>
  </si>
  <si>
    <t>1998Q1</t>
  </si>
  <si>
    <t>1999Q1</t>
  </si>
  <si>
    <t>2000Q1</t>
  </si>
  <si>
    <t>2001Q1</t>
  </si>
  <si>
    <t>2002Q1</t>
  </si>
  <si>
    <t>2003Q1</t>
  </si>
  <si>
    <t>2004Q1</t>
  </si>
  <si>
    <t>2005Q1</t>
  </si>
  <si>
    <t>2006Q1</t>
  </si>
  <si>
    <t>2007Q1</t>
  </si>
  <si>
    <t>2008Q1</t>
  </si>
  <si>
    <t>2009Q1</t>
  </si>
  <si>
    <t>2010Q1</t>
  </si>
  <si>
    <t>2011Q1</t>
  </si>
  <si>
    <t>2015Q1</t>
  </si>
  <si>
    <t>2016Q1</t>
  </si>
  <si>
    <t>2017Q1</t>
  </si>
  <si>
    <t>2018Q1</t>
  </si>
  <si>
    <t>2019Q1</t>
  </si>
  <si>
    <t>2020Q1</t>
  </si>
  <si>
    <t>2021Q1</t>
  </si>
  <si>
    <t>2022Q1</t>
  </si>
  <si>
    <t>2023Q1</t>
  </si>
  <si>
    <t>2024Q1</t>
  </si>
  <si>
    <t>2025Q1</t>
  </si>
  <si>
    <t>2026Q1</t>
  </si>
  <si>
    <t>2027Q1</t>
  </si>
  <si>
    <t>2028Q1</t>
  </si>
  <si>
    <t>2029Q1</t>
  </si>
  <si>
    <t>2030Q1</t>
  </si>
  <si>
    <t>2031Q1</t>
  </si>
  <si>
    <t>2032Q1</t>
  </si>
  <si>
    <t>2033Q1</t>
  </si>
  <si>
    <t>2034Q1</t>
  </si>
  <si>
    <t>2035Q1</t>
  </si>
  <si>
    <t>2036Q1</t>
  </si>
  <si>
    <t>2037Q1</t>
  </si>
  <si>
    <t>2038Q1</t>
  </si>
  <si>
    <t>2039Q1</t>
  </si>
  <si>
    <t>2040Q1</t>
  </si>
  <si>
    <t>2041Q1</t>
  </si>
  <si>
    <t>2042Q1</t>
  </si>
  <si>
    <t>2043Q1</t>
  </si>
  <si>
    <t>2044Q1</t>
  </si>
  <si>
    <t>2045Q1</t>
  </si>
  <si>
    <t>2046Q1</t>
  </si>
  <si>
    <t>2047Q1</t>
  </si>
  <si>
    <t>2048Q1</t>
  </si>
  <si>
    <t>2049Q1</t>
  </si>
  <si>
    <t>2050Q1</t>
  </si>
  <si>
    <t>2051Q1</t>
  </si>
  <si>
    <t>2052Q1</t>
  </si>
  <si>
    <t>2053Q1</t>
  </si>
  <si>
    <t>2054Q1</t>
  </si>
  <si>
    <t>2055Q1</t>
  </si>
  <si>
    <t>2056Q1</t>
  </si>
  <si>
    <t>2057Q1</t>
  </si>
  <si>
    <t>2058Q1</t>
  </si>
  <si>
    <t>2059Q1</t>
  </si>
  <si>
    <t>2060Q1</t>
  </si>
  <si>
    <t>2061Q1</t>
  </si>
  <si>
    <t>2062Q1</t>
  </si>
  <si>
    <t>2063Q1</t>
  </si>
  <si>
    <t>2064Q1</t>
  </si>
  <si>
    <t>2065Q1</t>
  </si>
  <si>
    <t>2066Q1</t>
  </si>
  <si>
    <t>2067Q1</t>
  </si>
  <si>
    <t>2068Q1</t>
  </si>
  <si>
    <t>2069Q1</t>
  </si>
  <si>
    <t>2070Q1</t>
  </si>
  <si>
    <t>2071Q1</t>
  </si>
  <si>
    <t>2072Q1</t>
  </si>
  <si>
    <t>2073Q1</t>
  </si>
  <si>
    <t>2074Q1</t>
  </si>
  <si>
    <t>2075Q1</t>
  </si>
  <si>
    <t>2076Q1</t>
  </si>
  <si>
    <t>2077Q1</t>
  </si>
  <si>
    <t>2078Q1</t>
  </si>
  <si>
    <t>2079Q1</t>
  </si>
  <si>
    <t>2080Q1</t>
  </si>
  <si>
    <t>2081Q1</t>
  </si>
  <si>
    <t>2082Q1</t>
  </si>
  <si>
    <t>2083Q1</t>
  </si>
  <si>
    <t>2084Q1</t>
  </si>
  <si>
    <t>2085Q1</t>
  </si>
  <si>
    <t>2086Q1</t>
  </si>
  <si>
    <t>2087Q1</t>
  </si>
  <si>
    <t>2088Q1</t>
  </si>
  <si>
    <t>2089Q1</t>
  </si>
  <si>
    <t>2090Q1</t>
  </si>
  <si>
    <t>2091Q1</t>
  </si>
  <si>
    <t>2092Q1</t>
  </si>
  <si>
    <t>2093Q1</t>
  </si>
  <si>
    <t>2094Q1</t>
  </si>
  <si>
    <t>2095Q1</t>
  </si>
  <si>
    <t>2096Q1</t>
  </si>
  <si>
    <t>2097Q1</t>
  </si>
  <si>
    <t>2098Q1</t>
  </si>
  <si>
    <t>2099Q1</t>
  </si>
  <si>
    <t>2100Q1</t>
  </si>
  <si>
    <t>2016Q4</t>
  </si>
  <si>
    <t>02 - 20</t>
  </si>
  <si>
    <t>Feature Code Definitions</t>
  </si>
  <si>
    <t>CWBS</t>
  </si>
  <si>
    <t>Definitions</t>
  </si>
  <si>
    <t>01  Lands and Damages</t>
  </si>
  <si>
    <t xml:space="preserve">This feature includes all costs of acquiring for the project (by purchase or condemnation) real property or permanent interests therein, including Government costs, damages, and costs of disposal of real estate.  Government costs include planning expenses for the real estate portion of the General Design Memo and for the detailed Real Estate Memo; and project real estate office administration, surveys, and marking for land acquisition purposes and appraisals.  
For projects which require that costs be incurred on real estate activities, i.e., for records search, appraisals, and field inspection to assure compliance by local interests in the provision of local requirements on projects where no Federal land acquisition is involved, a memorandum statement will be provided with the PB-3 indicating the estimated costs of such real estate activities.  These costs will be charged to feature 30, Engineering and Design and that feature will be properly footnoted to show the amount of such costs.  A similar footnote will be shown on the PB-1's and PB-2a's for all such projects.  This feature is credited with disposal receipts from sale of such items as standing crops, standing timber, structures, and improvements in place and acquired with the land.  Disposal receipts from sale of excess land not turned in to the U.S. Treasury as miscellaneous receipts are credited to this feature.  Lands or interests purchased for relocations and conveyed to others are included in the feature "Relocations.”  Temporary interests such as leases are included in the feature or distributive item benefited thereby.
</t>
  </si>
  <si>
    <t>02 Relocations</t>
  </si>
  <si>
    <t>This feature includes removing and relocating, or reconstructing property of others, such as roads, railroads, cemeteries, utilities, buildings, and other structures; and lands or interests purchased for such relocations and conveyed to others, including real estate planning and acquisition expenses.  The cost of removal of improvements from the reservoir area for disposal is included in the feature “Reservoirs.”  All alterations of railroad bridges in accordance with Section 3 of the 1946 Flood Control Act (22 USC 701p) are also included in this feature.</t>
  </si>
  <si>
    <t>03 Reservoirs</t>
  </si>
  <si>
    <t>This feature includes clearing lands in reservoirs and pools of debris, brush, trees, improvements, and structures.  Any salvage, obtained by sale or disposal by the Government, of material removed in clearing operations is credited to this feature.  This feature also includes bank stabilization, shoreline improvement, firebreaks, fencing, boundary line survey and marking of land which has been acquired or is to be acquired, rehabilitation of natural resources, erosion control, drainage, and rim grouting and mine sealing, etc., to prevent leakage.  Site clearing, grouting, etc., incidental to and required for specific construction features is included as part of the construction features.</t>
  </si>
  <si>
    <t>04 Dams</t>
  </si>
  <si>
    <t>This feature includes dams and all other water collecting and storage facilities, whether man-made or natural, together with appurtenant diversion, regulation, and delivery facilities and spillways, outlet works, and power intake works, whether separate from the dam or not.  In the case where the powerhouse is an integral part of the intake dam, the cost of the power intake dam is included in the feature "Power Plant."  Any auxiliary dams or spillways detached from the main structures and floating trash and drift booms and barriers are included in this feature.  The power intake works include such power items as forebay, penstocks, tunnels, surge tank, gates, operating equipment, and appurtenances.  Service roads and service railroads on the dam are included in this feature.  The additional cost of relocating highways and railroads across the dam is included in the feature "Relocations."</t>
  </si>
  <si>
    <t>05 Locks</t>
  </si>
  <si>
    <t>This feature includes facilities to provide for passage of waterborne traffic, including gates, valves, operating mechanisms, cribs, fills, lock walls, guide and guard walls, operating buildings, and excavation therefore.  The lock structure is considered that part of the work within the limit lines extending from the upper end of the upper guide or guard walls to the lower end of the lower guide or guard walls, including dolphins within the lock approaches for tie up, guard, or guide purposes.  Excavation or dredging• required in approaches outside of the limits defined above for the lock structure is included in the feature "Channels and Canals."  The cost of a cofferdam or the properly allocable amount thereof, if required, is charged to this feature.  Locks provided in connection with facilities for the prevention of encroachment of salt water are included in this feature.  Locks in connection with fish facilities are included in the feature "Fish and Wildlife Facilities."</t>
  </si>
  <si>
    <t>06 Fish and Wildlife Facilities</t>
  </si>
  <si>
    <t>This feature includes items such as ladders, elevators, locks and related facilities for passage of fish at dams and navigation locks and maintenance of fish runs; and provision for wildlife preservation.</t>
  </si>
  <si>
    <t>07 Power Plant</t>
  </si>
  <si>
    <t>This feature includes those facilities specifically required for the production of power other than those included in the feature “Dams,” and consists of the following:  powerhouse, turbines and governors, generators, accessory electrical equipment, miscellaneous power plant equipment, switchyard, and tailrace improvement for power.  In the case where the powerhouse is an integral part of the power intake dam, the cost of the power intake dam is included in this feature.  Where the structure of a dam also forms the foundation of the powerhouse, such foundation is considered a part of the dam.  Units for production of power for the operation only of power for the operation only of navigation, flood control, or other purpose projects (excluding those projects with power as a feature) are included in other than this feature.  The cost of a cofferdam or appropriate part is charged to this feature.</t>
  </si>
  <si>
    <t>08  Roads, Railroads and Bridges</t>
  </si>
  <si>
    <t>This feature includes permanent roads, railroads, and bridges required for access and other purposes in connection with the construction and operation of the project.  This feature does not include roads, railroads, and bridges chargeable to the feature "Relocations," access roads to recreation  facilities and areas, which will be charged to the feature "14. Recreation Facilities," and service roads and service railroads on structures.</t>
  </si>
  <si>
    <t>09 Channels and Canals</t>
  </si>
  <si>
    <t>This feature includes all forms of excavation (including dredging, preparation of spoil disposal area, and attendant facilities) necessary for the development and construction of channels, harbors, and canals for navigation purposes; and deepening, providing new, or improving existing watercourses for flood control and major drainage.  Excavation of natural watercourse to provide adequate depths for navigation is included.  Excavation for specific structures, such as dams and locks used in the development of waterways and conservation of water resources, is included with such structures.  The removal of trees, brush, accumulated snags, drift, debris, water hyacinths and other aquatic growths from canals, harbors, and channels in navigable streams and tributaries thereof for navigational included in this feature.  Excavation, clearing, and removal of accumulated snags, drifts, debris, and vegetable growth from streams for flood control and major drainage purposes also is included.  Included in this feature are revetments, linings, dikes, and bulkheads constructed as channel improvement works for flood control or navigation, as against such items constructed for bank stabilization only.  Also included are jetties constructed in connection with flood control channel improvements.</t>
  </si>
  <si>
    <t>10 Breakwaters and Seawalls</t>
  </si>
  <si>
    <t>This feature includes breakwaters, seawalls, piers, and like improvements constructed in connection with the protection of beaches, harbors, shores•, and port facilities against the force of waves and encroachment of seas or lakes by direct wave action.  Jetties, groins, and like structures provided in seas, lakes, tidewater reaches of rivers and canals, and harbors to control water flow and current, to maintain depth of channels, and to provide protection, are included in this feature.</t>
  </si>
  <si>
    <t>11 Levees and Floodwalls</t>
  </si>
  <si>
    <t>This feature includes embankments and walls constructed to protect areas from inundation by overflow from creeks, rivers, lakes, canals, and other bodies of water.  This feature consists of such items as: service roads on levee crown or landside berms, road ramps, closure structures, seepage control measures, erosion protection measures on levee slopes and on berms and bank slops when an integral part of the levees or floodwalls; and drainage facilities, constructed to provide means for the passage of accumulated drainage and seepage water and sewage from the protected area over or through levees and floodwalls, comprising such items as interceptor and collection sewers and ditches, and pressurized sewers and drainage structures, including outfalls through levees or floodwalls. Pumping plants are included in the feature "Pumping Plants."  Levees locally called dikes are included in this feature.</t>
  </si>
  <si>
    <t>13 Pumping Plants</t>
  </si>
  <si>
    <t>This feature includes pumping plants construction to pass accumulated drainage and seepage water and sewage from the protected area over or through levees and floodwalls.</t>
  </si>
  <si>
    <t>14 Recreation Facilities</t>
  </si>
  <si>
    <t>This feature includes access roads; parking areas; public camping and picnicking areas, including tables and fireplaces; water supply; sanitary facilities; boat launching ramps; directional signs; and other facilities constructed primarily for public recreational use, including essential safety measures in connection therewith.  The latter includes, as appropriate, sheltered anchorage areas for small craft, bathing areas readily accessible and reasonably safe, and safety provisions for visitors and fishermen in the project area.  (Boat launching ramps, anchorage areas and beaches should be provided during construction to the extent they will definitely be needed and can be accomplished more economically than at a later date.)</t>
  </si>
  <si>
    <t>15 Floodway Control and Diversion Structures</t>
  </si>
  <si>
    <t>This feature includes floodway control and diversion structures to provide for the release of flood waters from streams where discharges exceed flood capacity of the stream, including items such as diversion  dams, gated or ungated discharge structures, training walls, stilling basin, and those adjacent embankment sections forming part of the control structure.  Construction of channels and levees not forming part of the main control structure, but necessary for operation of such structures is included in the appropriate feature "Channels and Canals" or "Levees and Floodwalls."</t>
  </si>
  <si>
    <t>16 Bank Stabilization</t>
  </si>
  <si>
    <t>This feature includes revetments, linings, training dikes, and bulkheads for stabilization of banks of watercourses to prevent erosion, sloughing, or meandering.  Bank stabilization constructed in navigation channels or in connection with flood control channel improvement is included in• the feature "Channels and Canals."</t>
  </si>
  <si>
    <t>17 Beach Replenishment</t>
  </si>
  <si>
    <t>This feature includes replacement of eroded beaches, for purposes of recreation and shore protection, by direct deposit of materials obtained by dredging or land excavation.</t>
  </si>
  <si>
    <t>19 Buildings, Grounds and Utilities</t>
  </si>
  <si>
    <t>This feature includes permanent facilities such as operators' quarters, administration and shop buildings, storage buildings and areas, garage buildings and areas, community buildings, local streets and sidewalks, landscaping, and electric, gas, water, and sewage facilities. Where space in a dam, powerhouse, or other basic structure is used in lieu of construction of any of the above-mentioned buildings, such allocated space is not separated from the basic structure.  Communication systems are• included in the feature "Permanent Operating Equipment."</t>
  </si>
  <si>
    <t>20 Permanent Operating Equipment</t>
  </si>
  <si>
    <t>This feature includes all project-owned operation and maintenance tools and equipment, such as laboratory, shop, warehousing, communications, and transportation equipment, and office furniture and equipment.  The cost of installing sedimentation and degradation measuring facilities, including the surveys requisite to locating and monumenting range layouts, is charged to this feature. •The cost of planning the installation of sedimentation and degradation ranges is charged to the feature "Engineering and Design."</t>
  </si>
  <si>
    <t>30 Engineering and Design</t>
  </si>
  <si>
    <t xml:space="preserve">This feature includes all engineering, design, surveys, preparation of detailed plans and specifications, and related work required for the construction of the project, including relocations.  Surveys and planning required in connection with land acquisition are charged to the features "Lands and Damages" or "Relocations," as applicable.  Engineering and design performed by hired labor or as a pay item under a contract is included in this feature. </t>
  </si>
  <si>
    <t>31 Supervision and Administration</t>
  </si>
  <si>
    <t>This feature includes such functions as inspection, supervision, project office administration, and distributive costs of area office and general overhead charged to the project.  Costs for OCE and Division Office Executive Direction and Management are not charged to Construction, General but to the General Expenses appropriation title.</t>
  </si>
  <si>
    <t xml:space="preserve">  1Q13</t>
  </si>
  <si>
    <t xml:space="preserve">  2Q13</t>
  </si>
  <si>
    <t xml:space="preserve">  3Q13</t>
  </si>
  <si>
    <t xml:space="preserve">  4Q13</t>
  </si>
  <si>
    <t>2101Q1</t>
  </si>
  <si>
    <t>22  -  FEASIBILITY STUDY (CAP studies):</t>
  </si>
  <si>
    <t xml:space="preserve">  1Q14</t>
  </si>
  <si>
    <t xml:space="preserve">  2Q14</t>
  </si>
  <si>
    <t xml:space="preserve">Program Year Price Level from INPUT </t>
  </si>
  <si>
    <t>Price level date of M2 Estimate</t>
  </si>
  <si>
    <t>Estimate Price Level:</t>
  </si>
  <si>
    <t>2017Q4</t>
  </si>
  <si>
    <t xml:space="preserve">  3Q14</t>
  </si>
  <si>
    <t xml:space="preserve">  4Q14</t>
  </si>
  <si>
    <t xml:space="preserve">  1Q41*</t>
  </si>
  <si>
    <t xml:space="preserve">  2Q41*</t>
  </si>
  <si>
    <t xml:space="preserve">  3Q41*</t>
  </si>
  <si>
    <t xml:space="preserve">  4Q41*</t>
  </si>
  <si>
    <t xml:space="preserve">  1Q42*</t>
  </si>
  <si>
    <t xml:space="preserve">  2Q42*</t>
  </si>
  <si>
    <t xml:space="preserve">  3Q42*</t>
  </si>
  <si>
    <t xml:space="preserve">  4Q42*</t>
  </si>
  <si>
    <t xml:space="preserve">  1Q43*</t>
  </si>
  <si>
    <t xml:space="preserve">  2Q43*</t>
  </si>
  <si>
    <t xml:space="preserve">  3Q43*</t>
  </si>
  <si>
    <t xml:space="preserve">  4Q43*</t>
  </si>
  <si>
    <t xml:space="preserve">  1Q44*</t>
  </si>
  <si>
    <t xml:space="preserve">  2Q44*</t>
  </si>
  <si>
    <t xml:space="preserve">  3Q44*</t>
  </si>
  <si>
    <t xml:space="preserve">  4Q44*</t>
  </si>
  <si>
    <t xml:space="preserve">  1Q45*</t>
  </si>
  <si>
    <t xml:space="preserve">  2Q45*</t>
  </si>
  <si>
    <t xml:space="preserve">  3Q45*</t>
  </si>
  <si>
    <t xml:space="preserve">  4Q45*</t>
  </si>
  <si>
    <t xml:space="preserve">  1Q46*</t>
  </si>
  <si>
    <t xml:space="preserve">  2Q46*</t>
  </si>
  <si>
    <t xml:space="preserve">  3Q46*</t>
  </si>
  <si>
    <t xml:space="preserve">  4Q46*</t>
  </si>
  <si>
    <t xml:space="preserve">  1Q47*</t>
  </si>
  <si>
    <t xml:space="preserve">  2Q47*</t>
  </si>
  <si>
    <t xml:space="preserve">  3Q47*</t>
  </si>
  <si>
    <t xml:space="preserve">  4Q47*</t>
  </si>
  <si>
    <t xml:space="preserve">  1Q48*</t>
  </si>
  <si>
    <t xml:space="preserve">  2Q48*</t>
  </si>
  <si>
    <t xml:space="preserve">  3Q48*</t>
  </si>
  <si>
    <t xml:space="preserve">  4Q48*</t>
  </si>
  <si>
    <t xml:space="preserve">  1Q49*</t>
  </si>
  <si>
    <t xml:space="preserve">  2Q49*</t>
  </si>
  <si>
    <t xml:space="preserve">  3Q49*</t>
  </si>
  <si>
    <t xml:space="preserve">  4Q49*</t>
  </si>
  <si>
    <t xml:space="preserve">  1Q50*</t>
  </si>
  <si>
    <t xml:space="preserve">  2Q50*</t>
  </si>
  <si>
    <t xml:space="preserve">  3Q50*</t>
  </si>
  <si>
    <t xml:space="preserve">  4Q50*</t>
  </si>
  <si>
    <t xml:space="preserve">  1Q51*</t>
  </si>
  <si>
    <t xml:space="preserve">  2Q51*</t>
  </si>
  <si>
    <t xml:space="preserve">  3Q51*</t>
  </si>
  <si>
    <t xml:space="preserve">  4Q51*</t>
  </si>
  <si>
    <t xml:space="preserve">  1Q52*</t>
  </si>
  <si>
    <t xml:space="preserve">  2Q52*</t>
  </si>
  <si>
    <t xml:space="preserve">  3Q52*</t>
  </si>
  <si>
    <t xml:space="preserve">  4Q52*</t>
  </si>
  <si>
    <t xml:space="preserve">  1Q53*</t>
  </si>
  <si>
    <t xml:space="preserve">  2Q53*</t>
  </si>
  <si>
    <t xml:space="preserve">  3Q53*</t>
  </si>
  <si>
    <t xml:space="preserve">  4Q53*</t>
  </si>
  <si>
    <t xml:space="preserve">  1Q54*</t>
  </si>
  <si>
    <t xml:space="preserve">  2Q54*</t>
  </si>
  <si>
    <t xml:space="preserve">  3Q54*</t>
  </si>
  <si>
    <t xml:space="preserve">  4Q54*</t>
  </si>
  <si>
    <t xml:space="preserve">  1Q55*</t>
  </si>
  <si>
    <t xml:space="preserve">  2Q55*</t>
  </si>
  <si>
    <t xml:space="preserve">  3Q55*</t>
  </si>
  <si>
    <t xml:space="preserve">  4Q55*</t>
  </si>
  <si>
    <t xml:space="preserve">  1Q56*</t>
  </si>
  <si>
    <t xml:space="preserve">  2Q56*</t>
  </si>
  <si>
    <t xml:space="preserve">  3Q56*</t>
  </si>
  <si>
    <t xml:space="preserve">  4Q56*</t>
  </si>
  <si>
    <t xml:space="preserve">  1Q57*</t>
  </si>
  <si>
    <t xml:space="preserve">  2Q57*</t>
  </si>
  <si>
    <t xml:space="preserve">  3Q57*</t>
  </si>
  <si>
    <t xml:space="preserve">  4Q57*</t>
  </si>
  <si>
    <t xml:space="preserve">  1Q58*</t>
  </si>
  <si>
    <t xml:space="preserve">  2Q58*</t>
  </si>
  <si>
    <t xml:space="preserve">  3Q58*</t>
  </si>
  <si>
    <t xml:space="preserve">  4Q58*</t>
  </si>
  <si>
    <t xml:space="preserve">  1Q59*</t>
  </si>
  <si>
    <t xml:space="preserve">  2Q59*</t>
  </si>
  <si>
    <t xml:space="preserve">  3Q59*</t>
  </si>
  <si>
    <t xml:space="preserve">  4Q59*</t>
  </si>
  <si>
    <t xml:space="preserve">  1Q60*</t>
  </si>
  <si>
    <t xml:space="preserve">  2Q60*</t>
  </si>
  <si>
    <t xml:space="preserve">  3Q60*</t>
  </si>
  <si>
    <t xml:space="preserve">  4Q60*</t>
  </si>
  <si>
    <t xml:space="preserve">  1Q61*</t>
  </si>
  <si>
    <t xml:space="preserve">  2Q61*</t>
  </si>
  <si>
    <t xml:space="preserve">  3Q61*</t>
  </si>
  <si>
    <t xml:space="preserve">  4Q61*</t>
  </si>
  <si>
    <t xml:space="preserve">  1Q62*</t>
  </si>
  <si>
    <t xml:space="preserve">  2Q62*</t>
  </si>
  <si>
    <t xml:space="preserve">  3Q62*</t>
  </si>
  <si>
    <t xml:space="preserve">  4Q62*</t>
  </si>
  <si>
    <t xml:space="preserve">  1Q63*</t>
  </si>
  <si>
    <t xml:space="preserve">  2Q63*</t>
  </si>
  <si>
    <t xml:space="preserve">  3Q63*</t>
  </si>
  <si>
    <t xml:space="preserve">  4Q63*</t>
  </si>
  <si>
    <t xml:space="preserve">  1Q64*</t>
  </si>
  <si>
    <t xml:space="preserve">  2Q64*</t>
  </si>
  <si>
    <t xml:space="preserve">  3Q64*</t>
  </si>
  <si>
    <t xml:space="preserve">  4Q64*</t>
  </si>
  <si>
    <t xml:space="preserve">  1Q65*</t>
  </si>
  <si>
    <t xml:space="preserve">  2Q65*</t>
  </si>
  <si>
    <t xml:space="preserve">  3Q65*</t>
  </si>
  <si>
    <t xml:space="preserve">  4Q65*</t>
  </si>
  <si>
    <t xml:space="preserve">  1Q66*</t>
  </si>
  <si>
    <t xml:space="preserve">  2Q66*</t>
  </si>
  <si>
    <t xml:space="preserve">  3Q66*</t>
  </si>
  <si>
    <t xml:space="preserve">  4Q66*</t>
  </si>
  <si>
    <t xml:space="preserve">  1Q67*</t>
  </si>
  <si>
    <t xml:space="preserve">  2Q67*</t>
  </si>
  <si>
    <t xml:space="preserve">  3Q67*</t>
  </si>
  <si>
    <t xml:space="preserve">  4Q67*</t>
  </si>
  <si>
    <t xml:space="preserve">  1Q68*</t>
  </si>
  <si>
    <t xml:space="preserve">  2Q68*</t>
  </si>
  <si>
    <t xml:space="preserve">  3Q68*</t>
  </si>
  <si>
    <t xml:space="preserve">  4Q68*</t>
  </si>
  <si>
    <t xml:space="preserve">  1Q69*</t>
  </si>
  <si>
    <t xml:space="preserve">  2Q69*</t>
  </si>
  <si>
    <t xml:space="preserve">  3Q69*</t>
  </si>
  <si>
    <t xml:space="preserve">  4Q69*</t>
  </si>
  <si>
    <t xml:space="preserve">  1Q70*</t>
  </si>
  <si>
    <t xml:space="preserve">  2Q70*</t>
  </si>
  <si>
    <t xml:space="preserve">  3Q70*</t>
  </si>
  <si>
    <t xml:space="preserve">  4Q70*</t>
  </si>
  <si>
    <t xml:space="preserve">  1Q71*</t>
  </si>
  <si>
    <t xml:space="preserve">  2Q71*</t>
  </si>
  <si>
    <t xml:space="preserve">  3Q71*</t>
  </si>
  <si>
    <t xml:space="preserve">  4Q71*</t>
  </si>
  <si>
    <t xml:space="preserve">  1Q72*</t>
  </si>
  <si>
    <t xml:space="preserve">  2Q72*</t>
  </si>
  <si>
    <t xml:space="preserve">  3Q72*</t>
  </si>
  <si>
    <t xml:space="preserve">  4Q72*</t>
  </si>
  <si>
    <t xml:space="preserve">  1Q73*</t>
  </si>
  <si>
    <t xml:space="preserve">  2Q73*</t>
  </si>
  <si>
    <t xml:space="preserve">  3Q73*</t>
  </si>
  <si>
    <t xml:space="preserve">  4Q73*</t>
  </si>
  <si>
    <t xml:space="preserve">  1Q74*</t>
  </si>
  <si>
    <t xml:space="preserve">  2Q74*</t>
  </si>
  <si>
    <t xml:space="preserve">  3Q74*</t>
  </si>
  <si>
    <t xml:space="preserve">  4Q74*</t>
  </si>
  <si>
    <t xml:space="preserve">  1Q75*</t>
  </si>
  <si>
    <t xml:space="preserve">  2Q75*</t>
  </si>
  <si>
    <t xml:space="preserve">  3Q75*</t>
  </si>
  <si>
    <t xml:space="preserve">  4Q75*</t>
  </si>
  <si>
    <t xml:space="preserve">  1Q76*</t>
  </si>
  <si>
    <t xml:space="preserve">  2Q76*</t>
  </si>
  <si>
    <t xml:space="preserve">  3Q76*</t>
  </si>
  <si>
    <t xml:space="preserve">  4Q76*</t>
  </si>
  <si>
    <t xml:space="preserve">  1Q77*</t>
  </si>
  <si>
    <t xml:space="preserve">  2Q77*</t>
  </si>
  <si>
    <t xml:space="preserve">  3Q77*</t>
  </si>
  <si>
    <t xml:space="preserve">  4Q77*</t>
  </si>
  <si>
    <t xml:space="preserve">  1Q78*</t>
  </si>
  <si>
    <t xml:space="preserve">  2Q78*</t>
  </si>
  <si>
    <t xml:space="preserve">  3Q78*</t>
  </si>
  <si>
    <t xml:space="preserve">  4Q78*</t>
  </si>
  <si>
    <t xml:space="preserve">  1Q79*</t>
  </si>
  <si>
    <t xml:space="preserve">  2Q79*</t>
  </si>
  <si>
    <t xml:space="preserve">  3Q79*</t>
  </si>
  <si>
    <t xml:space="preserve">  4Q79*</t>
  </si>
  <si>
    <t xml:space="preserve">  1Q80*</t>
  </si>
  <si>
    <t xml:space="preserve">  2Q80*</t>
  </si>
  <si>
    <t xml:space="preserve">  3Q80*</t>
  </si>
  <si>
    <t xml:space="preserve">  4Q80*</t>
  </si>
  <si>
    <t xml:space="preserve">  1Q81*</t>
  </si>
  <si>
    <t xml:space="preserve">  2Q81*</t>
  </si>
  <si>
    <t xml:space="preserve">  3Q81*</t>
  </si>
  <si>
    <t xml:space="preserve">  4Q81*</t>
  </si>
  <si>
    <t xml:space="preserve">  1Q82*</t>
  </si>
  <si>
    <t xml:space="preserve">  2Q82*</t>
  </si>
  <si>
    <t xml:space="preserve">  3Q82*</t>
  </si>
  <si>
    <t xml:space="preserve">  4Q82*</t>
  </si>
  <si>
    <t xml:space="preserve">  1Q83*</t>
  </si>
  <si>
    <t xml:space="preserve">  2Q83*</t>
  </si>
  <si>
    <t xml:space="preserve">  3Q83*</t>
  </si>
  <si>
    <t xml:space="preserve">  4Q83*</t>
  </si>
  <si>
    <t xml:space="preserve">  1Q84*</t>
  </si>
  <si>
    <t xml:space="preserve">  2Q84*</t>
  </si>
  <si>
    <t xml:space="preserve">  3Q84*</t>
  </si>
  <si>
    <t xml:space="preserve">  4Q84*</t>
  </si>
  <si>
    <t xml:space="preserve">  1Q85*</t>
  </si>
  <si>
    <t xml:space="preserve">  2Q85*</t>
  </si>
  <si>
    <t xml:space="preserve">  3Q85*</t>
  </si>
  <si>
    <t xml:space="preserve">  4Q85*</t>
  </si>
  <si>
    <t xml:space="preserve">  1Q86*</t>
  </si>
  <si>
    <t xml:space="preserve">  2Q86*</t>
  </si>
  <si>
    <t xml:space="preserve">  3Q86*</t>
  </si>
  <si>
    <t xml:space="preserve">  4Q86*</t>
  </si>
  <si>
    <t xml:space="preserve">  1Q87*</t>
  </si>
  <si>
    <t xml:space="preserve">  2Q87*</t>
  </si>
  <si>
    <t xml:space="preserve">  3Q87*</t>
  </si>
  <si>
    <t xml:space="preserve">  4Q87*</t>
  </si>
  <si>
    <t xml:space="preserve">  1Q88*</t>
  </si>
  <si>
    <t xml:space="preserve">  2Q88*</t>
  </si>
  <si>
    <t xml:space="preserve">  3Q88*</t>
  </si>
  <si>
    <t xml:space="preserve">  4Q88*</t>
  </si>
  <si>
    <t xml:space="preserve">  1Q89*</t>
  </si>
  <si>
    <t xml:space="preserve">  2Q89*</t>
  </si>
  <si>
    <t xml:space="preserve">  3Q89*</t>
  </si>
  <si>
    <t xml:space="preserve">  4Q89*</t>
  </si>
  <si>
    <t xml:space="preserve">  1Q90*</t>
  </si>
  <si>
    <t xml:space="preserve">  2Q90*</t>
  </si>
  <si>
    <t xml:space="preserve">  3Q90*</t>
  </si>
  <si>
    <t xml:space="preserve">  4Q90*</t>
  </si>
  <si>
    <t xml:space="preserve">  1Q91*</t>
  </si>
  <si>
    <t xml:space="preserve">  2Q91*</t>
  </si>
  <si>
    <t xml:space="preserve">  3Q91*</t>
  </si>
  <si>
    <t xml:space="preserve">  4Q91*</t>
  </si>
  <si>
    <t xml:space="preserve">  1Q92*</t>
  </si>
  <si>
    <t xml:space="preserve">  2Q92*</t>
  </si>
  <si>
    <t xml:space="preserve">  3Q92*</t>
  </si>
  <si>
    <t xml:space="preserve">  4Q92*</t>
  </si>
  <si>
    <t xml:space="preserve">  1Q93*</t>
  </si>
  <si>
    <t xml:space="preserve">  2Q93*</t>
  </si>
  <si>
    <t xml:space="preserve">  3Q93*</t>
  </si>
  <si>
    <t xml:space="preserve">  4Q93*</t>
  </si>
  <si>
    <t xml:space="preserve">  1Q94*</t>
  </si>
  <si>
    <t xml:space="preserve">  2Q94*</t>
  </si>
  <si>
    <t xml:space="preserve">  3Q94*</t>
  </si>
  <si>
    <t xml:space="preserve">  4Q94*</t>
  </si>
  <si>
    <t xml:space="preserve">  1Q95*</t>
  </si>
  <si>
    <t xml:space="preserve">  2Q95*</t>
  </si>
  <si>
    <t xml:space="preserve">  3Q95*</t>
  </si>
  <si>
    <t xml:space="preserve">  4Q95*</t>
  </si>
  <si>
    <t xml:space="preserve">  1Q96*</t>
  </si>
  <si>
    <t xml:space="preserve">  2Q96*</t>
  </si>
  <si>
    <t xml:space="preserve">  3Q96*</t>
  </si>
  <si>
    <t xml:space="preserve">  4Q96*</t>
  </si>
  <si>
    <t xml:space="preserve">  1Q97*</t>
  </si>
  <si>
    <t xml:space="preserve">  2Q97*</t>
  </si>
  <si>
    <t xml:space="preserve">  3Q97*</t>
  </si>
  <si>
    <t xml:space="preserve">  4Q97*</t>
  </si>
  <si>
    <t xml:space="preserve">  1Q98*</t>
  </si>
  <si>
    <t xml:space="preserve">  2Q98*</t>
  </si>
  <si>
    <t xml:space="preserve">  3Q98*</t>
  </si>
  <si>
    <t xml:space="preserve">  4Q98*</t>
  </si>
  <si>
    <t xml:space="preserve">  1Q99*</t>
  </si>
  <si>
    <t xml:space="preserve">  2Q99*</t>
  </si>
  <si>
    <t xml:space="preserve">  3Q99*</t>
  </si>
  <si>
    <t xml:space="preserve">  4Q99*</t>
  </si>
  <si>
    <t xml:space="preserve">  1Q100*</t>
  </si>
  <si>
    <t xml:space="preserve">  2Q00*</t>
  </si>
  <si>
    <t xml:space="preserve">  3Q00*</t>
  </si>
  <si>
    <t xml:space="preserve">  4Q00*</t>
  </si>
  <si>
    <t>2015Q2</t>
  </si>
  <si>
    <t>http://publications.usace.army.mil/publications/eng-circulars/EC_11-2-204/</t>
  </si>
  <si>
    <t>EC 11-2-208 CHANGE 1 Program Development Guidance Fiscal Year 2017 Dated: 31 March 2015</t>
  </si>
  <si>
    <t>start of table 1 compound rates</t>
  </si>
  <si>
    <t>fy36 compounding factors</t>
  </si>
</sst>
</file>

<file path=xl/styles.xml><?xml version="1.0" encoding="utf-8"?>
<styleSheet xmlns="http://schemas.openxmlformats.org/spreadsheetml/2006/main">
  <numFmts count="12">
    <numFmt numFmtId="44" formatCode="_(&quot;$&quot;* #,##0.00_);_(&quot;$&quot;* \(#,##0.00\);_(&quot;$&quot;* &quot;-&quot;??_);_(@_)"/>
    <numFmt numFmtId="43" formatCode="_(* #,##0.00_);_(* \(#,##0.00\);_(* &quot;-&quot;??_);_(@_)"/>
    <numFmt numFmtId="164" formatCode="0.0%"/>
    <numFmt numFmtId="165" formatCode="0.00_)"/>
    <numFmt numFmtId="166" formatCode="0.0_)"/>
    <numFmt numFmtId="167" formatCode="#,##0.000"/>
    <numFmt numFmtId="168" formatCode="0.000"/>
    <numFmt numFmtId="169" formatCode="&quot;$&quot;#,##0"/>
    <numFmt numFmtId="170" formatCode="&quot;Class &quot;0"/>
    <numFmt numFmtId="171" formatCode="&quot;$&quot;#,##0.00"/>
    <numFmt numFmtId="172" formatCode="0.00000"/>
    <numFmt numFmtId="173" formatCode="d\-mmm\-yyyy"/>
  </numFmts>
  <fonts count="93">
    <font>
      <sz val="10"/>
      <name val="Arial"/>
    </font>
    <font>
      <sz val="10"/>
      <name val="Arial"/>
      <family val="2"/>
    </font>
    <font>
      <sz val="10"/>
      <name val="Tahoma"/>
      <family val="2"/>
    </font>
    <font>
      <sz val="12"/>
      <name val="Arial"/>
      <family val="2"/>
    </font>
    <font>
      <b/>
      <sz val="12"/>
      <name val="Arial"/>
      <family val="2"/>
    </font>
    <font>
      <i/>
      <sz val="10"/>
      <color indexed="8"/>
      <name val="Arial"/>
      <family val="2"/>
    </font>
    <font>
      <sz val="10"/>
      <name val="Arial"/>
      <family val="2"/>
    </font>
    <font>
      <b/>
      <u/>
      <sz val="10"/>
      <color indexed="10"/>
      <name val="Arial"/>
      <family val="2"/>
    </font>
    <font>
      <sz val="10"/>
      <color indexed="10"/>
      <name val="Arial"/>
      <family val="2"/>
    </font>
    <font>
      <b/>
      <sz val="10"/>
      <name val="Arial"/>
      <family val="2"/>
    </font>
    <font>
      <sz val="10"/>
      <color indexed="12"/>
      <name val="Arial"/>
      <family val="2"/>
    </font>
    <font>
      <sz val="10"/>
      <color indexed="48"/>
      <name val="Arial"/>
      <family val="2"/>
    </font>
    <font>
      <b/>
      <sz val="10"/>
      <color indexed="12"/>
      <name val="Arial"/>
      <family val="2"/>
    </font>
    <font>
      <sz val="10"/>
      <color indexed="8"/>
      <name val="Arial"/>
      <family val="2"/>
    </font>
    <font>
      <u/>
      <sz val="10"/>
      <name val="Arial"/>
      <family val="2"/>
    </font>
    <font>
      <i/>
      <sz val="10"/>
      <name val="Arial"/>
      <family val="2"/>
    </font>
    <font>
      <sz val="8"/>
      <name val="Arial"/>
      <family val="2"/>
    </font>
    <font>
      <b/>
      <u/>
      <sz val="10"/>
      <name val="Arial"/>
      <family val="2"/>
    </font>
    <font>
      <sz val="10"/>
      <color indexed="12"/>
      <name val="Tahoma"/>
      <family val="2"/>
    </font>
    <font>
      <sz val="10"/>
      <color indexed="8"/>
      <name val="Tahoma"/>
      <family val="2"/>
    </font>
    <font>
      <sz val="10"/>
      <name val="Arial"/>
      <family val="2"/>
    </font>
    <font>
      <b/>
      <sz val="10"/>
      <name val="Tahoma"/>
      <family val="2"/>
    </font>
    <font>
      <b/>
      <sz val="10"/>
      <color indexed="10"/>
      <name val="Arial"/>
      <family val="2"/>
    </font>
    <font>
      <b/>
      <sz val="11"/>
      <name val="Tahoma"/>
      <family val="2"/>
    </font>
    <font>
      <sz val="11"/>
      <name val="Arial"/>
      <family val="2"/>
    </font>
    <font>
      <b/>
      <sz val="11"/>
      <name val="Arial"/>
      <family val="2"/>
    </font>
    <font>
      <sz val="11"/>
      <color indexed="81"/>
      <name val="Tahoma"/>
      <family val="2"/>
    </font>
    <font>
      <u/>
      <sz val="10"/>
      <color indexed="12"/>
      <name val="Arial"/>
      <family val="2"/>
    </font>
    <font>
      <b/>
      <sz val="12"/>
      <name val="Tahoma"/>
      <family val="2"/>
    </font>
    <font>
      <b/>
      <sz val="10"/>
      <color indexed="12"/>
      <name val="Tahoma"/>
      <family val="2"/>
    </font>
    <font>
      <sz val="12"/>
      <name val="Tahoma"/>
      <family val="2"/>
    </font>
    <font>
      <b/>
      <u/>
      <sz val="16"/>
      <name val="Tahoma"/>
      <family val="2"/>
    </font>
    <font>
      <b/>
      <sz val="12"/>
      <color indexed="10"/>
      <name val="Tahoma"/>
      <family val="2"/>
    </font>
    <font>
      <b/>
      <sz val="12"/>
      <color indexed="12"/>
      <name val="Tahoma"/>
      <family val="2"/>
    </font>
    <font>
      <b/>
      <sz val="8"/>
      <name val="Tahoma"/>
      <family val="2"/>
    </font>
    <font>
      <sz val="10"/>
      <color indexed="10"/>
      <name val="Tahoma"/>
      <family val="2"/>
    </font>
    <font>
      <sz val="8"/>
      <name val="Tahoma"/>
      <family val="2"/>
    </font>
    <font>
      <b/>
      <sz val="9"/>
      <name val="Tahoma"/>
      <family val="2"/>
    </font>
    <font>
      <u/>
      <sz val="7.5"/>
      <color indexed="12"/>
      <name val="Arial"/>
      <family val="2"/>
    </font>
    <font>
      <sz val="10"/>
      <color indexed="22"/>
      <name val="Tahoma"/>
      <family val="2"/>
    </font>
    <font>
      <sz val="12"/>
      <color indexed="10"/>
      <name val="Tahoma"/>
      <family val="2"/>
    </font>
    <font>
      <sz val="12"/>
      <color indexed="12"/>
      <name val="Tahoma"/>
      <family val="2"/>
    </font>
    <font>
      <b/>
      <sz val="10"/>
      <color indexed="10"/>
      <name val="Tahoma"/>
      <family val="2"/>
    </font>
    <font>
      <b/>
      <u/>
      <sz val="10"/>
      <color indexed="10"/>
      <name val="Tahoma"/>
      <family val="2"/>
    </font>
    <font>
      <u/>
      <sz val="10"/>
      <color indexed="10"/>
      <name val="Tahoma"/>
      <family val="2"/>
    </font>
    <font>
      <b/>
      <sz val="12"/>
      <color indexed="12"/>
      <name val="Arial"/>
      <family val="2"/>
    </font>
    <font>
      <b/>
      <sz val="8"/>
      <name val="Arial"/>
      <family val="2"/>
    </font>
    <font>
      <b/>
      <sz val="8"/>
      <color indexed="8"/>
      <name val="Arial"/>
      <family val="2"/>
    </font>
    <font>
      <b/>
      <u/>
      <sz val="8"/>
      <color indexed="10"/>
      <name val="Tahoma"/>
      <family val="2"/>
    </font>
    <font>
      <sz val="8"/>
      <color indexed="10"/>
      <name val="Tahoma"/>
      <family val="2"/>
    </font>
    <font>
      <b/>
      <i/>
      <sz val="10"/>
      <name val="Arial"/>
      <family val="2"/>
    </font>
    <font>
      <sz val="10"/>
      <color indexed="12"/>
      <name val="Arial"/>
      <family val="2"/>
    </font>
    <font>
      <b/>
      <i/>
      <u/>
      <sz val="12"/>
      <name val="Arial"/>
      <family val="2"/>
    </font>
    <font>
      <sz val="10"/>
      <name val="Arial"/>
      <family val="2"/>
    </font>
    <font>
      <b/>
      <sz val="8"/>
      <name val="Arial"/>
      <family val="2"/>
    </font>
    <font>
      <sz val="10"/>
      <name val="Arial"/>
      <family val="2"/>
    </font>
    <font>
      <b/>
      <sz val="10"/>
      <name val="Arial"/>
      <family val="2"/>
    </font>
    <font>
      <sz val="10"/>
      <name val="Arial"/>
      <family val="2"/>
    </font>
    <font>
      <b/>
      <i/>
      <u/>
      <sz val="10"/>
      <name val="Arial"/>
      <family val="2"/>
    </font>
    <font>
      <sz val="10"/>
      <name val="Arial"/>
      <family val="2"/>
    </font>
    <font>
      <u/>
      <sz val="10"/>
      <name val="Arial"/>
      <family val="2"/>
    </font>
    <font>
      <sz val="10"/>
      <name val="Arial"/>
      <family val="2"/>
    </font>
    <font>
      <b/>
      <u/>
      <sz val="10"/>
      <name val="Arial"/>
      <family val="2"/>
    </font>
    <font>
      <sz val="10"/>
      <name val="Arial"/>
      <family val="2"/>
    </font>
    <font>
      <sz val="10"/>
      <color indexed="81"/>
      <name val="Tahoma"/>
      <family val="2"/>
    </font>
    <font>
      <b/>
      <sz val="10"/>
      <color indexed="81"/>
      <name val="Tahoma"/>
      <family val="2"/>
    </font>
    <font>
      <sz val="10"/>
      <color rgb="FFFF0000"/>
      <name val="Tahoma"/>
      <family val="2"/>
    </font>
    <font>
      <b/>
      <sz val="8"/>
      <color indexed="81"/>
      <name val="Tahoma"/>
      <family val="2"/>
    </font>
    <font>
      <b/>
      <sz val="10"/>
      <color theme="0" tint="-0.249977111117893"/>
      <name val="Arial"/>
      <family val="2"/>
    </font>
    <font>
      <sz val="10"/>
      <color theme="0" tint="-0.249977111117893"/>
      <name val="Tahoma"/>
      <family val="2"/>
    </font>
    <font>
      <b/>
      <sz val="11"/>
      <color rgb="FF3F3F3F"/>
      <name val="Calibri"/>
      <family val="2"/>
      <scheme val="minor"/>
    </font>
    <font>
      <b/>
      <sz val="11"/>
      <color theme="0"/>
      <name val="Calibri"/>
      <family val="2"/>
      <scheme val="minor"/>
    </font>
    <font>
      <sz val="11"/>
      <color theme="0"/>
      <name val="Calibri"/>
      <family val="2"/>
      <scheme val="minor"/>
    </font>
    <font>
      <sz val="11.5"/>
      <name val="Times New Roman"/>
      <family val="1"/>
    </font>
    <font>
      <b/>
      <sz val="14"/>
      <name val="Times New Roman"/>
      <family val="1"/>
    </font>
    <font>
      <b/>
      <sz val="11"/>
      <color rgb="FF000000"/>
      <name val="Times New Roman"/>
      <family val="1"/>
    </font>
    <font>
      <sz val="9"/>
      <color indexed="81"/>
      <name val="Tahoma"/>
      <family val="2"/>
    </font>
    <font>
      <b/>
      <sz val="9"/>
      <color indexed="81"/>
      <name val="Tahoma"/>
      <family val="2"/>
    </font>
    <font>
      <b/>
      <sz val="12"/>
      <color rgb="FF0000FF"/>
      <name val="Tahoma"/>
      <family val="2"/>
    </font>
    <font>
      <sz val="10"/>
      <color rgb="FF0000FF"/>
      <name val="Tahoma"/>
      <family val="2"/>
    </font>
    <font>
      <sz val="9"/>
      <name val="Arial"/>
      <family val="2"/>
    </font>
    <font>
      <b/>
      <sz val="10"/>
      <color rgb="FF0000FF"/>
      <name val="Tahoma"/>
      <family val="2"/>
    </font>
    <font>
      <b/>
      <sz val="10"/>
      <color rgb="FFFF0000"/>
      <name val="Arial"/>
      <family val="2"/>
    </font>
    <font>
      <sz val="10"/>
      <color rgb="FF0000FF"/>
      <name val="Arial"/>
      <family val="2"/>
    </font>
    <font>
      <b/>
      <sz val="10"/>
      <color rgb="FF0000FF"/>
      <name val="Arial"/>
      <family val="2"/>
    </font>
    <font>
      <sz val="11"/>
      <name val="Tahoma"/>
      <family val="2"/>
    </font>
    <font>
      <sz val="11"/>
      <color rgb="FF9C6500"/>
      <name val="Calibri"/>
      <family val="2"/>
      <scheme val="minor"/>
    </font>
    <font>
      <sz val="11"/>
      <color rgb="FF0070C0"/>
      <name val="Tahoma"/>
      <family val="2"/>
    </font>
    <font>
      <b/>
      <sz val="11"/>
      <color rgb="FF0070C0"/>
      <name val="ariel"/>
    </font>
    <font>
      <b/>
      <sz val="11"/>
      <name val="ariel"/>
    </font>
    <font>
      <b/>
      <sz val="10"/>
      <color theme="1"/>
      <name val="Tahoma"/>
      <family val="2"/>
    </font>
    <font>
      <b/>
      <sz val="9"/>
      <color indexed="81"/>
      <name val="Tahoma"/>
      <charset val="1"/>
    </font>
    <font>
      <sz val="9"/>
      <color indexed="81"/>
      <name val="Tahoma"/>
      <charset val="1"/>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10"/>
        <bgColor indexed="64"/>
      </patternFill>
    </fill>
    <fill>
      <patternFill patternType="solid">
        <fgColor indexed="43"/>
        <bgColor indexed="64"/>
      </patternFill>
    </fill>
    <fill>
      <patternFill patternType="solid">
        <fgColor indexed="11"/>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2F2F2"/>
      </patternFill>
    </fill>
    <fill>
      <patternFill patternType="solid">
        <fgColor theme="4"/>
      </patternFill>
    </fill>
    <fill>
      <patternFill patternType="solid">
        <fgColor theme="5"/>
      </patternFill>
    </fill>
    <fill>
      <patternFill patternType="solid">
        <fgColor theme="0" tint="-0.14999847407452621"/>
        <bgColor indexed="64"/>
      </patternFill>
    </fill>
    <fill>
      <patternFill patternType="solid">
        <fgColor rgb="FFFFFF99"/>
        <bgColor indexed="64"/>
      </patternFill>
    </fill>
    <fill>
      <patternFill patternType="solid">
        <fgColor rgb="FFFFFFFF"/>
        <bgColor indexed="64"/>
      </patternFill>
    </fill>
    <fill>
      <patternFill patternType="solid">
        <fgColor rgb="FFFFEB9C"/>
      </patternFill>
    </fill>
    <fill>
      <patternFill patternType="solid">
        <fgColor theme="4" tint="0.79998168889431442"/>
        <bgColor indexed="64"/>
      </patternFill>
    </fill>
    <fill>
      <patternFill patternType="solid">
        <fgColor indexed="9"/>
      </patternFill>
    </fill>
  </fills>
  <borders count="81">
    <border>
      <left/>
      <right/>
      <top/>
      <bottom/>
      <diagonal/>
    </border>
    <border>
      <left/>
      <right/>
      <top/>
      <bottom style="double">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medium">
        <color indexed="8"/>
      </bottom>
      <diagonal/>
    </border>
    <border>
      <left/>
      <right style="medium">
        <color indexed="64"/>
      </right>
      <top/>
      <bottom style="medium">
        <color indexed="8"/>
      </bottom>
      <diagonal/>
    </border>
    <border>
      <left style="medium">
        <color indexed="64"/>
      </left>
      <right/>
      <top/>
      <bottom style="medium">
        <color indexed="8"/>
      </bottom>
      <diagonal/>
    </border>
    <border>
      <left/>
      <right/>
      <top style="medium">
        <color indexed="8"/>
      </top>
      <bottom/>
      <diagonal/>
    </border>
    <border>
      <left/>
      <right/>
      <top style="medium">
        <color indexed="64"/>
      </top>
      <bottom/>
      <diagonal/>
    </border>
    <border>
      <left/>
      <right style="medium">
        <color indexed="64"/>
      </right>
      <top style="medium">
        <color indexed="8"/>
      </top>
      <bottom/>
      <diagonal/>
    </border>
    <border>
      <left style="medium">
        <color indexed="64"/>
      </left>
      <right/>
      <top style="medium">
        <color indexed="8"/>
      </top>
      <bottom/>
      <diagonal/>
    </border>
    <border>
      <left/>
      <right/>
      <top/>
      <bottom style="medium">
        <color indexed="64"/>
      </bottom>
      <diagonal/>
    </border>
    <border>
      <left/>
      <right/>
      <top style="thick">
        <color indexed="64"/>
      </top>
      <bottom/>
      <diagonal/>
    </border>
    <border>
      <left style="medium">
        <color indexed="64"/>
      </left>
      <right style="medium">
        <color indexed="64"/>
      </right>
      <top style="thick">
        <color indexed="64"/>
      </top>
      <bottom/>
      <diagonal/>
    </border>
    <border>
      <left/>
      <right/>
      <top/>
      <bottom style="thin">
        <color indexed="8"/>
      </bottom>
      <diagonal/>
    </border>
    <border>
      <left/>
      <right style="medium">
        <color indexed="64"/>
      </right>
      <top/>
      <bottom style="thin">
        <color indexed="8"/>
      </bottom>
      <diagonal/>
    </border>
    <border>
      <left/>
      <right/>
      <top/>
      <bottom style="thick">
        <color indexed="64"/>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right/>
      <top style="double">
        <color indexed="64"/>
      </top>
      <bottom/>
      <diagonal/>
    </border>
    <border>
      <left/>
      <right/>
      <top style="thin">
        <color indexed="8"/>
      </top>
      <bottom style="double">
        <color indexed="64"/>
      </bottom>
      <diagonal/>
    </border>
    <border>
      <left/>
      <right style="medium">
        <color indexed="64"/>
      </right>
      <top style="thin">
        <color indexed="8"/>
      </top>
      <bottom style="double">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hair">
        <color indexed="8"/>
      </right>
      <top/>
      <bottom style="thin">
        <color indexed="8"/>
      </bottom>
      <diagonal/>
    </border>
    <border>
      <left/>
      <right style="hair">
        <color indexed="8"/>
      </right>
      <top style="thin">
        <color indexed="8"/>
      </top>
      <bottom style="thin">
        <color indexed="8"/>
      </bottom>
      <diagonal/>
    </border>
    <border>
      <left/>
      <right style="hair">
        <color indexed="8"/>
      </right>
      <top style="thin">
        <color indexed="8"/>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rgb="FF3F3F3F"/>
      </left>
      <right style="thin">
        <color rgb="FF3F3F3F"/>
      </right>
      <top/>
      <bottom style="thin">
        <color rgb="FF3F3F3F"/>
      </bottom>
      <diagonal/>
    </border>
    <border>
      <left style="medium">
        <color indexed="64"/>
      </left>
      <right/>
      <top style="medium">
        <color indexed="64"/>
      </top>
      <bottom style="thick">
        <color theme="4"/>
      </bottom>
      <diagonal/>
    </border>
    <border>
      <left/>
      <right style="medium">
        <color indexed="64"/>
      </right>
      <top style="medium">
        <color indexed="64"/>
      </top>
      <bottom style="thick">
        <color theme="4"/>
      </bottom>
      <diagonal/>
    </border>
    <border>
      <left style="medium">
        <color indexed="64"/>
      </left>
      <right/>
      <top/>
      <bottom style="thick">
        <color theme="4"/>
      </bottom>
      <diagonal/>
    </border>
    <border>
      <left/>
      <right style="medium">
        <color indexed="64"/>
      </right>
      <top style="thick">
        <color theme="4"/>
      </top>
      <bottom/>
      <diagonal/>
    </border>
    <border>
      <left style="medium">
        <color indexed="64"/>
      </left>
      <right style="medium">
        <color indexed="64"/>
      </right>
      <top style="medium">
        <color indexed="64"/>
      </top>
      <bottom style="thick">
        <color theme="4"/>
      </bottom>
      <diagonal/>
    </border>
    <border>
      <left style="medium">
        <color indexed="64"/>
      </left>
      <right style="medium">
        <color indexed="64"/>
      </right>
      <top/>
      <bottom style="thick">
        <color theme="4"/>
      </bottom>
      <diagonal/>
    </border>
    <border>
      <left/>
      <right style="medium">
        <color indexed="64"/>
      </right>
      <top/>
      <bottom style="thick">
        <color theme="4"/>
      </bottom>
      <diagonal/>
    </border>
    <border>
      <left style="hair">
        <color indexed="8"/>
      </left>
      <right style="hair">
        <color indexed="8"/>
      </right>
      <top/>
      <bottom style="thin">
        <color indexed="8"/>
      </bottom>
      <diagonal/>
    </border>
    <border>
      <left style="hair">
        <color indexed="8"/>
      </left>
      <right style="medium">
        <color indexed="64"/>
      </right>
      <top/>
      <bottom style="thin">
        <color indexed="8"/>
      </bottom>
      <diagonal/>
    </border>
    <border>
      <left style="medium">
        <color indexed="64"/>
      </left>
      <right style="hair">
        <color indexed="8"/>
      </right>
      <top/>
      <bottom style="thin">
        <color indexed="8"/>
      </bottom>
      <diagonal/>
    </border>
    <border>
      <left style="medium">
        <color indexed="8"/>
      </left>
      <right style="hair">
        <color indexed="8"/>
      </right>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medium">
        <color indexed="64"/>
      </right>
      <top style="thin">
        <color indexed="8"/>
      </top>
      <bottom style="thin">
        <color indexed="8"/>
      </bottom>
      <diagonal/>
    </border>
    <border>
      <left style="medium">
        <color indexed="64"/>
      </left>
      <right style="hair">
        <color indexed="8"/>
      </right>
      <top style="thin">
        <color indexed="8"/>
      </top>
      <bottom style="thin">
        <color indexed="8"/>
      </bottom>
      <diagonal/>
    </border>
    <border>
      <left style="medium">
        <color indexed="8"/>
      </left>
      <right style="hair">
        <color indexed="8"/>
      </right>
      <top style="thin">
        <color indexed="8"/>
      </top>
      <bottom style="thin">
        <color indexed="8"/>
      </bottom>
      <diagonal/>
    </border>
    <border>
      <left style="hair">
        <color indexed="8"/>
      </left>
      <right style="hair">
        <color indexed="8"/>
      </right>
      <top style="thin">
        <color indexed="8"/>
      </top>
      <bottom style="double">
        <color indexed="64"/>
      </bottom>
      <diagonal/>
    </border>
    <border>
      <left style="hair">
        <color indexed="8"/>
      </left>
      <right style="medium">
        <color indexed="64"/>
      </right>
      <top style="thin">
        <color indexed="8"/>
      </top>
      <bottom style="double">
        <color indexed="64"/>
      </bottom>
      <diagonal/>
    </border>
    <border>
      <left style="medium">
        <color indexed="64"/>
      </left>
      <right style="hair">
        <color indexed="8"/>
      </right>
      <top style="thin">
        <color indexed="8"/>
      </top>
      <bottom style="double">
        <color indexed="64"/>
      </bottom>
      <diagonal/>
    </border>
    <border>
      <left style="medium">
        <color indexed="8"/>
      </left>
      <right style="hair">
        <color indexed="8"/>
      </right>
      <top style="thin">
        <color indexed="8"/>
      </top>
      <bottom style="double">
        <color indexed="64"/>
      </bottom>
      <diagonal/>
    </border>
    <border>
      <left/>
      <right style="double">
        <color indexed="64"/>
      </right>
      <top/>
      <bottom style="thin">
        <color indexed="64"/>
      </bottom>
      <diagonal/>
    </border>
    <border>
      <left style="thin">
        <color indexed="64"/>
      </left>
      <right style="double">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medium">
        <color indexed="64"/>
      </left>
      <right style="medium">
        <color indexed="64"/>
      </right>
      <top style="medium">
        <color indexed="64"/>
      </top>
      <bottom style="thick">
        <color indexed="64"/>
      </bottom>
      <diagonal/>
    </border>
  </borders>
  <cellStyleXfs count="15">
    <xf numFmtId="0" fontId="0" fillId="0" borderId="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9" fontId="1" fillId="0" borderId="0" applyFont="0" applyFill="0" applyBorder="0" applyAlignment="0" applyProtection="0"/>
    <xf numFmtId="0" fontId="70" fillId="16" borderId="40" applyNumberFormat="0" applyAlignment="0" applyProtection="0"/>
    <xf numFmtId="0" fontId="72" fillId="17" borderId="0" applyNumberFormat="0" applyBorder="0" applyAlignment="0" applyProtection="0"/>
    <xf numFmtId="0" fontId="72" fillId="18" borderId="0" applyNumberFormat="0" applyBorder="0" applyAlignment="0" applyProtection="0"/>
    <xf numFmtId="43" fontId="1" fillId="0" borderId="0" applyFont="0" applyFill="0" applyBorder="0" applyAlignment="0" applyProtection="0"/>
    <xf numFmtId="0" fontId="86" fillId="22" borderId="0" applyNumberFormat="0" applyBorder="0" applyAlignment="0" applyProtection="0"/>
    <xf numFmtId="0" fontId="45" fillId="23" borderId="37">
      <alignment horizontal="center"/>
      <protection locked="0"/>
    </xf>
    <xf numFmtId="169" fontId="10" fillId="23" borderId="0" applyProtection="0">
      <alignment horizontal="right"/>
      <protection locked="0"/>
    </xf>
    <xf numFmtId="9" fontId="10" fillId="23" borderId="0" applyProtection="0">
      <alignment horizontal="right"/>
      <protection locked="0"/>
    </xf>
    <xf numFmtId="0" fontId="1" fillId="0" borderId="0"/>
    <xf numFmtId="0" fontId="3" fillId="24" borderId="0"/>
  </cellStyleXfs>
  <cellXfs count="671">
    <xf numFmtId="0" fontId="0" fillId="0" borderId="0" xfId="0"/>
    <xf numFmtId="0" fontId="54" fillId="2" borderId="0" xfId="0" applyNumberFormat="1" applyFont="1" applyFill="1"/>
    <xf numFmtId="0" fontId="54" fillId="2" borderId="0" xfId="0" applyNumberFormat="1" applyFont="1" applyFill="1" applyAlignment="1">
      <alignment horizontal="right"/>
    </xf>
    <xf numFmtId="0" fontId="86" fillId="22" borderId="0" xfId="9" applyNumberFormat="1"/>
    <xf numFmtId="9" fontId="6" fillId="3" borderId="0" xfId="0" applyNumberFormat="1" applyFont="1" applyFill="1" applyProtection="1"/>
    <xf numFmtId="164" fontId="6" fillId="3" borderId="0" xfId="0" applyNumberFormat="1" applyFont="1" applyFill="1" applyProtection="1">
      <protection locked="0"/>
    </xf>
    <xf numFmtId="164" fontId="28" fillId="0" borderId="0" xfId="4" applyNumberFormat="1" applyFont="1" applyFill="1"/>
    <xf numFmtId="164" fontId="28" fillId="6" borderId="6" xfId="4" applyNumberFormat="1" applyFont="1" applyFill="1" applyBorder="1"/>
    <xf numFmtId="164" fontId="28" fillId="6" borderId="0" xfId="4" applyNumberFormat="1" applyFont="1" applyFill="1"/>
    <xf numFmtId="164" fontId="28" fillId="6" borderId="0" xfId="4" applyNumberFormat="1" applyFont="1" applyFill="1" applyAlignment="1">
      <alignment horizontal="center"/>
    </xf>
    <xf numFmtId="164" fontId="28" fillId="5" borderId="0" xfId="4" applyNumberFormat="1" applyFont="1" applyFill="1"/>
    <xf numFmtId="164" fontId="28" fillId="6" borderId="0" xfId="4" applyNumberFormat="1" applyFont="1" applyFill="1" applyBorder="1"/>
    <xf numFmtId="164" fontId="32" fillId="0" borderId="0" xfId="4" quotePrefix="1" applyNumberFormat="1" applyFont="1" applyFill="1" applyAlignment="1">
      <alignment horizontal="left"/>
    </xf>
    <xf numFmtId="164" fontId="28" fillId="6" borderId="0" xfId="4" quotePrefix="1" applyNumberFormat="1" applyFont="1" applyFill="1" applyAlignment="1">
      <alignment horizontal="left"/>
    </xf>
    <xf numFmtId="1" fontId="28" fillId="6" borderId="0" xfId="4" applyNumberFormat="1" applyFont="1" applyFill="1"/>
    <xf numFmtId="9" fontId="6" fillId="3" borderId="0" xfId="0" applyNumberFormat="1" applyFont="1" applyFill="1"/>
    <xf numFmtId="2" fontId="63" fillId="11" borderId="0" xfId="0" quotePrefix="1" applyNumberFormat="1" applyFont="1" applyFill="1" applyAlignment="1">
      <alignment horizontal="center"/>
    </xf>
    <xf numFmtId="2" fontId="63" fillId="2" borderId="0" xfId="0" quotePrefix="1" applyNumberFormat="1" applyFont="1" applyFill="1" applyAlignment="1">
      <alignment horizontal="center"/>
    </xf>
    <xf numFmtId="2" fontId="63" fillId="11" borderId="0" xfId="0" applyNumberFormat="1" applyFont="1" applyFill="1"/>
    <xf numFmtId="168" fontId="20" fillId="11" borderId="0" xfId="0" applyNumberFormat="1" applyFont="1" applyFill="1"/>
    <xf numFmtId="168" fontId="20" fillId="2" borderId="0" xfId="0" applyNumberFormat="1" applyFont="1" applyFill="1"/>
    <xf numFmtId="168" fontId="20" fillId="2" borderId="0" xfId="0" quotePrefix="1" applyNumberFormat="1" applyFont="1" applyFill="1" applyAlignment="1">
      <alignment horizontal="center"/>
    </xf>
    <xf numFmtId="168" fontId="20" fillId="11" borderId="0" xfId="0" applyNumberFormat="1" applyFont="1" applyFill="1" applyAlignment="1">
      <alignment horizontal="center"/>
    </xf>
    <xf numFmtId="168" fontId="20" fillId="2" borderId="0" xfId="0" applyNumberFormat="1" applyFont="1" applyFill="1" applyAlignment="1">
      <alignment horizontal="center"/>
    </xf>
    <xf numFmtId="164" fontId="9" fillId="0" borderId="0" xfId="4" applyNumberFormat="1" applyFont="1" applyProtection="1"/>
    <xf numFmtId="164" fontId="9" fillId="10" borderId="0" xfId="4" applyNumberFormat="1" applyFont="1" applyFill="1" applyProtection="1"/>
    <xf numFmtId="169" fontId="6" fillId="3" borderId="0" xfId="0" applyNumberFormat="1" applyFont="1" applyFill="1" applyProtection="1"/>
    <xf numFmtId="169" fontId="6" fillId="3" borderId="0" xfId="0" applyNumberFormat="1" applyFont="1" applyFill="1" applyAlignment="1" applyProtection="1">
      <alignment horizontal="fill"/>
    </xf>
    <xf numFmtId="169" fontId="6" fillId="3" borderId="0" xfId="0" applyNumberFormat="1" applyFont="1" applyFill="1"/>
    <xf numFmtId="169" fontId="9" fillId="3" borderId="0" xfId="0" applyNumberFormat="1" applyFont="1" applyFill="1" applyProtection="1"/>
    <xf numFmtId="169" fontId="1" fillId="3" borderId="0" xfId="1" applyNumberFormat="1" applyFill="1"/>
    <xf numFmtId="169" fontId="10" fillId="3" borderId="0" xfId="0" applyNumberFormat="1" applyFont="1" applyFill="1" applyProtection="1"/>
    <xf numFmtId="169" fontId="6" fillId="3" borderId="0" xfId="0" applyNumberFormat="1" applyFont="1" applyFill="1" applyAlignment="1" applyProtection="1">
      <alignment horizontal="left"/>
    </xf>
    <xf numFmtId="169" fontId="0" fillId="3" borderId="0" xfId="0" applyNumberFormat="1" applyFill="1"/>
    <xf numFmtId="164" fontId="6" fillId="3" borderId="43" xfId="4" applyNumberFormat="1" applyFont="1" applyFill="1" applyBorder="1" applyAlignment="1">
      <alignment horizontal="center"/>
    </xf>
    <xf numFmtId="169" fontId="6" fillId="3" borderId="0" xfId="0" applyNumberFormat="1" applyFont="1" applyFill="1" applyBorder="1" applyProtection="1"/>
    <xf numFmtId="169" fontId="6" fillId="3" borderId="0" xfId="0" applyNumberFormat="1" applyFont="1" applyFill="1" applyBorder="1" applyAlignment="1" applyProtection="1">
      <alignment horizontal="fill"/>
    </xf>
    <xf numFmtId="169" fontId="6" fillId="3" borderId="0" xfId="0" applyNumberFormat="1" applyFont="1" applyFill="1" applyBorder="1"/>
    <xf numFmtId="169" fontId="6" fillId="3" borderId="44" xfId="0" applyNumberFormat="1" applyFont="1" applyFill="1" applyBorder="1" applyProtection="1"/>
    <xf numFmtId="169" fontId="6" fillId="3" borderId="44" xfId="0" applyNumberFormat="1" applyFont="1" applyFill="1" applyBorder="1" applyAlignment="1" applyProtection="1">
      <alignment horizontal="fill"/>
    </xf>
    <xf numFmtId="169" fontId="2" fillId="3" borderId="44" xfId="0" applyNumberFormat="1" applyFont="1" applyFill="1" applyBorder="1" applyProtection="1"/>
    <xf numFmtId="169" fontId="2" fillId="3" borderId="44" xfId="0" applyNumberFormat="1" applyFont="1" applyFill="1" applyBorder="1"/>
    <xf numFmtId="169" fontId="6" fillId="3" borderId="44" xfId="0" applyNumberFormat="1" applyFont="1" applyFill="1" applyBorder="1"/>
    <xf numFmtId="169" fontId="2" fillId="3" borderId="44" xfId="0" applyNumberFormat="1" applyFont="1" applyFill="1" applyBorder="1" applyAlignment="1" applyProtection="1">
      <alignment horizontal="right"/>
    </xf>
    <xf numFmtId="169" fontId="6" fillId="3" borderId="43" xfId="0" applyNumberFormat="1" applyFont="1" applyFill="1" applyBorder="1" applyProtection="1"/>
    <xf numFmtId="169" fontId="6" fillId="3" borderId="43" xfId="0" applyNumberFormat="1" applyFont="1" applyFill="1" applyBorder="1" applyAlignment="1" applyProtection="1">
      <alignment horizontal="fill"/>
    </xf>
    <xf numFmtId="169" fontId="6" fillId="3" borderId="43" xfId="0" applyNumberFormat="1" applyFont="1" applyFill="1" applyBorder="1"/>
    <xf numFmtId="169" fontId="51" fillId="3" borderId="43" xfId="1" applyNumberFormat="1" applyFont="1" applyFill="1" applyBorder="1"/>
    <xf numFmtId="169" fontId="10" fillId="3" borderId="43" xfId="0" applyNumberFormat="1" applyFont="1" applyFill="1" applyBorder="1" applyProtection="1">
      <protection locked="0"/>
    </xf>
    <xf numFmtId="169" fontId="22" fillId="3" borderId="43" xfId="0" quotePrefix="1" applyNumberFormat="1" applyFont="1" applyFill="1" applyBorder="1" applyAlignment="1">
      <alignment horizontal="left"/>
    </xf>
    <xf numFmtId="169" fontId="6" fillId="3" borderId="43" xfId="0" applyNumberFormat="1" applyFont="1" applyFill="1" applyBorder="1" applyProtection="1">
      <protection locked="0"/>
    </xf>
    <xf numFmtId="169" fontId="6" fillId="3" borderId="41" xfId="0" applyNumberFormat="1" applyFont="1" applyFill="1" applyBorder="1" applyProtection="1"/>
    <xf numFmtId="169" fontId="6" fillId="3" borderId="22" xfId="0" applyNumberFormat="1" applyFont="1" applyFill="1" applyBorder="1" applyProtection="1"/>
    <xf numFmtId="169" fontId="9" fillId="3" borderId="22" xfId="0" applyNumberFormat="1" applyFont="1" applyFill="1" applyBorder="1" applyProtection="1"/>
    <xf numFmtId="164" fontId="8" fillId="13" borderId="0" xfId="0" applyNumberFormat="1" applyFont="1" applyFill="1" applyBorder="1"/>
    <xf numFmtId="164" fontId="6" fillId="13" borderId="0" xfId="0" applyNumberFormat="1" applyFont="1" applyFill="1"/>
    <xf numFmtId="164" fontId="6" fillId="13" borderId="0" xfId="0" applyNumberFormat="1" applyFont="1" applyFill="1" applyBorder="1"/>
    <xf numFmtId="9" fontId="6" fillId="3" borderId="0" xfId="0" applyNumberFormat="1" applyFont="1" applyFill="1" applyBorder="1" applyProtection="1"/>
    <xf numFmtId="10" fontId="27" fillId="0" borderId="0" xfId="3" applyNumberFormat="1" applyFont="1" applyFill="1" applyAlignment="1" applyProtection="1">
      <alignment horizontal="left"/>
    </xf>
    <xf numFmtId="0" fontId="0" fillId="2" borderId="0" xfId="0" applyFill="1"/>
    <xf numFmtId="0" fontId="0" fillId="0" borderId="0" xfId="0"/>
    <xf numFmtId="0" fontId="4" fillId="4" borderId="0" xfId="0" quotePrefix="1" applyFont="1" applyFill="1" applyAlignment="1">
      <alignment horizontal="center"/>
    </xf>
    <xf numFmtId="0" fontId="63" fillId="2" borderId="0" xfId="0" applyFont="1" applyFill="1"/>
    <xf numFmtId="0" fontId="63" fillId="2" borderId="0" xfId="0" applyFont="1" applyFill="1" applyAlignment="1">
      <alignment horizontal="right"/>
    </xf>
    <xf numFmtId="0" fontId="6" fillId="2" borderId="0" xfId="0" applyFont="1" applyFill="1" applyAlignment="1">
      <alignment horizontal="center"/>
    </xf>
    <xf numFmtId="0" fontId="6" fillId="2" borderId="0" xfId="0" applyFont="1" applyFill="1"/>
    <xf numFmtId="0" fontId="20" fillId="2" borderId="0" xfId="0" applyFont="1" applyFill="1"/>
    <xf numFmtId="0" fontId="1" fillId="2" borderId="0" xfId="0" applyFont="1" applyFill="1"/>
    <xf numFmtId="0" fontId="1" fillId="2" borderId="0" xfId="0" applyFont="1" applyFill="1" applyAlignment="1">
      <alignment horizontal="right"/>
    </xf>
    <xf numFmtId="0" fontId="2" fillId="2" borderId="0" xfId="0" applyFont="1" applyFill="1"/>
    <xf numFmtId="0" fontId="9" fillId="2" borderId="0" xfId="0" applyFont="1" applyFill="1"/>
    <xf numFmtId="0" fontId="10" fillId="2" borderId="0" xfId="0" applyFont="1" applyFill="1"/>
    <xf numFmtId="0" fontId="10" fillId="13" borderId="0" xfId="0" applyFont="1" applyFill="1"/>
    <xf numFmtId="0" fontId="9" fillId="2" borderId="0" xfId="0" applyFont="1" applyFill="1" applyBorder="1"/>
    <xf numFmtId="0" fontId="9" fillId="13" borderId="0" xfId="0" applyFont="1" applyFill="1" applyBorder="1" applyAlignment="1">
      <alignment horizontal="left"/>
    </xf>
    <xf numFmtId="0" fontId="6" fillId="2" borderId="0" xfId="0" applyFont="1" applyFill="1" applyBorder="1"/>
    <xf numFmtId="0" fontId="10" fillId="13" borderId="0" xfId="0" applyFont="1" applyFill="1" applyBorder="1"/>
    <xf numFmtId="0" fontId="6" fillId="13" borderId="0" xfId="0" applyFont="1" applyFill="1" applyBorder="1"/>
    <xf numFmtId="0" fontId="0" fillId="2" borderId="0" xfId="0" applyFill="1" applyBorder="1"/>
    <xf numFmtId="0" fontId="8" fillId="13" borderId="0" xfId="0" applyFont="1" applyFill="1" applyBorder="1"/>
    <xf numFmtId="0" fontId="1" fillId="13" borderId="0" xfId="0" applyFont="1" applyFill="1"/>
    <xf numFmtId="0" fontId="7" fillId="13" borderId="0" xfId="0" quotePrefix="1" applyFont="1" applyFill="1" applyAlignment="1">
      <alignment horizontal="left"/>
    </xf>
    <xf numFmtId="0" fontId="6" fillId="13" borderId="0" xfId="0" applyFont="1" applyFill="1"/>
    <xf numFmtId="0" fontId="9" fillId="13" borderId="0" xfId="0" quotePrefix="1" applyFont="1" applyFill="1" applyBorder="1" applyAlignment="1">
      <alignment horizontal="left"/>
    </xf>
    <xf numFmtId="0" fontId="6" fillId="13" borderId="0" xfId="0" quotePrefix="1" applyFont="1" applyFill="1" applyBorder="1" applyAlignment="1">
      <alignment horizontal="right"/>
    </xf>
    <xf numFmtId="9" fontId="22" fillId="13" borderId="0" xfId="4" applyFont="1" applyFill="1" applyBorder="1" applyAlignment="1">
      <alignment horizontal="center"/>
    </xf>
    <xf numFmtId="0" fontId="2" fillId="13" borderId="0" xfId="0" applyFont="1" applyFill="1" applyBorder="1"/>
    <xf numFmtId="0" fontId="0" fillId="13" borderId="0" xfId="0" applyFill="1" applyBorder="1"/>
    <xf numFmtId="0" fontId="20" fillId="13" borderId="0" xfId="0" applyFont="1" applyFill="1"/>
    <xf numFmtId="0" fontId="0" fillId="13" borderId="0" xfId="0" applyFill="1"/>
    <xf numFmtId="0" fontId="1" fillId="13" borderId="0" xfId="0" applyFont="1" applyFill="1" applyBorder="1"/>
    <xf numFmtId="0" fontId="6" fillId="13" borderId="0" xfId="0" applyFont="1" applyFill="1" applyAlignment="1">
      <alignment horizontal="center"/>
    </xf>
    <xf numFmtId="0" fontId="9" fillId="13" borderId="0" xfId="0" applyFont="1" applyFill="1" applyBorder="1"/>
    <xf numFmtId="0" fontId="2" fillId="13" borderId="0" xfId="0" applyFont="1" applyFill="1"/>
    <xf numFmtId="0" fontId="1" fillId="13" borderId="0" xfId="0" applyFont="1" applyFill="1" applyBorder="1" applyAlignment="1" applyProtection="1">
      <alignment horizontal="left"/>
    </xf>
    <xf numFmtId="0" fontId="1" fillId="13" borderId="0" xfId="0" applyFont="1" applyFill="1" applyAlignment="1">
      <alignment horizontal="center"/>
    </xf>
    <xf numFmtId="9" fontId="11" fillId="13" borderId="0" xfId="4" applyFont="1" applyFill="1" applyBorder="1"/>
    <xf numFmtId="9" fontId="10" fillId="13" borderId="0" xfId="4" applyFont="1" applyFill="1" applyBorder="1"/>
    <xf numFmtId="0" fontId="6" fillId="13" borderId="0" xfId="0" applyFont="1" applyFill="1" applyBorder="1" applyAlignment="1">
      <alignment horizontal="right"/>
    </xf>
    <xf numFmtId="0" fontId="52" fillId="13" borderId="0" xfId="0" quotePrefix="1" applyFont="1" applyFill="1" applyAlignment="1">
      <alignment horizontal="left"/>
    </xf>
    <xf numFmtId="0" fontId="3" fillId="13" borderId="0" xfId="0" quotePrefix="1" applyFont="1" applyFill="1" applyAlignment="1">
      <alignment horizontal="left"/>
    </xf>
    <xf numFmtId="0" fontId="6" fillId="13" borderId="0" xfId="0" quotePrefix="1" applyFont="1" applyFill="1" applyAlignment="1">
      <alignment horizontal="right"/>
    </xf>
    <xf numFmtId="9" fontId="11" fillId="13" borderId="0" xfId="4" applyFont="1" applyFill="1"/>
    <xf numFmtId="0" fontId="53" fillId="13" borderId="0" xfId="0" applyFont="1" applyFill="1"/>
    <xf numFmtId="0" fontId="53" fillId="2" borderId="0" xfId="0" applyFont="1" applyFill="1"/>
    <xf numFmtId="0" fontId="53" fillId="2" borderId="0" xfId="0" applyFont="1" applyFill="1" applyAlignment="1">
      <alignment horizontal="center"/>
    </xf>
    <xf numFmtId="0" fontId="49" fillId="5" borderId="0" xfId="0" applyFont="1" applyFill="1" applyAlignment="1" applyProtection="1">
      <alignment horizontal="left" wrapText="1"/>
    </xf>
    <xf numFmtId="0" fontId="40" fillId="2" borderId="0" xfId="0" applyFont="1" applyFill="1" applyAlignment="1" applyProtection="1">
      <alignment horizontal="left"/>
    </xf>
    <xf numFmtId="0" fontId="41" fillId="2" borderId="0" xfId="0" applyFont="1" applyFill="1" applyProtection="1">
      <protection locked="0"/>
    </xf>
    <xf numFmtId="0" fontId="55" fillId="2" borderId="0" xfId="0" applyFont="1" applyFill="1"/>
    <xf numFmtId="0" fontId="55" fillId="2" borderId="0" xfId="0" applyFont="1" applyFill="1" applyAlignment="1">
      <alignment horizontal="right"/>
    </xf>
    <xf numFmtId="0" fontId="6" fillId="3" borderId="0" xfId="0" applyFont="1" applyFill="1" applyAlignment="1">
      <alignment horizontal="left"/>
    </xf>
    <xf numFmtId="0" fontId="6" fillId="3" borderId="0" xfId="0" applyFont="1" applyFill="1"/>
    <xf numFmtId="0" fontId="6" fillId="3" borderId="0" xfId="0" applyFont="1" applyFill="1" applyAlignment="1">
      <alignment horizontal="right"/>
    </xf>
    <xf numFmtId="0" fontId="6" fillId="3" borderId="0" xfId="0" applyFont="1" applyFill="1" applyProtection="1"/>
    <xf numFmtId="0" fontId="30" fillId="2" borderId="0" xfId="0" applyFont="1" applyFill="1"/>
    <xf numFmtId="0" fontId="56" fillId="2" borderId="0" xfId="0" quotePrefix="1" applyFont="1" applyFill="1" applyAlignment="1">
      <alignment horizontal="right"/>
    </xf>
    <xf numFmtId="0" fontId="9" fillId="2" borderId="0" xfId="0" applyFont="1" applyFill="1" applyAlignment="1">
      <alignment horizontal="center"/>
    </xf>
    <xf numFmtId="0" fontId="6" fillId="3" borderId="0" xfId="0" applyFont="1" applyFill="1" applyBorder="1"/>
    <xf numFmtId="0" fontId="6" fillId="3" borderId="0" xfId="0" applyFont="1" applyFill="1" applyAlignment="1" applyProtection="1">
      <alignment horizontal="left"/>
    </xf>
    <xf numFmtId="0" fontId="2" fillId="3" borderId="0" xfId="0" applyFont="1" applyFill="1"/>
    <xf numFmtId="0" fontId="18" fillId="3" borderId="0" xfId="0" applyFont="1" applyFill="1" applyProtection="1">
      <protection locked="0"/>
    </xf>
    <xf numFmtId="0" fontId="57" fillId="2" borderId="0" xfId="0" applyFont="1" applyFill="1"/>
    <xf numFmtId="0" fontId="6" fillId="3" borderId="0" xfId="0" applyFont="1" applyFill="1" applyBorder="1" applyProtection="1"/>
    <xf numFmtId="0" fontId="6" fillId="3" borderId="1" xfId="0" applyFont="1" applyFill="1" applyBorder="1" applyAlignment="1" applyProtection="1">
      <alignment horizontal="fill"/>
    </xf>
    <xf numFmtId="0" fontId="6" fillId="3" borderId="1" xfId="0" applyFont="1" applyFill="1" applyBorder="1"/>
    <xf numFmtId="0" fontId="2" fillId="3" borderId="1" xfId="0" applyFont="1" applyFill="1" applyBorder="1" applyAlignment="1" applyProtection="1">
      <alignment horizontal="fill"/>
    </xf>
    <xf numFmtId="0" fontId="33" fillId="2" borderId="0" xfId="0" quotePrefix="1" applyFont="1" applyFill="1"/>
    <xf numFmtId="0" fontId="6" fillId="3" borderId="45" xfId="0" quotePrefix="1" applyFont="1" applyFill="1" applyBorder="1" applyAlignment="1" applyProtection="1">
      <alignment horizontal="left"/>
    </xf>
    <xf numFmtId="0" fontId="6" fillId="3" borderId="0" xfId="0" applyFont="1" applyFill="1" applyAlignment="1" applyProtection="1">
      <alignment horizontal="right"/>
    </xf>
    <xf numFmtId="0" fontId="6" fillId="3" borderId="41" xfId="0" applyFont="1" applyFill="1" applyBorder="1" applyProtection="1"/>
    <xf numFmtId="0" fontId="0" fillId="12" borderId="0" xfId="0" applyFill="1"/>
    <xf numFmtId="0" fontId="6" fillId="3" borderId="44" xfId="0" quotePrefix="1" applyFont="1" applyFill="1" applyBorder="1" applyAlignment="1" applyProtection="1">
      <alignment horizontal="left"/>
    </xf>
    <xf numFmtId="0" fontId="6" fillId="3" borderId="43" xfId="0" applyFont="1" applyFill="1" applyBorder="1" applyProtection="1"/>
    <xf numFmtId="0" fontId="6" fillId="3" borderId="0" xfId="0" applyFont="1" applyFill="1" applyBorder="1" applyAlignment="1" applyProtection="1">
      <alignment horizontal="right"/>
    </xf>
    <xf numFmtId="0" fontId="6" fillId="3" borderId="0" xfId="0" applyFont="1" applyFill="1" applyBorder="1" applyAlignment="1" applyProtection="1">
      <alignment horizontal="center"/>
    </xf>
    <xf numFmtId="0" fontId="2" fillId="3" borderId="0" xfId="0" applyFont="1" applyFill="1" applyBorder="1"/>
    <xf numFmtId="0" fontId="2" fillId="3" borderId="44" xfId="0" applyFont="1" applyFill="1" applyBorder="1"/>
    <xf numFmtId="0" fontId="9" fillId="3" borderId="0" xfId="0" applyFont="1" applyFill="1" applyAlignment="1">
      <alignment horizontal="right"/>
    </xf>
    <xf numFmtId="0" fontId="1" fillId="12" borderId="0" xfId="0" applyFont="1" applyFill="1"/>
    <xf numFmtId="0" fontId="9" fillId="3" borderId="0" xfId="0" applyFont="1" applyFill="1" applyBorder="1" applyAlignment="1" applyProtection="1">
      <alignment horizontal="center"/>
    </xf>
    <xf numFmtId="0" fontId="6" fillId="3" borderId="43" xfId="0" applyFont="1" applyFill="1" applyBorder="1"/>
    <xf numFmtId="0" fontId="58" fillId="2" borderId="0" xfId="0" quotePrefix="1" applyFont="1" applyFill="1" applyAlignment="1">
      <alignment horizontal="right"/>
    </xf>
    <xf numFmtId="0" fontId="6" fillId="3" borderId="0" xfId="0" applyFont="1" applyFill="1" applyAlignment="1" applyProtection="1">
      <alignment horizontal="center"/>
    </xf>
    <xf numFmtId="0" fontId="6" fillId="3" borderId="0" xfId="0" applyFont="1" applyFill="1" applyAlignment="1">
      <alignment horizontal="center"/>
    </xf>
    <xf numFmtId="0" fontId="6" fillId="3" borderId="43" xfId="0" applyFont="1" applyFill="1" applyBorder="1" applyAlignment="1" applyProtection="1">
      <alignment horizontal="center"/>
    </xf>
    <xf numFmtId="0" fontId="2" fillId="3" borderId="0" xfId="0" applyFont="1" applyFill="1" applyBorder="1" applyAlignment="1" applyProtection="1">
      <alignment horizontal="center"/>
    </xf>
    <xf numFmtId="0" fontId="2" fillId="3" borderId="44" xfId="0" applyFont="1" applyFill="1" applyBorder="1" applyAlignment="1" applyProtection="1">
      <alignment horizontal="center"/>
    </xf>
    <xf numFmtId="0" fontId="59" fillId="2" borderId="0" xfId="0" applyFont="1" applyFill="1"/>
    <xf numFmtId="0" fontId="59" fillId="2" borderId="0" xfId="0" applyFont="1" applyFill="1" applyAlignment="1">
      <alignment horizontal="right"/>
    </xf>
    <xf numFmtId="0" fontId="14" fillId="3" borderId="0" xfId="0" applyFont="1" applyFill="1" applyAlignment="1" applyProtection="1">
      <alignment horizontal="center"/>
    </xf>
    <xf numFmtId="0" fontId="14" fillId="3" borderId="43" xfId="0" applyFont="1" applyFill="1" applyBorder="1" applyAlignment="1" applyProtection="1">
      <alignment horizontal="center"/>
    </xf>
    <xf numFmtId="0" fontId="14" fillId="3" borderId="0" xfId="0" applyFont="1" applyFill="1" applyBorder="1" applyAlignment="1" applyProtection="1">
      <alignment horizontal="center"/>
    </xf>
    <xf numFmtId="0" fontId="14" fillId="3" borderId="44" xfId="0" applyFont="1" applyFill="1" applyBorder="1" applyAlignment="1" applyProtection="1">
      <alignment horizontal="center"/>
    </xf>
    <xf numFmtId="0" fontId="59" fillId="2" borderId="0" xfId="0" quotePrefix="1" applyFont="1" applyFill="1" applyAlignment="1">
      <alignment horizontal="center"/>
    </xf>
    <xf numFmtId="0" fontId="2" fillId="2" borderId="0" xfId="0" applyFont="1" applyFill="1" applyAlignment="1">
      <alignment horizontal="center"/>
    </xf>
    <xf numFmtId="0" fontId="9" fillId="2" borderId="0" xfId="0" applyFont="1" applyFill="1" applyAlignment="1">
      <alignment horizontal="left" indent="1"/>
    </xf>
    <xf numFmtId="0" fontId="50" fillId="3" borderId="0" xfId="0" applyFont="1" applyFill="1" applyBorder="1" applyAlignment="1" applyProtection="1">
      <alignment horizontal="center"/>
    </xf>
    <xf numFmtId="0" fontId="50" fillId="3" borderId="43" xfId="0" applyFont="1" applyFill="1" applyBorder="1" applyAlignment="1" applyProtection="1">
      <alignment horizontal="center"/>
    </xf>
    <xf numFmtId="0" fontId="50" fillId="3" borderId="44" xfId="0" quotePrefix="1" applyFont="1" applyFill="1" applyBorder="1" applyAlignment="1" applyProtection="1">
      <alignment horizontal="left"/>
    </xf>
    <xf numFmtId="0" fontId="50" fillId="3" borderId="44" xfId="0" applyFont="1" applyFill="1" applyBorder="1" applyAlignment="1" applyProtection="1">
      <alignment horizontal="center"/>
    </xf>
    <xf numFmtId="0" fontId="59" fillId="2" borderId="0" xfId="0" quotePrefix="1" applyFont="1" applyFill="1" applyAlignment="1">
      <alignment horizontal="right"/>
    </xf>
    <xf numFmtId="0" fontId="60" fillId="2" borderId="0" xfId="0" quotePrefix="1" applyFont="1" applyFill="1" applyAlignment="1">
      <alignment horizontal="right"/>
    </xf>
    <xf numFmtId="0" fontId="6" fillId="3" borderId="0" xfId="0" applyFont="1" applyFill="1" applyAlignment="1" applyProtection="1">
      <alignment horizontal="fill"/>
    </xf>
    <xf numFmtId="0" fontId="6" fillId="3" borderId="0" xfId="0" applyFont="1" applyFill="1" applyBorder="1" applyAlignment="1" applyProtection="1">
      <alignment horizontal="fill"/>
    </xf>
    <xf numFmtId="0" fontId="61" fillId="2" borderId="0" xfId="0" applyFont="1" applyFill="1"/>
    <xf numFmtId="0" fontId="9" fillId="3" borderId="0" xfId="0" applyFont="1" applyFill="1" applyAlignment="1" applyProtection="1">
      <alignment horizontal="right"/>
    </xf>
    <xf numFmtId="0" fontId="33" fillId="2" borderId="0" xfId="0" applyFont="1" applyFill="1"/>
    <xf numFmtId="0" fontId="60" fillId="2" borderId="0" xfId="0" applyFont="1" applyFill="1" applyAlignment="1">
      <alignment horizontal="right"/>
    </xf>
    <xf numFmtId="0" fontId="1" fillId="3" borderId="0" xfId="0" applyFont="1" applyFill="1"/>
    <xf numFmtId="0" fontId="61" fillId="2" borderId="0" xfId="0" applyFont="1" applyFill="1" applyAlignment="1">
      <alignment horizontal="right"/>
    </xf>
    <xf numFmtId="0" fontId="13" fillId="3" borderId="0" xfId="0" applyFont="1" applyFill="1"/>
    <xf numFmtId="0" fontId="2" fillId="9" borderId="0" xfId="0" applyFont="1" applyFill="1"/>
    <xf numFmtId="0" fontId="29" fillId="2" borderId="0" xfId="0" quotePrefix="1" applyFont="1" applyFill="1"/>
    <xf numFmtId="0" fontId="6" fillId="3" borderId="0" xfId="0" quotePrefix="1" applyFont="1" applyFill="1" applyAlignment="1">
      <alignment horizontal="left"/>
    </xf>
    <xf numFmtId="0" fontId="2" fillId="5" borderId="0" xfId="0" applyFont="1" applyFill="1"/>
    <xf numFmtId="0" fontId="1" fillId="2" borderId="0" xfId="0" quotePrefix="1" applyFont="1" applyFill="1"/>
    <xf numFmtId="0" fontId="2" fillId="2" borderId="0" xfId="0" applyFont="1" applyFill="1"/>
    <xf numFmtId="0" fontId="3" fillId="3" borderId="3" xfId="0" applyFont="1" applyFill="1" applyBorder="1" applyAlignment="1" applyProtection="1">
      <alignment horizontal="left"/>
    </xf>
    <xf numFmtId="0" fontId="20" fillId="3" borderId="0" xfId="0" applyFont="1" applyFill="1"/>
    <xf numFmtId="0" fontId="6" fillId="3" borderId="0" xfId="0" quotePrefix="1" applyFont="1" applyFill="1" applyAlignment="1" applyProtection="1">
      <alignment horizontal="left"/>
    </xf>
    <xf numFmtId="0" fontId="6" fillId="0" borderId="0" xfId="0" applyFont="1" applyFill="1"/>
    <xf numFmtId="0" fontId="25" fillId="3" borderId="0" xfId="0" applyFont="1" applyFill="1" applyAlignment="1">
      <alignment horizontal="right"/>
    </xf>
    <xf numFmtId="0" fontId="0" fillId="2" borderId="0" xfId="0" applyFill="1" applyAlignment="1">
      <alignment horizontal="center"/>
    </xf>
    <xf numFmtId="0" fontId="6" fillId="12" borderId="3" xfId="0" quotePrefix="1" applyFont="1" applyFill="1" applyBorder="1" applyAlignment="1" applyProtection="1">
      <alignment horizontal="left"/>
    </xf>
    <xf numFmtId="0" fontId="6" fillId="12" borderId="0" xfId="0" applyFont="1" applyFill="1"/>
    <xf numFmtId="0" fontId="2" fillId="5" borderId="0" xfId="0" quotePrefix="1" applyFont="1" applyFill="1" applyAlignment="1">
      <alignment horizontal="left"/>
    </xf>
    <xf numFmtId="0" fontId="2" fillId="5" borderId="0" xfId="0" quotePrefix="1" applyFont="1" applyFill="1"/>
    <xf numFmtId="0" fontId="6" fillId="12" borderId="0" xfId="0" quotePrefix="1" applyFont="1" applyFill="1" applyBorder="1" applyAlignment="1" applyProtection="1">
      <alignment horizontal="left"/>
    </xf>
    <xf numFmtId="0" fontId="61" fillId="4" borderId="0" xfId="0" applyFont="1" applyFill="1" applyAlignment="1">
      <alignment horizontal="right"/>
    </xf>
    <xf numFmtId="0" fontId="9" fillId="4" borderId="0" xfId="0" applyFont="1" applyFill="1" applyAlignment="1">
      <alignment horizontal="left"/>
    </xf>
    <xf numFmtId="0" fontId="9" fillId="3" borderId="0" xfId="0" applyFont="1" applyFill="1" applyAlignment="1" applyProtection="1">
      <alignment horizontal="left"/>
    </xf>
    <xf numFmtId="0" fontId="19" fillId="3" borderId="0" xfId="0" applyFont="1" applyFill="1" applyAlignment="1" applyProtection="1">
      <alignment horizontal="left"/>
      <protection locked="0"/>
    </xf>
    <xf numFmtId="0" fontId="2" fillId="3" borderId="0" xfId="0" applyFont="1" applyFill="1" applyBorder="1" applyAlignment="1" applyProtection="1">
      <alignment horizontal="fill"/>
    </xf>
    <xf numFmtId="0" fontId="27" fillId="2" borderId="0" xfId="2" applyFill="1" applyAlignment="1" applyProtection="1">
      <alignment horizontal="center"/>
    </xf>
    <xf numFmtId="0" fontId="57" fillId="2" borderId="0" xfId="0" applyFont="1" applyFill="1" applyAlignment="1">
      <alignment horizontal="right"/>
    </xf>
    <xf numFmtId="0" fontId="57" fillId="2" borderId="0" xfId="0" quotePrefix="1" applyFont="1" applyFill="1" applyAlignment="1">
      <alignment horizontal="right"/>
    </xf>
    <xf numFmtId="0" fontId="56" fillId="2" borderId="0" xfId="0" applyFont="1" applyFill="1" applyAlignment="1">
      <alignment horizontal="center"/>
    </xf>
    <xf numFmtId="0" fontId="62" fillId="11" borderId="0" xfId="0" applyFont="1" applyFill="1" applyAlignment="1">
      <alignment horizontal="center" wrapText="1"/>
    </xf>
    <xf numFmtId="0" fontId="62" fillId="2" borderId="0" xfId="0" applyFont="1" applyFill="1" applyAlignment="1">
      <alignment horizontal="center" wrapText="1"/>
    </xf>
    <xf numFmtId="0" fontId="17" fillId="2" borderId="0" xfId="0" applyFont="1" applyFill="1" applyAlignment="1">
      <alignment horizontal="center"/>
    </xf>
    <xf numFmtId="0" fontId="6" fillId="3" borderId="42" xfId="0" quotePrefix="1" applyFont="1" applyFill="1" applyBorder="1" applyAlignment="1" applyProtection="1">
      <alignment horizontal="left"/>
    </xf>
    <xf numFmtId="0" fontId="2" fillId="3" borderId="42" xfId="0" applyFont="1" applyFill="1" applyBorder="1"/>
    <xf numFmtId="0" fontId="63" fillId="11" borderId="0" xfId="0" applyFont="1" applyFill="1"/>
    <xf numFmtId="0" fontId="63" fillId="11" borderId="0" xfId="0" quotePrefix="1" applyFont="1" applyFill="1" applyAlignment="1">
      <alignment horizontal="center"/>
    </xf>
    <xf numFmtId="0" fontId="63" fillId="2" borderId="0" xfId="0" quotePrefix="1" applyFont="1" applyFill="1" applyAlignment="1">
      <alignment horizontal="center"/>
    </xf>
    <xf numFmtId="0" fontId="1" fillId="3" borderId="0" xfId="0" applyFont="1" applyFill="1" applyBorder="1" applyAlignment="1" applyProtection="1">
      <alignment horizontal="center"/>
    </xf>
    <xf numFmtId="0" fontId="2" fillId="3" borderId="0" xfId="0" applyFont="1" applyFill="1" applyAlignment="1" applyProtection="1">
      <alignment horizontal="center"/>
    </xf>
    <xf numFmtId="0" fontId="6" fillId="2" borderId="0" xfId="0" quotePrefix="1" applyFont="1" applyFill="1" applyAlignment="1">
      <alignment horizontal="center"/>
    </xf>
    <xf numFmtId="0" fontId="6" fillId="2" borderId="0" xfId="0" applyFont="1" applyFill="1" applyAlignment="1">
      <alignment horizontal="left" indent="1"/>
    </xf>
    <xf numFmtId="0" fontId="9" fillId="3" borderId="0" xfId="0" applyFont="1" applyFill="1"/>
    <xf numFmtId="0" fontId="13" fillId="3" borderId="0" xfId="0" applyFont="1" applyFill="1" applyAlignment="1" applyProtection="1">
      <alignment horizontal="center"/>
      <protection locked="0"/>
    </xf>
    <xf numFmtId="0" fontId="10" fillId="3" borderId="0" xfId="0" applyFont="1" applyFill="1" applyAlignment="1" applyProtection="1">
      <alignment horizontal="left"/>
    </xf>
    <xf numFmtId="0" fontId="6" fillId="3" borderId="0" xfId="0" applyFont="1" applyFill="1" applyAlignment="1">
      <alignment horizontal="left" vertical="top"/>
    </xf>
    <xf numFmtId="0" fontId="6" fillId="3" borderId="0" xfId="0" applyFont="1" applyFill="1" applyAlignment="1">
      <alignment horizontal="right" vertical="top"/>
    </xf>
    <xf numFmtId="0" fontId="9" fillId="2" borderId="0" xfId="0" quotePrefix="1" applyFont="1" applyFill="1" applyAlignment="1">
      <alignment horizontal="left" indent="1"/>
    </xf>
    <xf numFmtId="0" fontId="6" fillId="2" borderId="0" xfId="0" quotePrefix="1" applyFont="1" applyFill="1" applyAlignment="1">
      <alignment horizontal="left" indent="2"/>
    </xf>
    <xf numFmtId="0" fontId="9" fillId="2" borderId="0" xfId="0" applyFont="1" applyFill="1" applyAlignment="1">
      <alignment horizontal="left" indent="2"/>
    </xf>
    <xf numFmtId="0" fontId="15" fillId="2" borderId="0" xfId="0" applyFont="1" applyFill="1" applyAlignment="1">
      <alignment horizontal="left" indent="2"/>
    </xf>
    <xf numFmtId="0" fontId="63" fillId="2" borderId="0" xfId="0" applyFont="1" applyFill="1" applyAlignment="1">
      <alignment horizontal="center"/>
    </xf>
    <xf numFmtId="0" fontId="6" fillId="2" borderId="0" xfId="0" applyFont="1" applyFill="1" applyAlignment="1">
      <alignment horizontal="left" indent="2"/>
    </xf>
    <xf numFmtId="0" fontId="13" fillId="3" borderId="43" xfId="0" applyFont="1" applyFill="1" applyBorder="1" applyAlignment="1" applyProtection="1">
      <alignment horizontal="fill"/>
    </xf>
    <xf numFmtId="0" fontId="9" fillId="3" borderId="42" xfId="0" applyFont="1" applyFill="1" applyBorder="1" applyAlignment="1" applyProtection="1">
      <alignment horizontal="center"/>
    </xf>
    <xf numFmtId="0" fontId="6" fillId="3" borderId="22" xfId="0" applyFont="1" applyFill="1" applyBorder="1" applyProtection="1"/>
    <xf numFmtId="0" fontId="33" fillId="5" borderId="0" xfId="0" quotePrefix="1" applyFont="1" applyFill="1"/>
    <xf numFmtId="0" fontId="6" fillId="3" borderId="3" xfId="0" applyFont="1" applyFill="1" applyBorder="1"/>
    <xf numFmtId="0" fontId="6" fillId="3" borderId="3" xfId="0" quotePrefix="1" applyFont="1" applyFill="1" applyBorder="1" applyAlignment="1">
      <alignment horizontal="left"/>
    </xf>
    <xf numFmtId="0" fontId="6" fillId="3" borderId="3" xfId="0" applyFont="1" applyFill="1" applyBorder="1" applyProtection="1"/>
    <xf numFmtId="0" fontId="6" fillId="3" borderId="3" xfId="0" quotePrefix="1" applyFont="1" applyFill="1" applyBorder="1" applyAlignment="1" applyProtection="1">
      <alignment horizontal="left"/>
    </xf>
    <xf numFmtId="10" fontId="6" fillId="0" borderId="27" xfId="4" applyNumberFormat="1" applyFont="1" applyFill="1" applyBorder="1" applyAlignment="1">
      <alignment horizontal="center"/>
    </xf>
    <xf numFmtId="10" fontId="12" fillId="10" borderId="37" xfId="4" applyNumberFormat="1" applyFont="1" applyFill="1" applyBorder="1"/>
    <xf numFmtId="10" fontId="6" fillId="0" borderId="27" xfId="0" applyNumberFormat="1" applyFont="1" applyFill="1" applyBorder="1"/>
    <xf numFmtId="10" fontId="6" fillId="0" borderId="37" xfId="0" applyNumberFormat="1" applyFont="1" applyFill="1" applyBorder="1"/>
    <xf numFmtId="10" fontId="6" fillId="9" borderId="27" xfId="4" applyNumberFormat="1" applyFont="1" applyFill="1" applyBorder="1" applyAlignment="1">
      <alignment horizontal="center"/>
    </xf>
    <xf numFmtId="10" fontId="12" fillId="9" borderId="37" xfId="4" applyNumberFormat="1" applyFont="1" applyFill="1" applyBorder="1"/>
    <xf numFmtId="10" fontId="6" fillId="0" borderId="0" xfId="4" applyNumberFormat="1" applyFont="1" applyFill="1" applyBorder="1" applyAlignment="1">
      <alignment horizontal="center"/>
    </xf>
    <xf numFmtId="10" fontId="12" fillId="10" borderId="2" xfId="4" applyNumberFormat="1" applyFont="1" applyFill="1" applyBorder="1"/>
    <xf numFmtId="10" fontId="10" fillId="0" borderId="2" xfId="4" applyNumberFormat="1" applyFont="1" applyFill="1" applyBorder="1"/>
    <xf numFmtId="10" fontId="22" fillId="0" borderId="0" xfId="4" applyNumberFormat="1" applyFont="1" applyFill="1" applyBorder="1" applyAlignment="1">
      <alignment horizontal="center"/>
    </xf>
    <xf numFmtId="10" fontId="6" fillId="0" borderId="2" xfId="0" applyNumberFormat="1" applyFont="1" applyFill="1" applyBorder="1"/>
    <xf numFmtId="10" fontId="6" fillId="0" borderId="3" xfId="4" applyNumberFormat="1" applyFont="1" applyFill="1" applyBorder="1" applyAlignment="1">
      <alignment horizontal="center"/>
    </xf>
    <xf numFmtId="10" fontId="12" fillId="10" borderId="39" xfId="4" applyNumberFormat="1" applyFont="1" applyFill="1" applyBorder="1"/>
    <xf numFmtId="171" fontId="6" fillId="3" borderId="43" xfId="0" applyNumberFormat="1" applyFont="1" applyFill="1" applyBorder="1"/>
    <xf numFmtId="171" fontId="6" fillId="3" borderId="0" xfId="0" applyNumberFormat="1" applyFont="1" applyFill="1"/>
    <xf numFmtId="10" fontId="6" fillId="3" borderId="0" xfId="0" applyNumberFormat="1" applyFont="1" applyFill="1"/>
    <xf numFmtId="10" fontId="6" fillId="3" borderId="43" xfId="4" applyNumberFormat="1" applyFont="1" applyFill="1" applyBorder="1" applyAlignment="1">
      <alignment horizontal="center"/>
    </xf>
    <xf numFmtId="10" fontId="6" fillId="3" borderId="43" xfId="0" applyNumberFormat="1" applyFont="1" applyFill="1" applyBorder="1"/>
    <xf numFmtId="10" fontId="1" fillId="3" borderId="43" xfId="4" applyNumberFormat="1" applyFont="1" applyFill="1" applyBorder="1" applyAlignment="1">
      <alignment horizontal="center"/>
    </xf>
    <xf numFmtId="171" fontId="6" fillId="3" borderId="0" xfId="0" applyNumberFormat="1" applyFont="1" applyFill="1" applyBorder="1"/>
    <xf numFmtId="171" fontId="2" fillId="3" borderId="0" xfId="0" applyNumberFormat="1" applyFont="1" applyFill="1" applyBorder="1"/>
    <xf numFmtId="171" fontId="2" fillId="3" borderId="44" xfId="0" applyNumberFormat="1" applyFont="1" applyFill="1" applyBorder="1"/>
    <xf numFmtId="171" fontId="2" fillId="3" borderId="0" xfId="0" applyNumberFormat="1" applyFont="1" applyFill="1"/>
    <xf numFmtId="171" fontId="20" fillId="3" borderId="0" xfId="0" applyNumberFormat="1" applyFont="1" applyFill="1"/>
    <xf numFmtId="171" fontId="2" fillId="5" borderId="0" xfId="0" applyNumberFormat="1" applyFont="1" applyFill="1"/>
    <xf numFmtId="164" fontId="6" fillId="3" borderId="0" xfId="0" applyNumberFormat="1" applyFont="1" applyFill="1" applyProtection="1"/>
    <xf numFmtId="164" fontId="6" fillId="3" borderId="0" xfId="0" applyNumberFormat="1" applyFont="1" applyFill="1" applyAlignment="1" applyProtection="1">
      <alignment horizontal="fill"/>
    </xf>
    <xf numFmtId="164" fontId="6" fillId="3" borderId="0" xfId="0" applyNumberFormat="1" applyFont="1" applyFill="1"/>
    <xf numFmtId="9" fontId="6" fillId="3" borderId="0" xfId="0" applyNumberFormat="1" applyFont="1" applyFill="1" applyAlignment="1" applyProtection="1">
      <alignment horizontal="fill"/>
    </xf>
    <xf numFmtId="164" fontId="6" fillId="3" borderId="43" xfId="0" applyNumberFormat="1" applyFont="1" applyFill="1" applyBorder="1"/>
    <xf numFmtId="169" fontId="0" fillId="2" borderId="0" xfId="0" applyNumberFormat="1" applyFill="1"/>
    <xf numFmtId="169" fontId="0" fillId="13" borderId="0" xfId="0" applyNumberFormat="1" applyFill="1"/>
    <xf numFmtId="169" fontId="40" fillId="2" borderId="0" xfId="0" applyNumberFormat="1" applyFont="1" applyFill="1" applyAlignment="1" applyProtection="1">
      <alignment horizontal="left"/>
    </xf>
    <xf numFmtId="169" fontId="2" fillId="2" borderId="0" xfId="0" applyNumberFormat="1" applyFont="1" applyFill="1" applyAlignment="1" applyProtection="1">
      <alignment horizontal="left"/>
    </xf>
    <xf numFmtId="169" fontId="2" fillId="2" borderId="0" xfId="0" applyNumberFormat="1" applyFont="1" applyFill="1" applyAlignment="1" applyProtection="1"/>
    <xf numFmtId="169" fontId="2" fillId="2" borderId="0" xfId="0" applyNumberFormat="1" applyFont="1" applyFill="1" applyAlignment="1" applyProtection="1">
      <alignment horizontal="right"/>
    </xf>
    <xf numFmtId="169" fontId="2" fillId="8" borderId="0" xfId="0" applyNumberFormat="1" applyFont="1" applyFill="1" applyAlignment="1" applyProtection="1">
      <alignment horizontal="right"/>
    </xf>
    <xf numFmtId="169" fontId="2" fillId="9" borderId="0" xfId="0" applyNumberFormat="1" applyFont="1" applyFill="1" applyAlignment="1" applyProtection="1">
      <alignment horizontal="right"/>
    </xf>
    <xf numFmtId="169" fontId="42" fillId="5" borderId="0" xfId="0" applyNumberFormat="1" applyFont="1" applyFill="1" applyAlignment="1" applyProtection="1">
      <alignment horizontal="left"/>
    </xf>
    <xf numFmtId="169" fontId="44" fillId="9" borderId="0" xfId="0" applyNumberFormat="1" applyFont="1" applyFill="1"/>
    <xf numFmtId="169" fontId="35" fillId="8" borderId="0" xfId="0" applyNumberFormat="1" applyFont="1" applyFill="1" applyAlignment="1" applyProtection="1">
      <alignment horizontal="right"/>
    </xf>
    <xf numFmtId="169" fontId="2" fillId="8" borderId="0" xfId="0" quotePrefix="1" applyNumberFormat="1" applyFont="1" applyFill="1" applyAlignment="1" applyProtection="1">
      <alignment horizontal="right"/>
    </xf>
    <xf numFmtId="169" fontId="2" fillId="2" borderId="0" xfId="0" applyNumberFormat="1" applyFont="1" applyFill="1"/>
    <xf numFmtId="169" fontId="2" fillId="8" borderId="1" xfId="0" applyNumberFormat="1" applyFont="1" applyFill="1" applyBorder="1" applyAlignment="1" applyProtection="1">
      <alignment horizontal="right"/>
    </xf>
    <xf numFmtId="169" fontId="2" fillId="8" borderId="0" xfId="0" applyNumberFormat="1" applyFont="1" applyFill="1" applyAlignment="1" applyProtection="1"/>
    <xf numFmtId="169" fontId="2" fillId="2" borderId="0" xfId="0" applyNumberFormat="1" applyFont="1" applyFill="1" applyAlignment="1"/>
    <xf numFmtId="169" fontId="2" fillId="2" borderId="3" xfId="0" applyNumberFormat="1" applyFont="1" applyFill="1" applyBorder="1" applyAlignment="1" applyProtection="1"/>
    <xf numFmtId="169" fontId="2" fillId="8" borderId="22" xfId="0" applyNumberFormat="1" applyFont="1" applyFill="1" applyBorder="1" applyAlignment="1" applyProtection="1"/>
    <xf numFmtId="164" fontId="51" fillId="3" borderId="0" xfId="4" applyNumberFormat="1" applyFont="1" applyFill="1"/>
    <xf numFmtId="164" fontId="1" fillId="3" borderId="0" xfId="4" applyNumberFormat="1" applyFill="1"/>
    <xf numFmtId="172" fontId="6" fillId="3" borderId="3" xfId="0" applyNumberFormat="1" applyFont="1" applyFill="1" applyBorder="1"/>
    <xf numFmtId="172" fontId="2" fillId="3" borderId="3" xfId="0" applyNumberFormat="1" applyFont="1" applyFill="1" applyBorder="1"/>
    <xf numFmtId="1" fontId="6" fillId="3" borderId="0" xfId="0" applyNumberFormat="1" applyFont="1" applyFill="1" applyBorder="1"/>
    <xf numFmtId="168" fontId="63" fillId="2" borderId="0" xfId="0" quotePrefix="1" applyNumberFormat="1" applyFont="1" applyFill="1" applyAlignment="1">
      <alignment horizontal="center"/>
    </xf>
    <xf numFmtId="168" fontId="63" fillId="11" borderId="0" xfId="0" applyNumberFormat="1" applyFont="1" applyFill="1"/>
    <xf numFmtId="168" fontId="63" fillId="2" borderId="0" xfId="0" applyNumberFormat="1" applyFont="1" applyFill="1"/>
    <xf numFmtId="168" fontId="63" fillId="2" borderId="0" xfId="0" applyNumberFormat="1" applyFont="1" applyFill="1" applyAlignment="1">
      <alignment horizontal="center"/>
    </xf>
    <xf numFmtId="14" fontId="2" fillId="3" borderId="0" xfId="0" applyNumberFormat="1" applyFont="1" applyFill="1" applyAlignment="1" applyProtection="1">
      <alignment horizontal="center"/>
      <protection locked="0"/>
    </xf>
    <xf numFmtId="164" fontId="1" fillId="3" borderId="0" xfId="0" applyNumberFormat="1" applyFont="1" applyFill="1"/>
    <xf numFmtId="164" fontId="6" fillId="3" borderId="0" xfId="0" applyNumberFormat="1" applyFont="1" applyFill="1" applyBorder="1" applyAlignment="1" applyProtection="1">
      <alignment horizontal="fill"/>
    </xf>
    <xf numFmtId="173" fontId="45" fillId="2" borderId="0" xfId="0" applyNumberFormat="1" applyFont="1" applyFill="1" applyAlignment="1">
      <alignment horizontal="center"/>
    </xf>
    <xf numFmtId="10" fontId="6" fillId="2" borderId="0" xfId="0" applyNumberFormat="1" applyFont="1" applyFill="1"/>
    <xf numFmtId="171" fontId="2" fillId="2" borderId="0" xfId="0" applyNumberFormat="1" applyFont="1" applyFill="1"/>
    <xf numFmtId="0" fontId="4" fillId="3" borderId="0" xfId="0" applyFont="1" applyFill="1" applyAlignment="1" applyProtection="1">
      <alignment horizontal="left" wrapText="1"/>
    </xf>
    <xf numFmtId="0" fontId="12" fillId="19" borderId="28" xfId="0" quotePrefix="1" applyFont="1" applyFill="1" applyBorder="1" applyAlignment="1">
      <alignment horizontal="left"/>
    </xf>
    <xf numFmtId="0" fontId="12" fillId="19" borderId="28" xfId="0" applyFont="1" applyFill="1" applyBorder="1" applyAlignment="1">
      <alignment horizontal="left"/>
    </xf>
    <xf numFmtId="0" fontId="13" fillId="19" borderId="28" xfId="0" quotePrefix="1" applyFont="1" applyFill="1" applyBorder="1" applyAlignment="1">
      <alignment horizontal="left"/>
    </xf>
    <xf numFmtId="0" fontId="12" fillId="19" borderId="29" xfId="0" applyFont="1" applyFill="1" applyBorder="1" applyAlignment="1">
      <alignment horizontal="left"/>
    </xf>
    <xf numFmtId="0" fontId="13" fillId="19" borderId="29" xfId="0" quotePrefix="1" applyFont="1" applyFill="1" applyBorder="1" applyAlignment="1">
      <alignment horizontal="left"/>
    </xf>
    <xf numFmtId="0" fontId="6" fillId="19" borderId="0" xfId="0" applyFont="1" applyFill="1" applyBorder="1"/>
    <xf numFmtId="0" fontId="9" fillId="19" borderId="0" xfId="0" quotePrefix="1" applyFont="1" applyFill="1" applyBorder="1" applyAlignment="1">
      <alignment horizontal="left"/>
    </xf>
    <xf numFmtId="0" fontId="6" fillId="19" borderId="28" xfId="0" applyFont="1" applyFill="1" applyBorder="1"/>
    <xf numFmtId="0" fontId="6" fillId="19" borderId="30" xfId="0" applyFont="1" applyFill="1" applyBorder="1"/>
    <xf numFmtId="0" fontId="12" fillId="19" borderId="0" xfId="0" applyFont="1" applyFill="1" applyBorder="1"/>
    <xf numFmtId="0" fontId="6" fillId="19" borderId="0" xfId="0" quotePrefix="1" applyFont="1" applyFill="1" applyBorder="1" applyAlignment="1">
      <alignment horizontal="left"/>
    </xf>
    <xf numFmtId="0" fontId="12" fillId="19" borderId="0" xfId="0" quotePrefix="1" applyFont="1" applyFill="1" applyBorder="1" applyAlignment="1">
      <alignment horizontal="left"/>
    </xf>
    <xf numFmtId="0" fontId="6" fillId="19" borderId="27" xfId="0" applyFont="1" applyFill="1" applyBorder="1"/>
    <xf numFmtId="0" fontId="6" fillId="19" borderId="27" xfId="0" quotePrefix="1" applyFont="1" applyFill="1" applyBorder="1" applyAlignment="1">
      <alignment horizontal="right"/>
    </xf>
    <xf numFmtId="0" fontId="6" fillId="19" borderId="0" xfId="0" quotePrefix="1" applyFont="1" applyFill="1" applyBorder="1" applyAlignment="1">
      <alignment horizontal="right"/>
    </xf>
    <xf numFmtId="0" fontId="6" fillId="19" borderId="27" xfId="0" applyFont="1" applyFill="1" applyBorder="1" applyAlignment="1">
      <alignment horizontal="right"/>
    </xf>
    <xf numFmtId="0" fontId="6" fillId="19" borderId="3" xfId="0" applyFont="1" applyFill="1" applyBorder="1"/>
    <xf numFmtId="0" fontId="6" fillId="19" borderId="3" xfId="0" quotePrefix="1" applyFont="1" applyFill="1" applyBorder="1" applyAlignment="1">
      <alignment horizontal="right"/>
    </xf>
    <xf numFmtId="0" fontId="82" fillId="12" borderId="38" xfId="0" applyFont="1" applyFill="1" applyBorder="1" applyAlignment="1">
      <alignment horizontal="center" wrapText="1"/>
    </xf>
    <xf numFmtId="0" fontId="9" fillId="3" borderId="0" xfId="0" applyFont="1" applyFill="1" applyProtection="1"/>
    <xf numFmtId="0" fontId="83" fillId="12" borderId="0" xfId="0" applyFont="1" applyFill="1"/>
    <xf numFmtId="0" fontId="83" fillId="12" borderId="0" xfId="0" quotePrefix="1" applyFont="1" applyFill="1" applyAlignment="1" applyProtection="1">
      <alignment horizontal="left"/>
    </xf>
    <xf numFmtId="0" fontId="4" fillId="3" borderId="0" xfId="0" applyFont="1" applyFill="1" applyProtection="1"/>
    <xf numFmtId="0" fontId="84" fillId="2" borderId="0" xfId="0" applyFont="1" applyFill="1"/>
    <xf numFmtId="15" fontId="81" fillId="0" borderId="0" xfId="0" applyNumberFormat="1" applyFont="1" applyFill="1"/>
    <xf numFmtId="164" fontId="83" fillId="3" borderId="0" xfId="4" applyNumberFormat="1" applyFont="1" applyFill="1"/>
    <xf numFmtId="164" fontId="83" fillId="3" borderId="0" xfId="0" applyNumberFormat="1" applyFont="1" applyFill="1" applyProtection="1">
      <protection locked="0"/>
    </xf>
    <xf numFmtId="169" fontId="2" fillId="3" borderId="0" xfId="0" applyNumberFormat="1" applyFont="1" applyFill="1" applyProtection="1"/>
    <xf numFmtId="169" fontId="2" fillId="3" borderId="44" xfId="0" applyNumberFormat="1" applyFont="1" applyFill="1" applyBorder="1" applyAlignment="1" applyProtection="1">
      <alignment horizontal="center"/>
    </xf>
    <xf numFmtId="169" fontId="6" fillId="3" borderId="3" xfId="0" applyNumberFormat="1" applyFont="1" applyFill="1" applyBorder="1" applyAlignment="1" applyProtection="1">
      <alignment horizontal="fill"/>
    </xf>
    <xf numFmtId="169" fontId="2" fillId="3" borderId="3" xfId="0" applyNumberFormat="1" applyFont="1" applyFill="1" applyBorder="1" applyAlignment="1" applyProtection="1">
      <alignment horizontal="fill"/>
    </xf>
    <xf numFmtId="169" fontId="2" fillId="3" borderId="73" xfId="0" applyNumberFormat="1" applyFont="1" applyFill="1" applyBorder="1" applyAlignment="1" applyProtection="1">
      <alignment horizontal="center"/>
    </xf>
    <xf numFmtId="169" fontId="2" fillId="3" borderId="0" xfId="0" applyNumberFormat="1" applyFont="1" applyFill="1"/>
    <xf numFmtId="169" fontId="2" fillId="3" borderId="44" xfId="0" applyNumberFormat="1" applyFont="1" applyFill="1" applyBorder="1" applyAlignment="1">
      <alignment horizontal="center"/>
    </xf>
    <xf numFmtId="169" fontId="2" fillId="3" borderId="0" xfId="0" applyNumberFormat="1" applyFont="1" applyFill="1" applyBorder="1" applyAlignment="1" applyProtection="1">
      <alignment horizontal="fill"/>
    </xf>
    <xf numFmtId="169" fontId="2" fillId="3" borderId="0" xfId="0" applyNumberFormat="1" applyFont="1" applyFill="1" applyBorder="1" applyAlignment="1" applyProtection="1">
      <alignment horizontal="center"/>
    </xf>
    <xf numFmtId="169" fontId="2" fillId="3" borderId="22" xfId="0" applyNumberFormat="1" applyFont="1" applyFill="1" applyBorder="1" applyProtection="1"/>
    <xf numFmtId="169" fontId="21" fillId="3" borderId="22" xfId="0" applyNumberFormat="1" applyFont="1" applyFill="1" applyBorder="1" applyAlignment="1" applyProtection="1">
      <alignment horizontal="center"/>
    </xf>
    <xf numFmtId="164" fontId="6" fillId="3" borderId="3" xfId="0" applyNumberFormat="1" applyFont="1" applyFill="1" applyBorder="1" applyAlignment="1" applyProtection="1">
      <alignment horizontal="fill"/>
    </xf>
    <xf numFmtId="0" fontId="3" fillId="3" borderId="0" xfId="0" applyFont="1" applyFill="1" applyProtection="1"/>
    <xf numFmtId="0" fontId="4" fillId="3" borderId="0" xfId="0" applyFont="1" applyFill="1" applyAlignment="1" applyProtection="1">
      <alignment horizontal="left"/>
    </xf>
    <xf numFmtId="14" fontId="4" fillId="3" borderId="0" xfId="0" applyNumberFormat="1" applyFont="1" applyFill="1" applyAlignment="1" applyProtection="1">
      <alignment horizontal="center"/>
      <protection locked="0"/>
    </xf>
    <xf numFmtId="37" fontId="2" fillId="21" borderId="0" xfId="0" applyNumberFormat="1" applyFont="1" applyFill="1" applyBorder="1" applyAlignment="1" applyProtection="1"/>
    <xf numFmtId="169" fontId="21" fillId="21" borderId="0" xfId="0" applyNumberFormat="1" applyFont="1" applyFill="1" applyBorder="1" applyAlignment="1" applyProtection="1"/>
    <xf numFmtId="0" fontId="2" fillId="21" borderId="0" xfId="0" applyFont="1" applyFill="1" applyBorder="1" applyAlignment="1" applyProtection="1"/>
    <xf numFmtId="169" fontId="23" fillId="21" borderId="0" xfId="0" applyNumberFormat="1" applyFont="1" applyFill="1" applyBorder="1" applyAlignment="1" applyProtection="1"/>
    <xf numFmtId="169" fontId="23" fillId="21" borderId="0" xfId="0" applyNumberFormat="1" applyFont="1" applyFill="1" applyBorder="1" applyAlignment="1" applyProtection="1">
      <alignment readingOrder="2"/>
    </xf>
    <xf numFmtId="9" fontId="2" fillId="21" borderId="0" xfId="0" applyNumberFormat="1" applyFont="1" applyFill="1" applyBorder="1" applyAlignment="1" applyProtection="1"/>
    <xf numFmtId="0" fontId="1" fillId="21" borderId="0" xfId="0" applyFont="1" applyFill="1" applyBorder="1" applyAlignment="1" applyProtection="1"/>
    <xf numFmtId="169" fontId="85" fillId="21" borderId="0" xfId="0" applyNumberFormat="1" applyFont="1" applyFill="1" applyBorder="1" applyAlignment="1" applyProtection="1">
      <protection locked="0"/>
    </xf>
    <xf numFmtId="0" fontId="0" fillId="2" borderId="0" xfId="0" applyFill="1"/>
    <xf numFmtId="0" fontId="1" fillId="3" borderId="0" xfId="0" applyFont="1" applyFill="1"/>
    <xf numFmtId="37" fontId="24" fillId="3" borderId="0" xfId="0" applyNumberFormat="1" applyFont="1" applyFill="1" applyAlignment="1">
      <alignment horizontal="right"/>
    </xf>
    <xf numFmtId="37" fontId="25" fillId="3" borderId="0" xfId="0" applyNumberFormat="1" applyFont="1" applyFill="1" applyAlignment="1">
      <alignment horizontal="right"/>
    </xf>
    <xf numFmtId="9" fontId="6" fillId="3" borderId="74" xfId="4" applyFont="1" applyFill="1" applyBorder="1" applyAlignment="1">
      <alignment horizontal="center"/>
    </xf>
    <xf numFmtId="0" fontId="6" fillId="3" borderId="44" xfId="0" applyFont="1" applyFill="1" applyBorder="1"/>
    <xf numFmtId="169" fontId="1" fillId="3" borderId="0" xfId="0" applyNumberFormat="1" applyFont="1" applyFill="1" applyBorder="1" applyProtection="1"/>
    <xf numFmtId="169" fontId="1" fillId="3" borderId="0" xfId="0" applyNumberFormat="1" applyFont="1" applyFill="1" applyBorder="1" applyAlignment="1" applyProtection="1">
      <alignment horizontal="fill"/>
    </xf>
    <xf numFmtId="169" fontId="1" fillId="3" borderId="0" xfId="0" applyNumberFormat="1" applyFont="1" applyFill="1" applyBorder="1"/>
    <xf numFmtId="0" fontId="14" fillId="3" borderId="43" xfId="0" applyFont="1" applyFill="1" applyBorder="1" applyAlignment="1" applyProtection="1">
      <alignment horizontal="center"/>
    </xf>
    <xf numFmtId="0" fontId="14" fillId="3" borderId="0" xfId="0" applyFont="1" applyFill="1" applyBorder="1" applyAlignment="1" applyProtection="1">
      <alignment horizontal="center"/>
    </xf>
    <xf numFmtId="0" fontId="9" fillId="2" borderId="0" xfId="0" applyFont="1" applyFill="1" applyAlignment="1">
      <alignment horizontal="left" indent="1"/>
    </xf>
    <xf numFmtId="0" fontId="50" fillId="3" borderId="44" xfId="0" applyFont="1" applyFill="1" applyBorder="1" applyAlignment="1" applyProtection="1">
      <alignment horizontal="center"/>
    </xf>
    <xf numFmtId="171" fontId="1" fillId="3" borderId="0" xfId="0" applyNumberFormat="1" applyFont="1" applyFill="1" applyBorder="1"/>
    <xf numFmtId="0" fontId="6" fillId="3" borderId="0" xfId="0" quotePrefix="1" applyFont="1" applyFill="1" applyBorder="1" applyAlignment="1" applyProtection="1">
      <alignment horizontal="left"/>
    </xf>
    <xf numFmtId="0" fontId="50" fillId="3" borderId="0" xfId="0" quotePrefix="1" applyFont="1" applyFill="1" applyBorder="1" applyAlignment="1" applyProtection="1">
      <alignment horizontal="left"/>
    </xf>
    <xf numFmtId="0" fontId="6" fillId="3" borderId="2" xfId="0" applyFont="1" applyFill="1" applyBorder="1" applyAlignment="1">
      <alignment horizontal="center"/>
    </xf>
    <xf numFmtId="0" fontId="14" fillId="3" borderId="2" xfId="0" applyFont="1" applyFill="1" applyBorder="1" applyAlignment="1" applyProtection="1">
      <alignment horizontal="center"/>
    </xf>
    <xf numFmtId="0" fontId="50" fillId="3" borderId="2" xfId="0" applyFont="1" applyFill="1" applyBorder="1" applyAlignment="1" applyProtection="1">
      <alignment horizontal="center"/>
    </xf>
    <xf numFmtId="0" fontId="15" fillId="3" borderId="0" xfId="0" applyFont="1" applyFill="1" applyBorder="1" applyAlignment="1" applyProtection="1">
      <alignment horizontal="center"/>
    </xf>
    <xf numFmtId="169" fontId="6" fillId="3" borderId="74" xfId="4" applyNumberFormat="1" applyFont="1" applyFill="1" applyBorder="1" applyAlignment="1">
      <alignment horizontal="center"/>
    </xf>
    <xf numFmtId="169" fontId="1" fillId="3" borderId="2" xfId="0" applyNumberFormat="1" applyFont="1" applyFill="1" applyBorder="1" applyAlignment="1" applyProtection="1">
      <alignment horizontal="fill"/>
    </xf>
    <xf numFmtId="0" fontId="14" fillId="3" borderId="29" xfId="0" applyFont="1" applyFill="1" applyBorder="1" applyAlignment="1" applyProtection="1">
      <alignment horizontal="center"/>
    </xf>
    <xf numFmtId="0" fontId="0" fillId="0" borderId="46" xfId="0" applyBorder="1" applyAlignment="1">
      <alignment wrapText="1"/>
    </xf>
    <xf numFmtId="0" fontId="6" fillId="3" borderId="43" xfId="0" applyFont="1" applyFill="1" applyBorder="1" applyAlignment="1" applyProtection="1">
      <alignment horizontal="center"/>
    </xf>
    <xf numFmtId="0" fontId="9" fillId="3" borderId="0" xfId="0" applyFont="1" applyFill="1" applyBorder="1" applyAlignment="1" applyProtection="1">
      <alignment horizontal="center" wrapText="1"/>
    </xf>
    <xf numFmtId="169" fontId="83" fillId="3" borderId="2" xfId="0" applyNumberFormat="1" applyFont="1" applyFill="1" applyBorder="1"/>
    <xf numFmtId="169" fontId="83" fillId="3" borderId="2" xfId="0" applyNumberFormat="1" applyFont="1" applyFill="1" applyBorder="1" applyProtection="1"/>
    <xf numFmtId="14" fontId="0" fillId="0" borderId="0" xfId="0" applyNumberFormat="1"/>
    <xf numFmtId="0" fontId="1" fillId="0" borderId="0" xfId="0" applyFont="1"/>
    <xf numFmtId="169" fontId="1" fillId="3" borderId="0" xfId="0" applyNumberFormat="1" applyFont="1" applyFill="1" applyProtection="1"/>
    <xf numFmtId="169" fontId="1" fillId="3" borderId="0" xfId="0" applyNumberFormat="1" applyFont="1" applyFill="1"/>
    <xf numFmtId="169" fontId="1" fillId="3" borderId="0" xfId="0" applyNumberFormat="1" applyFont="1" applyFill="1" applyAlignment="1" applyProtection="1">
      <alignment horizontal="fill"/>
    </xf>
    <xf numFmtId="14" fontId="84" fillId="12" borderId="22" xfId="0" applyNumberFormat="1" applyFont="1" applyFill="1" applyBorder="1" applyAlignment="1" applyProtection="1">
      <alignment horizontal="center"/>
    </xf>
    <xf numFmtId="14" fontId="84" fillId="3" borderId="2" xfId="0" applyNumberFormat="1" applyFont="1" applyFill="1" applyBorder="1" applyAlignment="1">
      <alignment horizontal="center"/>
    </xf>
    <xf numFmtId="169" fontId="6" fillId="3" borderId="74" xfId="0" applyNumberFormat="1" applyFont="1" applyFill="1" applyBorder="1" applyAlignment="1" applyProtection="1">
      <alignment horizontal="center"/>
    </xf>
    <xf numFmtId="0" fontId="6" fillId="3" borderId="44" xfId="0" applyFont="1" applyFill="1" applyBorder="1" applyAlignment="1">
      <alignment horizontal="center"/>
    </xf>
    <xf numFmtId="0" fontId="6" fillId="3" borderId="44" xfId="0" applyFont="1" applyFill="1" applyBorder="1" applyAlignment="1" applyProtection="1">
      <alignment horizontal="center"/>
      <protection locked="0"/>
    </xf>
    <xf numFmtId="0" fontId="1" fillId="3" borderId="44" xfId="0" applyFont="1" applyFill="1" applyBorder="1" applyAlignment="1">
      <alignment horizontal="center"/>
    </xf>
    <xf numFmtId="169" fontId="9" fillId="3" borderId="44" xfId="0" applyNumberFormat="1" applyFont="1" applyFill="1" applyBorder="1" applyAlignment="1" applyProtection="1">
      <alignment horizontal="center"/>
    </xf>
    <xf numFmtId="0" fontId="1" fillId="3" borderId="0" xfId="0" applyFont="1" applyFill="1" applyAlignment="1" applyProtection="1">
      <alignment horizontal="left"/>
    </xf>
    <xf numFmtId="0" fontId="0" fillId="0" borderId="0" xfId="0"/>
    <xf numFmtId="14" fontId="1" fillId="0" borderId="0" xfId="0" applyNumberFormat="1" applyFont="1"/>
    <xf numFmtId="0" fontId="6" fillId="3" borderId="0" xfId="0" applyFont="1" applyFill="1" applyAlignment="1" applyProtection="1">
      <alignment horizontal="center"/>
    </xf>
    <xf numFmtId="0" fontId="16" fillId="3" borderId="0" xfId="0" applyFont="1" applyFill="1" applyAlignment="1">
      <alignment horizontal="center"/>
    </xf>
    <xf numFmtId="169" fontId="87" fillId="21" borderId="0" xfId="0" applyNumberFormat="1" applyFont="1" applyFill="1" applyBorder="1" applyAlignment="1" applyProtection="1">
      <protection locked="0"/>
    </xf>
    <xf numFmtId="169" fontId="87" fillId="21" borderId="0" xfId="0" applyNumberFormat="1" applyFont="1" applyFill="1" applyBorder="1" applyAlignment="1" applyProtection="1"/>
    <xf numFmtId="9" fontId="88" fillId="21" borderId="0" xfId="0" applyNumberFormat="1" applyFont="1" applyFill="1" applyBorder="1" applyAlignment="1" applyProtection="1"/>
    <xf numFmtId="9" fontId="89" fillId="21" borderId="0" xfId="0" applyNumberFormat="1" applyFont="1" applyFill="1" applyBorder="1" applyAlignment="1" applyProtection="1"/>
    <xf numFmtId="169" fontId="83" fillId="3" borderId="2" xfId="0" applyNumberFormat="1" applyFont="1" applyFill="1" applyBorder="1"/>
    <xf numFmtId="0" fontId="0" fillId="0" borderId="0" xfId="0"/>
    <xf numFmtId="0" fontId="46" fillId="2" borderId="0" xfId="0" applyNumberFormat="1" applyFont="1" applyFill="1" applyAlignment="1">
      <alignment horizontal="center"/>
    </xf>
    <xf numFmtId="0" fontId="46" fillId="2" borderId="0" xfId="0" applyNumberFormat="1" applyFont="1" applyFill="1" applyAlignment="1">
      <alignment horizontal="right"/>
    </xf>
    <xf numFmtId="0" fontId="46" fillId="4" borderId="0" xfId="0" applyNumberFormat="1" applyFont="1" applyFill="1" applyAlignment="1">
      <alignment horizontal="center"/>
    </xf>
    <xf numFmtId="0" fontId="47" fillId="4" borderId="0" xfId="0" applyNumberFormat="1" applyFont="1" applyFill="1" applyAlignment="1">
      <alignment horizontal="center"/>
    </xf>
    <xf numFmtId="0" fontId="34" fillId="9" borderId="0" xfId="0" applyNumberFormat="1" applyFont="1" applyFill="1" applyAlignment="1" applyProtection="1">
      <alignment horizontal="center"/>
    </xf>
    <xf numFmtId="0" fontId="48" fillId="2" borderId="0" xfId="0" applyNumberFormat="1" applyFont="1" applyFill="1"/>
    <xf numFmtId="0" fontId="36" fillId="2" borderId="0" xfId="0" applyNumberFormat="1" applyFont="1" applyFill="1" applyAlignment="1" applyProtection="1">
      <alignment horizontal="left"/>
    </xf>
    <xf numFmtId="0" fontId="36" fillId="2" borderId="0" xfId="0" applyNumberFormat="1" applyFont="1" applyFill="1"/>
    <xf numFmtId="0" fontId="46" fillId="2" borderId="0" xfId="0" applyNumberFormat="1" applyFont="1" applyFill="1"/>
    <xf numFmtId="0" fontId="6" fillId="13" borderId="0" xfId="0" applyNumberFormat="1" applyFont="1" applyFill="1"/>
    <xf numFmtId="0" fontId="6" fillId="2" borderId="0" xfId="0" applyNumberFormat="1" applyFont="1" applyFill="1"/>
    <xf numFmtId="0" fontId="6" fillId="4" borderId="0" xfId="0" applyNumberFormat="1" applyFont="1" applyFill="1" applyAlignment="1">
      <alignment horizontal="center"/>
    </xf>
    <xf numFmtId="0" fontId="6" fillId="2" borderId="0" xfId="0" applyNumberFormat="1" applyFont="1" applyFill="1" applyAlignment="1">
      <alignment horizontal="center"/>
    </xf>
    <xf numFmtId="0" fontId="6" fillId="3" borderId="0" xfId="0" applyNumberFormat="1" applyFont="1" applyFill="1" applyAlignment="1">
      <alignment horizontal="left"/>
    </xf>
    <xf numFmtId="0" fontId="1" fillId="3" borderId="0" xfId="0" applyNumberFormat="1" applyFont="1" applyFill="1" applyAlignment="1">
      <alignment horizontal="left"/>
    </xf>
    <xf numFmtId="0" fontId="6" fillId="3" borderId="0" xfId="0" applyNumberFormat="1" applyFont="1" applyFill="1" applyAlignment="1" applyProtection="1">
      <alignment horizontal="left"/>
    </xf>
    <xf numFmtId="0" fontId="6" fillId="3" borderId="1" xfId="0" applyNumberFormat="1" applyFont="1" applyFill="1" applyBorder="1" applyAlignment="1" applyProtection="1">
      <alignment horizontal="fill"/>
    </xf>
    <xf numFmtId="0" fontId="6" fillId="3" borderId="0" xfId="0" applyNumberFormat="1" applyFont="1" applyFill="1"/>
    <xf numFmtId="0" fontId="6" fillId="3" borderId="0" xfId="0" applyNumberFormat="1" applyFont="1" applyFill="1" applyAlignment="1" applyProtection="1">
      <alignment horizontal="center"/>
    </xf>
    <xf numFmtId="0" fontId="14" fillId="3" borderId="0" xfId="0" applyNumberFormat="1" applyFont="1" applyFill="1" applyAlignment="1" applyProtection="1">
      <alignment horizontal="center"/>
    </xf>
    <xf numFmtId="0" fontId="50" fillId="3" borderId="0" xfId="0" applyNumberFormat="1" applyFont="1" applyFill="1" applyBorder="1" applyAlignment="1" applyProtection="1">
      <alignment horizontal="center"/>
    </xf>
    <xf numFmtId="0" fontId="6" fillId="3" borderId="0" xfId="0" applyNumberFormat="1" applyFont="1" applyFill="1" applyAlignment="1">
      <alignment horizontal="center"/>
    </xf>
    <xf numFmtId="0" fontId="33" fillId="0" borderId="0" xfId="0" applyNumberFormat="1" applyFont="1" applyFill="1" applyBorder="1" applyAlignment="1" applyProtection="1">
      <alignment horizontal="center"/>
    </xf>
    <xf numFmtId="0" fontId="5" fillId="3" borderId="0" xfId="0" applyNumberFormat="1" applyFont="1" applyFill="1" applyAlignment="1">
      <alignment horizontal="center"/>
    </xf>
    <xf numFmtId="0" fontId="14" fillId="3" borderId="0" xfId="0" quotePrefix="1" applyNumberFormat="1" applyFont="1" applyFill="1" applyAlignment="1">
      <alignment horizontal="left"/>
    </xf>
    <xf numFmtId="0" fontId="10" fillId="3" borderId="0" xfId="0" quotePrefix="1" applyNumberFormat="1" applyFont="1" applyFill="1" applyAlignment="1" applyProtection="1">
      <alignment horizontal="left"/>
      <protection locked="0"/>
    </xf>
    <xf numFmtId="0" fontId="6" fillId="3" borderId="0" xfId="0" applyNumberFormat="1" applyFont="1" applyFill="1" applyBorder="1" applyAlignment="1" applyProtection="1">
      <alignment horizontal="fill"/>
    </xf>
    <xf numFmtId="0" fontId="6" fillId="0" borderId="0" xfId="0" applyNumberFormat="1" applyFont="1" applyFill="1" applyAlignment="1" applyProtection="1">
      <alignment horizontal="center"/>
    </xf>
    <xf numFmtId="0" fontId="6" fillId="0" borderId="0" xfId="0" applyNumberFormat="1" applyFont="1" applyFill="1" applyAlignment="1">
      <alignment horizontal="center"/>
    </xf>
    <xf numFmtId="0" fontId="28" fillId="0" borderId="0" xfId="0" applyNumberFormat="1" applyFont="1" applyFill="1" applyAlignment="1">
      <alignment horizontal="center"/>
    </xf>
    <xf numFmtId="0" fontId="15" fillId="0" borderId="0" xfId="0" applyNumberFormat="1" applyFont="1" applyFill="1"/>
    <xf numFmtId="0" fontId="15" fillId="3" borderId="0" xfId="0" applyNumberFormat="1" applyFont="1" applyFill="1"/>
    <xf numFmtId="0" fontId="6" fillId="3" borderId="3" xfId="0" applyNumberFormat="1" applyFont="1" applyFill="1" applyBorder="1"/>
    <xf numFmtId="0" fontId="33" fillId="13" borderId="0" xfId="0" applyNumberFormat="1" applyFont="1" applyFill="1" applyBorder="1" applyAlignment="1">
      <alignment horizontal="center"/>
    </xf>
    <xf numFmtId="0" fontId="0" fillId="2" borderId="0" xfId="0" applyNumberFormat="1" applyFill="1" applyAlignment="1">
      <alignment horizontal="center"/>
    </xf>
    <xf numFmtId="0" fontId="4" fillId="4" borderId="0" xfId="0" quotePrefix="1" applyNumberFormat="1" applyFont="1" applyFill="1" applyAlignment="1">
      <alignment horizontal="center"/>
    </xf>
    <xf numFmtId="0" fontId="9" fillId="2" borderId="0" xfId="0" applyNumberFormat="1" applyFont="1" applyFill="1" applyAlignment="1">
      <alignment horizontal="center"/>
    </xf>
    <xf numFmtId="0" fontId="17" fillId="2" borderId="0" xfId="0" applyNumberFormat="1" applyFont="1" applyFill="1" applyAlignment="1">
      <alignment horizontal="center"/>
    </xf>
    <xf numFmtId="0" fontId="33" fillId="0" borderId="26" xfId="0" applyNumberFormat="1" applyFont="1" applyBorder="1" applyAlignment="1">
      <alignment horizontal="center"/>
    </xf>
    <xf numFmtId="0" fontId="6" fillId="2" borderId="0" xfId="0" quotePrefix="1" applyNumberFormat="1" applyFont="1" applyFill="1" applyAlignment="1">
      <alignment horizontal="center"/>
    </xf>
    <xf numFmtId="0" fontId="2" fillId="2" borderId="0" xfId="0" applyNumberFormat="1" applyFont="1" applyFill="1" applyAlignment="1">
      <alignment horizontal="center"/>
    </xf>
    <xf numFmtId="0" fontId="15" fillId="2" borderId="0" xfId="0" quotePrefix="1" applyNumberFormat="1" applyFont="1" applyFill="1" applyAlignment="1">
      <alignment horizontal="center"/>
    </xf>
    <xf numFmtId="0" fontId="6" fillId="13" borderId="0" xfId="0" applyNumberFormat="1" applyFont="1" applyFill="1" applyAlignment="1">
      <alignment horizontal="center"/>
    </xf>
    <xf numFmtId="0" fontId="17" fillId="2" borderId="0" xfId="0" applyNumberFormat="1" applyFont="1" applyFill="1" applyAlignment="1">
      <alignment horizontal="center" wrapText="1"/>
    </xf>
    <xf numFmtId="0" fontId="45" fillId="2" borderId="0" xfId="0" applyNumberFormat="1" applyFont="1" applyFill="1" applyAlignment="1">
      <alignment horizontal="center"/>
    </xf>
    <xf numFmtId="0" fontId="90" fillId="2" borderId="0" xfId="0" applyNumberFormat="1" applyFont="1" applyFill="1" applyAlignment="1">
      <alignment horizontal="center"/>
    </xf>
    <xf numFmtId="0" fontId="0" fillId="0" borderId="0" xfId="0" applyNumberFormat="1"/>
    <xf numFmtId="0" fontId="6" fillId="2" borderId="0" xfId="0" applyNumberFormat="1" applyFont="1" applyFill="1" applyBorder="1"/>
    <xf numFmtId="0" fontId="2" fillId="13" borderId="0" xfId="0" applyNumberFormat="1" applyFont="1" applyFill="1" applyBorder="1"/>
    <xf numFmtId="0" fontId="9" fillId="0" borderId="31" xfId="0" applyNumberFormat="1" applyFont="1" applyFill="1" applyBorder="1"/>
    <xf numFmtId="0" fontId="6" fillId="0" borderId="31" xfId="0" applyNumberFormat="1" applyFont="1" applyFill="1" applyBorder="1"/>
    <xf numFmtId="0" fontId="6" fillId="9" borderId="31" xfId="0" applyNumberFormat="1" applyFont="1" applyFill="1" applyBorder="1"/>
    <xf numFmtId="0" fontId="6" fillId="0" borderId="32" xfId="0" applyNumberFormat="1" applyFont="1" applyFill="1" applyBorder="1"/>
    <xf numFmtId="0" fontId="6" fillId="0" borderId="0" xfId="0" applyNumberFormat="1" applyFont="1" applyFill="1" applyBorder="1"/>
    <xf numFmtId="0" fontId="6" fillId="0" borderId="33" xfId="0" applyNumberFormat="1" applyFont="1" applyFill="1" applyBorder="1"/>
    <xf numFmtId="0" fontId="6" fillId="13" borderId="0" xfId="0" applyNumberFormat="1" applyFont="1" applyFill="1" applyBorder="1"/>
    <xf numFmtId="0" fontId="73" fillId="0" borderId="0" xfId="0" applyNumberFormat="1" applyFont="1" applyAlignment="1">
      <alignment wrapText="1"/>
    </xf>
    <xf numFmtId="0" fontId="0" fillId="0" borderId="0" xfId="0" applyNumberFormat="1" applyAlignment="1">
      <alignment vertical="center"/>
    </xf>
    <xf numFmtId="0" fontId="73" fillId="0" borderId="0" xfId="0" applyNumberFormat="1" applyFont="1" applyAlignment="1">
      <alignment vertical="center" wrapText="1"/>
    </xf>
    <xf numFmtId="0" fontId="73" fillId="0" borderId="0" xfId="0" applyNumberFormat="1" applyFont="1" applyAlignment="1">
      <alignment horizontal="left" vertical="center" wrapText="1"/>
    </xf>
    <xf numFmtId="0" fontId="73" fillId="0" borderId="14" xfId="0" applyNumberFormat="1" applyFont="1" applyBorder="1" applyAlignment="1">
      <alignment horizontal="left" vertical="center" wrapText="1"/>
    </xf>
    <xf numFmtId="0" fontId="71" fillId="17" borderId="58" xfId="6" applyNumberFormat="1" applyFont="1" applyBorder="1" applyAlignment="1">
      <alignment horizontal="center" vertical="center" wrapText="1"/>
    </xf>
    <xf numFmtId="0" fontId="71" fillId="17" borderId="56" xfId="6" applyNumberFormat="1" applyFont="1" applyBorder="1" applyAlignment="1">
      <alignment horizontal="center" wrapText="1"/>
    </xf>
    <xf numFmtId="0" fontId="71" fillId="17" borderId="59" xfId="6" applyNumberFormat="1" applyFont="1" applyBorder="1" applyAlignment="1">
      <alignment horizontal="center" wrapText="1"/>
    </xf>
    <xf numFmtId="0" fontId="0" fillId="0" borderId="0" xfId="0" applyNumberFormat="1" applyAlignment="1">
      <alignment horizontal="center"/>
    </xf>
    <xf numFmtId="0" fontId="71" fillId="17" borderId="51" xfId="6" applyNumberFormat="1" applyFont="1" applyBorder="1" applyAlignment="1">
      <alignment horizontal="center" vertical="center" wrapText="1"/>
    </xf>
    <xf numFmtId="0" fontId="71" fillId="17" borderId="50" xfId="6" applyNumberFormat="1" applyFont="1" applyBorder="1" applyAlignment="1">
      <alignment horizontal="center" vertical="center" wrapText="1"/>
    </xf>
    <xf numFmtId="0" fontId="0" fillId="0" borderId="0" xfId="0" applyNumberFormat="1" applyAlignment="1">
      <alignment horizontal="center" vertical="center"/>
    </xf>
    <xf numFmtId="0" fontId="72" fillId="18" borderId="0" xfId="7" applyNumberFormat="1" applyBorder="1" applyAlignment="1">
      <alignment horizontal="center" vertical="center" wrapText="1"/>
    </xf>
    <xf numFmtId="0" fontId="75" fillId="0" borderId="0" xfId="0" applyNumberFormat="1" applyFont="1" applyBorder="1" applyAlignment="1">
      <alignment vertical="top" wrapText="1"/>
    </xf>
    <xf numFmtId="0" fontId="70" fillId="16" borderId="53" xfId="5" applyNumberFormat="1" applyBorder="1" applyAlignment="1">
      <alignment vertical="center"/>
    </xf>
    <xf numFmtId="0" fontId="70" fillId="16" borderId="53" xfId="5" applyNumberFormat="1" applyBorder="1" applyAlignment="1">
      <alignment horizontal="center" vertical="center"/>
    </xf>
    <xf numFmtId="0" fontId="70" fillId="16" borderId="53" xfId="5" applyNumberFormat="1" applyBorder="1" applyAlignment="1">
      <alignment vertical="center" wrapText="1"/>
    </xf>
    <xf numFmtId="0" fontId="70" fillId="16" borderId="53" xfId="5" applyNumberFormat="1" applyBorder="1" applyAlignment="1">
      <alignment horizontal="center" vertical="center" wrapText="1"/>
    </xf>
    <xf numFmtId="0" fontId="70" fillId="16" borderId="40" xfId="5" applyNumberFormat="1" applyAlignment="1">
      <alignment vertical="center"/>
    </xf>
    <xf numFmtId="0" fontId="70" fillId="16" borderId="40" xfId="5" quotePrefix="1" applyNumberFormat="1" applyAlignment="1">
      <alignment horizontal="center" vertical="center"/>
    </xf>
    <xf numFmtId="0" fontId="70" fillId="16" borderId="40" xfId="5" applyNumberFormat="1" applyAlignment="1">
      <alignment vertical="center" wrapText="1"/>
    </xf>
    <xf numFmtId="0" fontId="70" fillId="16" borderId="40" xfId="5" applyNumberFormat="1" applyAlignment="1">
      <alignment horizontal="center" vertical="center" wrapText="1"/>
    </xf>
    <xf numFmtId="0" fontId="70" fillId="16" borderId="40" xfId="5" applyNumberFormat="1" applyAlignment="1">
      <alignment horizontal="center" vertical="center"/>
    </xf>
    <xf numFmtId="0" fontId="0" fillId="0" borderId="0" xfId="0" applyNumberFormat="1" applyAlignment="1">
      <alignment wrapText="1"/>
    </xf>
    <xf numFmtId="0" fontId="71" fillId="17" borderId="52" xfId="6" applyNumberFormat="1" applyFont="1" applyBorder="1" applyAlignment="1">
      <alignment horizontal="center" vertical="center" wrapText="1"/>
    </xf>
    <xf numFmtId="0" fontId="70" fillId="16" borderId="53" xfId="5" applyNumberFormat="1" applyBorder="1" applyAlignment="1">
      <alignment horizontal="left" vertical="center"/>
    </xf>
    <xf numFmtId="0" fontId="70" fillId="16" borderId="40" xfId="5" quotePrefix="1" applyNumberFormat="1" applyAlignment="1">
      <alignment horizontal="left" vertical="center"/>
    </xf>
    <xf numFmtId="0" fontId="70" fillId="16" borderId="40" xfId="5" quotePrefix="1" applyNumberFormat="1" applyAlignment="1">
      <alignment horizontal="left" vertical="center" wrapText="1"/>
    </xf>
    <xf numFmtId="0" fontId="81" fillId="0" borderId="0" xfId="0" applyNumberFormat="1" applyFont="1" applyFill="1"/>
    <xf numFmtId="0" fontId="6" fillId="3" borderId="0" xfId="0" applyNumberFormat="1" applyFont="1" applyFill="1" applyBorder="1" applyAlignment="1" applyProtection="1">
      <alignment horizontal="center"/>
    </xf>
    <xf numFmtId="1" fontId="33" fillId="2" borderId="0" xfId="0" quotePrefix="1" applyNumberFormat="1" applyFont="1" applyFill="1"/>
    <xf numFmtId="0" fontId="0" fillId="2" borderId="0" xfId="0" applyNumberFormat="1" applyFill="1"/>
    <xf numFmtId="164" fontId="83" fillId="12" borderId="0" xfId="4" applyNumberFormat="1" applyFont="1" applyFill="1"/>
    <xf numFmtId="0" fontId="23" fillId="0" borderId="0" xfId="13" quotePrefix="1" applyFont="1" applyAlignment="1">
      <alignment horizontal="right"/>
    </xf>
    <xf numFmtId="15" fontId="21" fillId="0" borderId="0" xfId="13" applyNumberFormat="1" applyFont="1" applyFill="1"/>
    <xf numFmtId="17" fontId="29" fillId="0" borderId="0" xfId="13" applyNumberFormat="1" applyFont="1" applyFill="1"/>
    <xf numFmtId="0" fontId="2" fillId="0" borderId="0" xfId="13" applyFont="1"/>
    <xf numFmtId="0" fontId="2" fillId="2" borderId="0" xfId="13" applyFont="1" applyFill="1"/>
    <xf numFmtId="0" fontId="28" fillId="5" borderId="4" xfId="13" quotePrefix="1" applyFont="1" applyFill="1" applyBorder="1" applyAlignment="1">
      <alignment horizontal="left"/>
    </xf>
    <xf numFmtId="0" fontId="2" fillId="5" borderId="3" xfId="13" applyFont="1" applyFill="1" applyBorder="1"/>
    <xf numFmtId="0" fontId="28" fillId="5" borderId="5" xfId="13" applyFont="1" applyFill="1" applyBorder="1"/>
    <xf numFmtId="0" fontId="28" fillId="6" borderId="0" xfId="13" applyFont="1" applyFill="1" applyAlignment="1">
      <alignment horizontal="center"/>
    </xf>
    <xf numFmtId="0" fontId="30" fillId="0" borderId="0" xfId="13" applyFont="1"/>
    <xf numFmtId="1" fontId="2" fillId="2" borderId="0" xfId="13" applyNumberFormat="1" applyFont="1" applyFill="1"/>
    <xf numFmtId="1" fontId="2" fillId="5" borderId="0" xfId="13" applyNumberFormat="1" applyFont="1" applyFill="1"/>
    <xf numFmtId="0" fontId="28" fillId="5" borderId="0" xfId="13" quotePrefix="1" applyFont="1" applyFill="1" applyBorder="1" applyAlignment="1">
      <alignment horizontal="left"/>
    </xf>
    <xf numFmtId="0" fontId="33" fillId="0" borderId="26" xfId="13" applyFont="1" applyFill="1" applyBorder="1" applyAlignment="1" applyProtection="1">
      <alignment horizontal="center"/>
    </xf>
    <xf numFmtId="0" fontId="21" fillId="0" borderId="0" xfId="13" quotePrefix="1" applyFont="1" applyAlignment="1">
      <alignment horizontal="left" indent="1"/>
    </xf>
    <xf numFmtId="1" fontId="21" fillId="0" borderId="0" xfId="13" quotePrefix="1" applyNumberFormat="1" applyFont="1"/>
    <xf numFmtId="17" fontId="21" fillId="0" borderId="0" xfId="13" applyNumberFormat="1" applyFont="1" applyFill="1"/>
    <xf numFmtId="0" fontId="21" fillId="0" borderId="7" xfId="13" applyFont="1" applyBorder="1" applyAlignment="1">
      <alignment horizontal="left"/>
    </xf>
    <xf numFmtId="1" fontId="2" fillId="0" borderId="0" xfId="13" applyNumberFormat="1" applyFont="1" applyFill="1"/>
    <xf numFmtId="0" fontId="28" fillId="0" borderId="7" xfId="13" applyFont="1" applyBorder="1"/>
    <xf numFmtId="9" fontId="21" fillId="0" borderId="8" xfId="13" applyNumberFormat="1" applyFont="1" applyBorder="1" applyAlignment="1" applyProtection="1">
      <alignment horizontal="center" wrapText="1"/>
    </xf>
    <xf numFmtId="0" fontId="23" fillId="0" borderId="7" xfId="13" applyFont="1" applyBorder="1" applyAlignment="1">
      <alignment horizontal="center"/>
    </xf>
    <xf numFmtId="0" fontId="23" fillId="0" borderId="8" xfId="13" applyFont="1" applyBorder="1" applyAlignment="1">
      <alignment horizontal="center"/>
    </xf>
    <xf numFmtId="0" fontId="23" fillId="0" borderId="9" xfId="13" applyFont="1" applyBorder="1" applyAlignment="1">
      <alignment horizontal="center"/>
    </xf>
    <xf numFmtId="0" fontId="2" fillId="0" borderId="0" xfId="13" applyFont="1" applyAlignment="1">
      <alignment horizontal="center"/>
    </xf>
    <xf numFmtId="0" fontId="30" fillId="0" borderId="0" xfId="13" applyFont="1" applyFill="1"/>
    <xf numFmtId="0" fontId="2" fillId="0" borderId="0" xfId="13" applyFont="1" applyFill="1"/>
    <xf numFmtId="0" fontId="21" fillId="0" borderId="10" xfId="13" applyFont="1" applyBorder="1" applyAlignment="1">
      <alignment horizontal="left"/>
    </xf>
    <xf numFmtId="1" fontId="2" fillId="0" borderId="11" xfId="13" applyNumberFormat="1" applyFont="1" applyFill="1" applyBorder="1"/>
    <xf numFmtId="0" fontId="28" fillId="0" borderId="10" xfId="13" applyFont="1" applyBorder="1"/>
    <xf numFmtId="9" fontId="21" fillId="0" borderId="12" xfId="13" applyNumberFormat="1" applyFont="1" applyBorder="1" applyAlignment="1" applyProtection="1">
      <alignment horizontal="center" wrapText="1"/>
    </xf>
    <xf numFmtId="1" fontId="34" fillId="0" borderId="13" xfId="13" applyNumberFormat="1" applyFont="1" applyBorder="1" applyAlignment="1">
      <alignment horizontal="center"/>
    </xf>
    <xf numFmtId="1" fontId="34" fillId="0" borderId="10" xfId="13" applyNumberFormat="1" applyFont="1" applyBorder="1" applyAlignment="1">
      <alignment horizontal="center"/>
    </xf>
    <xf numFmtId="1" fontId="34" fillId="0" borderId="12" xfId="13" applyNumberFormat="1" applyFont="1" applyBorder="1" applyAlignment="1">
      <alignment horizontal="center"/>
    </xf>
    <xf numFmtId="0" fontId="35" fillId="0" borderId="0" xfId="13" quotePrefix="1" applyFont="1" applyAlignment="1">
      <alignment horizontal="right"/>
    </xf>
    <xf numFmtId="0" fontId="21" fillId="0" borderId="0" xfId="13" quotePrefix="1" applyFont="1" applyAlignment="1">
      <alignment horizontal="center"/>
    </xf>
    <xf numFmtId="0" fontId="21" fillId="0" borderId="0" xfId="13" applyFont="1" applyAlignment="1">
      <alignment horizontal="center"/>
    </xf>
    <xf numFmtId="0" fontId="21" fillId="0" borderId="7" xfId="13" quotePrefix="1" applyFont="1" applyBorder="1" applyAlignment="1">
      <alignment horizontal="left"/>
    </xf>
    <xf numFmtId="1" fontId="2" fillId="0" borderId="14" xfId="13" applyNumberFormat="1" applyFont="1" applyFill="1" applyBorder="1"/>
    <xf numFmtId="9" fontId="21" fillId="0" borderId="8" xfId="13" quotePrefix="1" applyNumberFormat="1" applyFont="1" applyBorder="1" applyAlignment="1" applyProtection="1">
      <alignment horizontal="center" wrapText="1"/>
    </xf>
    <xf numFmtId="0" fontId="36" fillId="0" borderId="7" xfId="13" quotePrefix="1" applyFont="1" applyBorder="1" applyAlignment="1">
      <alignment horizontal="center" wrapText="1"/>
    </xf>
    <xf numFmtId="0" fontId="36" fillId="0" borderId="8" xfId="13" quotePrefix="1" applyFont="1" applyBorder="1" applyAlignment="1">
      <alignment horizontal="center" wrapText="1"/>
    </xf>
    <xf numFmtId="0" fontId="30" fillId="0" borderId="15" xfId="13" applyFont="1" applyBorder="1"/>
    <xf numFmtId="0" fontId="21" fillId="0" borderId="15" xfId="13" quotePrefix="1" applyFont="1" applyBorder="1" applyAlignment="1">
      <alignment horizontal="right"/>
    </xf>
    <xf numFmtId="17" fontId="78" fillId="0" borderId="16" xfId="13" applyNumberFormat="1" applyFont="1" applyFill="1" applyBorder="1" applyAlignment="1">
      <alignment horizontal="center"/>
    </xf>
    <xf numFmtId="0" fontId="30" fillId="0" borderId="15" xfId="13" applyFont="1" applyBorder="1" applyAlignment="1">
      <alignment horizontal="center"/>
    </xf>
    <xf numFmtId="4" fontId="2" fillId="0" borderId="15" xfId="13" applyNumberFormat="1" applyFont="1" applyBorder="1"/>
    <xf numFmtId="0" fontId="2" fillId="0" borderId="15" xfId="13" quotePrefix="1" applyFont="1" applyBorder="1" applyAlignment="1">
      <alignment horizontal="center"/>
    </xf>
    <xf numFmtId="0" fontId="21" fillId="0" borderId="17" xfId="13" quotePrefix="1" applyFont="1" applyBorder="1" applyAlignment="1">
      <alignment horizontal="center"/>
    </xf>
    <xf numFmtId="0" fontId="21" fillId="0" borderId="17" xfId="13" applyFont="1" applyBorder="1" applyAlignment="1">
      <alignment horizontal="left"/>
    </xf>
    <xf numFmtId="9" fontId="2" fillId="0" borderId="18" xfId="13" applyNumberFormat="1" applyFont="1" applyBorder="1" applyAlignment="1" applyProtection="1">
      <alignment horizontal="center"/>
    </xf>
    <xf numFmtId="165" fontId="21" fillId="0" borderId="34" xfId="13" applyNumberFormat="1" applyFont="1" applyBorder="1" applyAlignment="1" applyProtection="1">
      <alignment horizontal="right"/>
    </xf>
    <xf numFmtId="165" fontId="21" fillId="0" borderId="61" xfId="13" applyNumberFormat="1" applyFont="1" applyBorder="1" applyAlignment="1" applyProtection="1">
      <alignment horizontal="right"/>
    </xf>
    <xf numFmtId="165" fontId="21" fillId="0" borderId="62" xfId="13" applyNumberFormat="1" applyFont="1" applyBorder="1" applyAlignment="1" applyProtection="1">
      <alignment horizontal="right"/>
    </xf>
    <xf numFmtId="165" fontId="21" fillId="0" borderId="63" xfId="13" applyNumberFormat="1" applyFont="1" applyBorder="1" applyAlignment="1" applyProtection="1">
      <alignment horizontal="right"/>
    </xf>
    <xf numFmtId="165" fontId="21" fillId="0" borderId="64" xfId="13" applyNumberFormat="1" applyFont="1" applyBorder="1" applyAlignment="1" applyProtection="1">
      <alignment horizontal="right"/>
    </xf>
    <xf numFmtId="0" fontId="30" fillId="0" borderId="19" xfId="13" applyFont="1" applyBorder="1"/>
    <xf numFmtId="0" fontId="21" fillId="0" borderId="19" xfId="13" quotePrefix="1" applyFont="1" applyBorder="1" applyAlignment="1">
      <alignment horizontal="right"/>
    </xf>
    <xf numFmtId="17" fontId="33" fillId="0" borderId="80" xfId="13" applyNumberFormat="1" applyFont="1" applyFill="1" applyBorder="1" applyAlignment="1">
      <alignment horizontal="center"/>
    </xf>
    <xf numFmtId="0" fontId="30" fillId="0" borderId="19" xfId="13" applyFont="1" applyBorder="1" applyAlignment="1">
      <alignment horizontal="center"/>
    </xf>
    <xf numFmtId="4" fontId="2" fillId="0" borderId="19" xfId="13" applyNumberFormat="1" applyFont="1" applyBorder="1"/>
    <xf numFmtId="0" fontId="2" fillId="0" borderId="19" xfId="13" applyFont="1" applyBorder="1" applyAlignment="1">
      <alignment horizontal="center"/>
    </xf>
    <xf numFmtId="0" fontId="21" fillId="0" borderId="20" xfId="13" applyFont="1" applyBorder="1" applyAlignment="1">
      <alignment horizontal="center"/>
    </xf>
    <xf numFmtId="0" fontId="21" fillId="0" borderId="20" xfId="13" applyFont="1" applyBorder="1" applyAlignment="1">
      <alignment horizontal="left"/>
    </xf>
    <xf numFmtId="9" fontId="2" fillId="0" borderId="21" xfId="13" applyNumberFormat="1" applyFont="1" applyBorder="1" applyAlignment="1" applyProtection="1">
      <alignment horizontal="center"/>
    </xf>
    <xf numFmtId="165" fontId="21" fillId="0" borderId="35" xfId="13" applyNumberFormat="1" applyFont="1" applyBorder="1" applyAlignment="1" applyProtection="1">
      <alignment horizontal="right"/>
    </xf>
    <xf numFmtId="165" fontId="21" fillId="0" borderId="65" xfId="13" applyNumberFormat="1" applyFont="1" applyBorder="1" applyAlignment="1" applyProtection="1">
      <alignment horizontal="right"/>
    </xf>
    <xf numFmtId="165" fontId="21" fillId="0" borderId="66" xfId="13" applyNumberFormat="1" applyFont="1" applyBorder="1" applyAlignment="1" applyProtection="1">
      <alignment horizontal="right"/>
    </xf>
    <xf numFmtId="165" fontId="21" fillId="0" borderId="67" xfId="13" applyNumberFormat="1" applyFont="1" applyBorder="1" applyAlignment="1" applyProtection="1">
      <alignment horizontal="right"/>
    </xf>
    <xf numFmtId="165" fontId="21" fillId="0" borderId="68" xfId="13" applyNumberFormat="1" applyFont="1" applyBorder="1" applyAlignment="1" applyProtection="1">
      <alignment horizontal="right"/>
    </xf>
    <xf numFmtId="0" fontId="30" fillId="0" borderId="0" xfId="13" applyFont="1" applyBorder="1"/>
    <xf numFmtId="0" fontId="21" fillId="0" borderId="0" xfId="13" quotePrefix="1" applyFont="1" applyAlignment="1">
      <alignment horizontal="right"/>
    </xf>
    <xf numFmtId="17" fontId="33" fillId="0" borderId="0" xfId="13" applyNumberFormat="1" applyFont="1" applyFill="1" applyBorder="1" applyAlignment="1">
      <alignment horizontal="center"/>
    </xf>
    <xf numFmtId="0" fontId="30" fillId="0" borderId="0" xfId="13" applyFont="1" applyBorder="1" applyAlignment="1">
      <alignment horizontal="center"/>
    </xf>
    <xf numFmtId="4" fontId="2" fillId="0" borderId="0" xfId="13" applyNumberFormat="1" applyFont="1"/>
    <xf numFmtId="0" fontId="2" fillId="0" borderId="0" xfId="13" applyFont="1" applyFill="1" applyBorder="1" applyAlignment="1">
      <alignment horizontal="center"/>
    </xf>
    <xf numFmtId="0" fontId="21" fillId="0" borderId="20" xfId="13" quotePrefix="1" applyFont="1" applyBorder="1" applyAlignment="1">
      <alignment horizontal="center"/>
    </xf>
    <xf numFmtId="0" fontId="21" fillId="0" borderId="20" xfId="13" applyFont="1" applyFill="1" applyBorder="1" applyAlignment="1">
      <alignment horizontal="left"/>
    </xf>
    <xf numFmtId="9" fontId="2" fillId="0" borderId="21" xfId="13" applyNumberFormat="1" applyFont="1" applyFill="1" applyBorder="1" applyAlignment="1" applyProtection="1">
      <alignment horizontal="center"/>
    </xf>
    <xf numFmtId="0" fontId="2" fillId="7" borderId="0" xfId="13" applyFont="1" applyFill="1"/>
    <xf numFmtId="0" fontId="21" fillId="0" borderId="0" xfId="13" quotePrefix="1" applyFont="1" applyFill="1" applyAlignment="1">
      <alignment horizontal="right"/>
    </xf>
    <xf numFmtId="0" fontId="28" fillId="0" borderId="0" xfId="13" quotePrefix="1" applyFont="1" applyFill="1" applyAlignment="1">
      <alignment horizontal="right"/>
    </xf>
    <xf numFmtId="10" fontId="28" fillId="15" borderId="26" xfId="13" applyNumberFormat="1" applyFont="1" applyFill="1" applyBorder="1"/>
    <xf numFmtId="0" fontId="37" fillId="0" borderId="0" xfId="13" quotePrefix="1" applyFont="1" applyFill="1" applyAlignment="1">
      <alignment horizontal="left"/>
    </xf>
    <xf numFmtId="10" fontId="2" fillId="0" borderId="0" xfId="13" applyNumberFormat="1" applyFont="1" applyFill="1"/>
    <xf numFmtId="0" fontId="21" fillId="0" borderId="20" xfId="13" applyFont="1" applyFill="1" applyBorder="1" applyAlignment="1">
      <alignment horizontal="center"/>
    </xf>
    <xf numFmtId="0" fontId="37" fillId="0" borderId="0" xfId="13" applyFont="1" applyFill="1" applyAlignment="1">
      <alignment horizontal="right"/>
    </xf>
    <xf numFmtId="0" fontId="30" fillId="2" borderId="0" xfId="13" applyFont="1" applyFill="1"/>
    <xf numFmtId="17" fontId="2" fillId="2" borderId="0" xfId="13" applyNumberFormat="1" applyFont="1" applyFill="1"/>
    <xf numFmtId="0" fontId="39" fillId="2" borderId="0" xfId="13" applyFont="1" applyFill="1" applyAlignment="1">
      <alignment horizontal="center"/>
    </xf>
    <xf numFmtId="0" fontId="2" fillId="0" borderId="0" xfId="13" applyFont="1" applyFill="1" applyAlignment="1"/>
    <xf numFmtId="0" fontId="21" fillId="0" borderId="20" xfId="13" applyFont="1" applyBorder="1" applyAlignment="1">
      <alignment horizontal="center" vertical="center"/>
    </xf>
    <xf numFmtId="0" fontId="21" fillId="0" borderId="20" xfId="13" applyFont="1" applyBorder="1" applyAlignment="1">
      <alignment horizontal="left" wrapText="1"/>
    </xf>
    <xf numFmtId="0" fontId="79" fillId="0" borderId="0" xfId="13" applyFont="1"/>
    <xf numFmtId="0" fontId="21" fillId="0" borderId="23" xfId="13" applyFont="1" applyBorder="1" applyAlignment="1">
      <alignment horizontal="center"/>
    </xf>
    <xf numFmtId="1" fontId="2" fillId="0" borderId="1" xfId="13" applyNumberFormat="1" applyFont="1" applyFill="1" applyBorder="1"/>
    <xf numFmtId="0" fontId="21" fillId="0" borderId="23" xfId="13" applyFont="1" applyBorder="1" applyAlignment="1">
      <alignment horizontal="left"/>
    </xf>
    <xf numFmtId="9" fontId="2" fillId="0" borderId="24" xfId="13" applyNumberFormat="1" applyFont="1" applyBorder="1" applyAlignment="1" applyProtection="1">
      <alignment horizontal="center"/>
    </xf>
    <xf numFmtId="165" fontId="21" fillId="0" borderId="36" xfId="13" applyNumberFormat="1" applyFont="1" applyBorder="1" applyAlignment="1" applyProtection="1">
      <alignment horizontal="right"/>
    </xf>
    <xf numFmtId="165" fontId="21" fillId="0" borderId="69" xfId="13" applyNumberFormat="1" applyFont="1" applyBorder="1" applyAlignment="1" applyProtection="1">
      <alignment horizontal="right"/>
    </xf>
    <xf numFmtId="165" fontId="21" fillId="0" borderId="70" xfId="13" applyNumberFormat="1" applyFont="1" applyBorder="1" applyAlignment="1" applyProtection="1">
      <alignment horizontal="right"/>
    </xf>
    <xf numFmtId="165" fontId="21" fillId="0" borderId="71" xfId="13" applyNumberFormat="1" applyFont="1" applyBorder="1" applyAlignment="1" applyProtection="1">
      <alignment horizontal="right"/>
    </xf>
    <xf numFmtId="165" fontId="21" fillId="0" borderId="72" xfId="13" applyNumberFormat="1" applyFont="1" applyBorder="1" applyAlignment="1" applyProtection="1">
      <alignment horizontal="right"/>
    </xf>
    <xf numFmtId="0" fontId="30" fillId="2" borderId="0" xfId="13" applyFont="1" applyFill="1" applyBorder="1"/>
    <xf numFmtId="0" fontId="21" fillId="0" borderId="0" xfId="13" applyFont="1" applyAlignment="1">
      <alignment horizontal="left"/>
    </xf>
    <xf numFmtId="9" fontId="2" fillId="0" borderId="25" xfId="13" applyNumberFormat="1" applyFont="1" applyBorder="1" applyAlignment="1" applyProtection="1">
      <alignment horizontal="center"/>
    </xf>
    <xf numFmtId="165" fontId="9" fillId="0" borderId="0" xfId="13" applyNumberFormat="1" applyFont="1" applyBorder="1" applyProtection="1"/>
    <xf numFmtId="165" fontId="9" fillId="0" borderId="0" xfId="13" applyNumberFormat="1" applyFont="1" applyProtection="1"/>
    <xf numFmtId="165" fontId="9" fillId="0" borderId="25" xfId="13" applyNumberFormat="1" applyFont="1" applyBorder="1" applyProtection="1"/>
    <xf numFmtId="165" fontId="9" fillId="0" borderId="6" xfId="13" applyNumberFormat="1" applyFont="1" applyBorder="1" applyProtection="1"/>
    <xf numFmtId="165" fontId="9" fillId="0" borderId="6" xfId="13" applyNumberFormat="1" applyFont="1" applyFill="1" applyBorder="1" applyProtection="1"/>
    <xf numFmtId="0" fontId="2" fillId="2" borderId="0" xfId="13" applyNumberFormat="1" applyFont="1" applyFill="1" applyAlignment="1">
      <alignment horizontal="right"/>
    </xf>
    <xf numFmtId="1" fontId="79" fillId="0" borderId="16" xfId="13" applyNumberFormat="1" applyFont="1" applyFill="1" applyBorder="1" applyAlignment="1">
      <alignment horizontal="center"/>
    </xf>
    <xf numFmtId="1" fontId="21" fillId="0" borderId="20" xfId="13" quotePrefix="1" applyNumberFormat="1" applyFont="1" applyBorder="1" applyAlignment="1">
      <alignment horizontal="center"/>
    </xf>
    <xf numFmtId="9" fontId="2" fillId="0" borderId="0" xfId="13" applyNumberFormat="1" applyFont="1" applyBorder="1" applyAlignment="1" applyProtection="1">
      <alignment horizontal="center"/>
    </xf>
    <xf numFmtId="165" fontId="9" fillId="0" borderId="0" xfId="13" applyNumberFormat="1" applyFont="1" applyFill="1" applyProtection="1"/>
    <xf numFmtId="168" fontId="9" fillId="0" borderId="0" xfId="13" applyNumberFormat="1" applyFont="1" applyProtection="1"/>
    <xf numFmtId="168" fontId="9" fillId="10" borderId="0" xfId="13" applyNumberFormat="1" applyFont="1" applyFill="1" applyProtection="1"/>
    <xf numFmtId="0" fontId="69" fillId="2" borderId="0" xfId="13" applyNumberFormat="1" applyFont="1" applyFill="1"/>
    <xf numFmtId="170" fontId="2" fillId="0" borderId="0" xfId="13" applyNumberFormat="1" applyFont="1" applyFill="1" applyAlignment="1">
      <alignment horizontal="center"/>
    </xf>
    <xf numFmtId="0" fontId="66" fillId="0" borderId="0" xfId="13" applyFont="1" applyFill="1"/>
    <xf numFmtId="15" fontId="2" fillId="0" borderId="0" xfId="13" applyNumberFormat="1" applyFont="1" applyBorder="1" applyAlignment="1" applyProtection="1">
      <alignment horizontal="center"/>
    </xf>
    <xf numFmtId="165" fontId="68" fillId="13" borderId="0" xfId="13" applyNumberFormat="1" applyFont="1" applyFill="1" applyProtection="1"/>
    <xf numFmtId="165" fontId="9" fillId="14" borderId="0" xfId="13" applyNumberFormat="1" applyFont="1" applyFill="1" applyProtection="1"/>
    <xf numFmtId="164" fontId="9" fillId="20" borderId="0" xfId="14" applyNumberFormat="1" applyFont="1" applyFill="1" applyBorder="1"/>
    <xf numFmtId="9" fontId="2" fillId="2" borderId="0" xfId="13" applyNumberFormat="1" applyFont="1" applyFill="1" applyBorder="1" applyAlignment="1" applyProtection="1">
      <alignment horizontal="center"/>
    </xf>
    <xf numFmtId="0" fontId="1" fillId="2" borderId="0" xfId="13" applyFill="1"/>
    <xf numFmtId="166" fontId="18" fillId="2" borderId="0" xfId="13" applyNumberFormat="1" applyFont="1" applyFill="1" applyProtection="1">
      <protection locked="0"/>
    </xf>
    <xf numFmtId="165" fontId="18" fillId="2" borderId="0" xfId="13" applyNumberFormat="1" applyFont="1" applyFill="1" applyProtection="1">
      <protection locked="0"/>
    </xf>
    <xf numFmtId="165" fontId="30" fillId="2" borderId="0" xfId="13" applyNumberFormat="1" applyFont="1" applyFill="1" applyProtection="1"/>
    <xf numFmtId="167" fontId="2" fillId="2" borderId="0" xfId="13" applyNumberFormat="1" applyFont="1" applyFill="1"/>
    <xf numFmtId="0" fontId="30" fillId="12" borderId="0" xfId="13" applyFont="1" applyFill="1"/>
    <xf numFmtId="0" fontId="1" fillId="0" borderId="0" xfId="13"/>
    <xf numFmtId="1" fontId="2" fillId="0" borderId="0" xfId="13" applyNumberFormat="1" applyFont="1"/>
    <xf numFmtId="0" fontId="2" fillId="10" borderId="0" xfId="13" applyFont="1" applyFill="1"/>
    <xf numFmtId="0" fontId="30" fillId="12" borderId="0" xfId="13" applyFont="1" applyFill="1" applyBorder="1"/>
    <xf numFmtId="165" fontId="9" fillId="6" borderId="0" xfId="13" applyNumberFormat="1" applyFont="1" applyFill="1" applyBorder="1" applyProtection="1"/>
    <xf numFmtId="165" fontId="9" fillId="10" borderId="0" xfId="13" applyNumberFormat="1" applyFont="1" applyFill="1" applyBorder="1" applyProtection="1"/>
    <xf numFmtId="10" fontId="9" fillId="0" borderId="0" xfId="13" applyNumberFormat="1" applyFont="1" applyBorder="1" applyProtection="1"/>
    <xf numFmtId="0" fontId="30" fillId="10" borderId="0" xfId="13" applyFont="1" applyFill="1"/>
    <xf numFmtId="166" fontId="18" fillId="0" borderId="0" xfId="13" applyNumberFormat="1" applyFont="1" applyProtection="1">
      <protection locked="0"/>
    </xf>
    <xf numFmtId="0" fontId="74" fillId="0" borderId="0" xfId="0" applyNumberFormat="1" applyFont="1" applyAlignment="1">
      <alignment horizontal="left" vertical="center" wrapText="1"/>
    </xf>
    <xf numFmtId="0" fontId="73" fillId="0" borderId="0" xfId="0" applyNumberFormat="1" applyFont="1" applyAlignment="1">
      <alignment horizontal="left" vertical="center" wrapText="1"/>
    </xf>
    <xf numFmtId="0" fontId="75" fillId="0" borderId="0" xfId="0" applyNumberFormat="1" applyFont="1" applyBorder="1" applyAlignment="1">
      <alignment horizontal="center" wrapText="1"/>
    </xf>
    <xf numFmtId="0" fontId="71" fillId="17" borderId="75" xfId="6" applyNumberFormat="1" applyFont="1" applyBorder="1" applyAlignment="1">
      <alignment horizontal="center" vertical="center" wrapText="1"/>
    </xf>
    <xf numFmtId="0" fontId="0" fillId="0" borderId="11" xfId="0" applyNumberFormat="1" applyBorder="1" applyAlignment="1">
      <alignment horizontal="center" vertical="center" wrapText="1"/>
    </xf>
    <xf numFmtId="0" fontId="0" fillId="0" borderId="76" xfId="0" applyNumberFormat="1" applyBorder="1" applyAlignment="1">
      <alignment horizontal="center" vertical="center" wrapText="1"/>
    </xf>
    <xf numFmtId="0" fontId="70" fillId="16" borderId="77" xfId="5" applyNumberFormat="1" applyBorder="1" applyAlignment="1">
      <alignment vertical="center" wrapText="1"/>
    </xf>
    <xf numFmtId="0" fontId="0" fillId="0" borderId="78" xfId="0" applyNumberFormat="1" applyBorder="1" applyAlignment="1">
      <alignment vertical="center" wrapText="1"/>
    </xf>
    <xf numFmtId="0" fontId="0" fillId="0" borderId="79" xfId="0" applyNumberFormat="1" applyBorder="1" applyAlignment="1">
      <alignment vertical="center" wrapText="1"/>
    </xf>
    <xf numFmtId="0" fontId="71" fillId="17" borderId="25" xfId="6" applyNumberFormat="1" applyFont="1" applyBorder="1" applyAlignment="1">
      <alignment horizontal="center" vertical="center" wrapText="1"/>
    </xf>
    <xf numFmtId="0" fontId="71" fillId="17" borderId="60" xfId="6" applyNumberFormat="1" applyFont="1" applyBorder="1" applyAlignment="1">
      <alignment horizontal="center" vertical="center" wrapText="1"/>
    </xf>
    <xf numFmtId="0" fontId="71" fillId="17" borderId="54" xfId="6" applyNumberFormat="1" applyFont="1" applyBorder="1" applyAlignment="1">
      <alignment horizontal="center" vertical="center" wrapText="1"/>
    </xf>
    <xf numFmtId="0" fontId="71" fillId="17" borderId="55" xfId="6" applyNumberFormat="1" applyFont="1" applyBorder="1" applyAlignment="1">
      <alignment horizontal="center" vertical="center" wrapText="1"/>
    </xf>
    <xf numFmtId="0" fontId="71" fillId="17" borderId="52" xfId="6" applyNumberFormat="1" applyFont="1" applyBorder="1" applyAlignment="1">
      <alignment horizontal="center" vertical="center" wrapText="1"/>
    </xf>
    <xf numFmtId="0" fontId="71" fillId="17" borderId="48" xfId="6" applyNumberFormat="1" applyFont="1" applyBorder="1" applyAlignment="1">
      <alignment horizontal="center" vertical="center" wrapText="1"/>
    </xf>
    <xf numFmtId="0" fontId="71" fillId="17" borderId="50" xfId="6" applyNumberFormat="1" applyFont="1" applyBorder="1" applyAlignment="1">
      <alignment horizontal="center" vertical="center" wrapText="1"/>
    </xf>
    <xf numFmtId="0" fontId="71" fillId="17" borderId="57" xfId="6" applyNumberFormat="1" applyFont="1" applyBorder="1" applyAlignment="1">
      <alignment horizontal="center" vertical="center" wrapText="1"/>
    </xf>
    <xf numFmtId="0" fontId="71" fillId="17" borderId="49" xfId="6" applyNumberFormat="1" applyFont="1" applyBorder="1" applyAlignment="1">
      <alignment horizontal="center" vertical="center" wrapText="1"/>
    </xf>
    <xf numFmtId="0" fontId="4" fillId="3" borderId="0" xfId="0" applyFont="1" applyFill="1" applyAlignment="1" applyProtection="1">
      <alignment horizontal="left" wrapText="1"/>
    </xf>
    <xf numFmtId="0" fontId="9" fillId="3" borderId="46" xfId="0" applyFont="1" applyFill="1" applyBorder="1" applyAlignment="1" applyProtection="1">
      <alignment horizontal="center" vertical="center"/>
    </xf>
    <xf numFmtId="0" fontId="9" fillId="3" borderId="45" xfId="0" applyFont="1" applyFill="1" applyBorder="1" applyAlignment="1" applyProtection="1">
      <alignment horizontal="center" vertical="center"/>
    </xf>
    <xf numFmtId="0" fontId="27" fillId="2" borderId="0" xfId="2" applyFill="1" applyAlignment="1" applyProtection="1">
      <alignment horizontal="center"/>
    </xf>
    <xf numFmtId="0" fontId="80" fillId="13" borderId="0" xfId="0" applyFont="1" applyFill="1" applyAlignment="1">
      <alignment horizontal="left" wrapText="1" indent="1"/>
    </xf>
    <xf numFmtId="0" fontId="9" fillId="3" borderId="47"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7"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0" fillId="0" borderId="46" xfId="0" applyBorder="1" applyAlignment="1">
      <alignment wrapText="1"/>
    </xf>
    <xf numFmtId="0" fontId="0" fillId="0" borderId="45" xfId="0" applyBorder="1" applyAlignment="1">
      <alignment wrapText="1"/>
    </xf>
    <xf numFmtId="0" fontId="1" fillId="3" borderId="0" xfId="0" applyFont="1" applyFill="1" applyBorder="1" applyAlignment="1" applyProtection="1">
      <alignment horizontal="center" wrapText="1"/>
    </xf>
    <xf numFmtId="0" fontId="1" fillId="0" borderId="0" xfId="0" applyFont="1" applyAlignment="1">
      <alignment wrapText="1"/>
    </xf>
    <xf numFmtId="0" fontId="9" fillId="3" borderId="74" xfId="0" applyFont="1" applyFill="1" applyBorder="1" applyAlignment="1" applyProtection="1">
      <alignment horizontal="center" wrapText="1"/>
    </xf>
    <xf numFmtId="0" fontId="9" fillId="0" borderId="74" xfId="0" applyFont="1" applyBorder="1" applyAlignment="1">
      <alignment wrapText="1"/>
    </xf>
    <xf numFmtId="0" fontId="6" fillId="3" borderId="41" xfId="0" applyFont="1" applyFill="1" applyBorder="1" applyAlignment="1" applyProtection="1">
      <alignment horizontal="center"/>
    </xf>
    <xf numFmtId="0" fontId="6" fillId="3" borderId="22" xfId="0" applyFont="1" applyFill="1" applyBorder="1" applyAlignment="1" applyProtection="1">
      <alignment horizontal="center"/>
    </xf>
    <xf numFmtId="0" fontId="1" fillId="3" borderId="43" xfId="0" applyFont="1" applyFill="1" applyBorder="1" applyAlignment="1" applyProtection="1">
      <alignment horizontal="center"/>
    </xf>
    <xf numFmtId="0" fontId="6" fillId="3" borderId="0" xfId="0" applyFont="1" applyFill="1" applyBorder="1" applyAlignment="1" applyProtection="1">
      <alignment horizontal="center"/>
    </xf>
    <xf numFmtId="0" fontId="6" fillId="3" borderId="43" xfId="0" applyFont="1" applyFill="1" applyBorder="1" applyAlignment="1" applyProtection="1">
      <alignment horizontal="center"/>
    </xf>
    <xf numFmtId="0" fontId="6" fillId="3" borderId="0" xfId="0" applyFont="1" applyFill="1" applyAlignment="1" applyProtection="1">
      <alignment horizontal="center"/>
    </xf>
    <xf numFmtId="0" fontId="3" fillId="3" borderId="0" xfId="0" applyFont="1" applyFill="1" applyAlignment="1" applyProtection="1">
      <alignment horizontal="left" wrapText="1"/>
    </xf>
    <xf numFmtId="0" fontId="9" fillId="3" borderId="47" xfId="0" applyFont="1" applyFill="1" applyBorder="1" applyAlignment="1" applyProtection="1">
      <alignment horizontal="center" vertical="center"/>
    </xf>
    <xf numFmtId="0" fontId="9" fillId="3" borderId="46" xfId="0" applyFont="1" applyFill="1" applyBorder="1" applyAlignment="1" applyProtection="1">
      <alignment horizontal="center" vertical="center" wrapText="1"/>
    </xf>
    <xf numFmtId="0" fontId="0" fillId="0" borderId="46" xfId="0" applyBorder="1" applyAlignment="1">
      <alignment horizontal="center" vertical="center" wrapText="1"/>
    </xf>
    <xf numFmtId="0" fontId="0" fillId="0" borderId="45" xfId="0" applyBorder="1" applyAlignment="1">
      <alignment horizontal="center" vertical="center" wrapText="1"/>
    </xf>
    <xf numFmtId="0" fontId="31" fillId="0" borderId="0" xfId="13" quotePrefix="1" applyFont="1" applyAlignment="1">
      <alignment horizontal="center"/>
    </xf>
    <xf numFmtId="0" fontId="31" fillId="0" borderId="0" xfId="13" applyFont="1" applyAlignment="1">
      <alignment horizontal="center"/>
    </xf>
    <xf numFmtId="0" fontId="2" fillId="2" borderId="0" xfId="13" applyFont="1" applyFill="1" applyAlignment="1">
      <alignment horizontal="left" vertical="top" wrapText="1"/>
    </xf>
  </cellXfs>
  <cellStyles count="15">
    <cellStyle name="Accent1" xfId="6" builtinId="29"/>
    <cellStyle name="Accent2" xfId="7" builtinId="33"/>
    <cellStyle name="Comma 2" xfId="8"/>
    <cellStyle name="Currency" xfId="1" builtinId="4"/>
    <cellStyle name="DataInput" xfId="10"/>
    <cellStyle name="DataInput $" xfId="11"/>
    <cellStyle name="DataInput %" xfId="12"/>
    <cellStyle name="Hyperlink" xfId="2" builtinId="8"/>
    <cellStyle name="Hyperlink_CWCCISS 03 31 07" xfId="3"/>
    <cellStyle name="Neutral 2" xfId="9"/>
    <cellStyle name="Normal" xfId="0" builtinId="0" customBuiltin="1"/>
    <cellStyle name="Normal 2" xfId="14"/>
    <cellStyle name="Normal 2 3" xfId="13"/>
    <cellStyle name="Output" xfId="5" builtinId="21"/>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47625</xdr:rowOff>
    </xdr:from>
    <xdr:to>
      <xdr:col>21</xdr:col>
      <xdr:colOff>257175</xdr:colOff>
      <xdr:row>3</xdr:row>
      <xdr:rowOff>2376439</xdr:rowOff>
    </xdr:to>
    <xdr:sp macro="" textlink="">
      <xdr:nvSpPr>
        <xdr:cNvPr id="2" name="Text Box 37"/>
        <xdr:cNvSpPr txBox="1">
          <a:spLocks noChangeArrowheads="1"/>
        </xdr:cNvSpPr>
      </xdr:nvSpPr>
      <xdr:spPr bwMode="auto">
        <a:xfrm>
          <a:off x="781050" y="47625"/>
          <a:ext cx="16840200" cy="604789"/>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050" b="1" i="0" u="none" strike="noStrike" baseline="0">
              <a:solidFill>
                <a:srgbClr val="000000"/>
              </a:solidFill>
              <a:latin typeface="Arial"/>
              <a:cs typeface="Arial"/>
            </a:rPr>
            <a:t>Total Project Cost  (TPCS) BASICS:</a:t>
          </a:r>
        </a:p>
        <a:p>
          <a:pPr algn="l" rtl="0">
            <a:defRPr sz="1000"/>
          </a:pPr>
          <a:endParaRPr lang="en-US" sz="1050" b="1" i="0" u="none" strike="noStrike" baseline="0">
            <a:solidFill>
              <a:srgbClr val="000000"/>
            </a:solidFill>
            <a:latin typeface="Arial"/>
            <a:cs typeface="Arial"/>
          </a:endParaRPr>
        </a:p>
        <a:p>
          <a:pPr algn="l" rtl="0">
            <a:defRPr sz="1000"/>
          </a:pPr>
          <a:r>
            <a:rPr lang="en-US" sz="1050" b="1" i="0" u="none" strike="noStrike" baseline="0">
              <a:solidFill>
                <a:srgbClr val="000000"/>
              </a:solidFill>
              <a:latin typeface="Arial"/>
              <a:cs typeface="Arial"/>
            </a:rPr>
            <a:t>A completed TPCS will show the overall project cost by feature account of a project and an estimate of the total cost to complete the project(fully funded estimate).  It is essentially a summary of a programs cost by summing each construction contract  by WBS feature and its estimated lands damages and associated administrative costs.  These costs are escalated to the midpoint of construction and summed to give a fully funded cost.</a:t>
          </a:r>
        </a:p>
        <a:p>
          <a:pPr algn="l" rtl="0">
            <a:defRPr sz="1000"/>
          </a:pPr>
          <a:endParaRPr lang="en-US" sz="1050" b="1" i="0" u="none" strike="noStrike" baseline="0">
            <a:solidFill>
              <a:srgbClr val="000000"/>
            </a:solidFill>
            <a:latin typeface="Arial"/>
            <a:cs typeface="Arial"/>
          </a:endParaRPr>
        </a:p>
        <a:p>
          <a:pPr algn="l" rtl="0">
            <a:defRPr sz="1000"/>
          </a:pPr>
          <a:r>
            <a:rPr lang="en-US" sz="1050" b="1" i="0" u="none" strike="noStrike" baseline="0">
              <a:solidFill>
                <a:srgbClr val="000000"/>
              </a:solidFill>
              <a:latin typeface="Arial"/>
              <a:cs typeface="Arial"/>
            </a:rPr>
            <a:t>Things you need to complete a TPCS:</a:t>
          </a:r>
        </a:p>
        <a:p>
          <a:pPr algn="l" rtl="0">
            <a:defRPr sz="1000"/>
          </a:pPr>
          <a:r>
            <a:rPr lang="en-US" sz="1050" b="1" i="0" u="none" strike="noStrike" baseline="0">
              <a:solidFill>
                <a:srgbClr val="000000"/>
              </a:solidFill>
              <a:latin typeface="Arial"/>
              <a:cs typeface="Arial"/>
            </a:rPr>
            <a:t>Projected budget year planned to obtain funding to support the project development and construction.</a:t>
          </a:r>
        </a:p>
        <a:p>
          <a:pPr algn="l" rtl="0">
            <a:defRPr sz="1000"/>
          </a:pPr>
          <a:r>
            <a:rPr lang="en-US" sz="1050" b="1" i="0" u="none" strike="noStrike" baseline="0">
              <a:solidFill>
                <a:srgbClr val="000000"/>
              </a:solidFill>
              <a:latin typeface="Arial" pitchFamily="34" charset="0"/>
              <a:cs typeface="Arial" pitchFamily="34" charset="0"/>
            </a:rPr>
            <a:t>Effective price level date of estimate.</a:t>
          </a:r>
        </a:p>
        <a:p>
          <a:pPr algn="l" rtl="0">
            <a:defRPr sz="1000"/>
          </a:pPr>
          <a:r>
            <a:rPr lang="en-US" sz="1050" b="1" i="0" u="none" strike="noStrike" baseline="0">
              <a:solidFill>
                <a:srgbClr val="000000"/>
              </a:solidFill>
              <a:latin typeface="Arial" pitchFamily="34" charset="0"/>
              <a:cs typeface="Arial" pitchFamily="34" charset="0"/>
            </a:rPr>
            <a:t>Estimate of construction costs for the appropriate work breakdown structure.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1" i="0" baseline="0">
              <a:latin typeface="Arial" pitchFamily="34" charset="0"/>
              <a:ea typeface="+mn-ea"/>
              <a:cs typeface="Arial" pitchFamily="34" charset="0"/>
            </a:rPr>
            <a:t>Estimates for other accounts (lands, damages, real estate, relocations, etc)</a:t>
          </a:r>
          <a:endParaRPr lang="en-US" sz="1050" b="1">
            <a:latin typeface="Arial" pitchFamily="34" charset="0"/>
            <a:cs typeface="Arial" pitchFamily="34" charset="0"/>
          </a:endParaRPr>
        </a:p>
        <a:p>
          <a:pPr algn="l" rtl="0">
            <a:defRPr sz="1000"/>
          </a:pPr>
          <a:r>
            <a:rPr lang="en-US" sz="1050" b="1" i="0" u="none" strike="noStrike" baseline="0">
              <a:solidFill>
                <a:srgbClr val="000000"/>
              </a:solidFill>
              <a:latin typeface="Arial" pitchFamily="34" charset="0"/>
              <a:cs typeface="Arial" pitchFamily="34" charset="0"/>
            </a:rPr>
            <a:t>Midpoint of construction schedule.</a:t>
          </a:r>
        </a:p>
        <a:p>
          <a:pPr algn="l" rtl="0">
            <a:defRPr sz="1000"/>
          </a:pPr>
          <a:r>
            <a:rPr lang="en-US" sz="1050" b="1" i="0" u="none" strike="noStrike" baseline="0">
              <a:solidFill>
                <a:srgbClr val="000000"/>
              </a:solidFill>
              <a:latin typeface="Arial"/>
              <a:cs typeface="Arial"/>
            </a:rPr>
            <a:t>Midpoint of design schedule.</a:t>
          </a:r>
        </a:p>
        <a:p>
          <a:pPr algn="l" rtl="0">
            <a:defRPr sz="1000"/>
          </a:pPr>
          <a:r>
            <a:rPr lang="en-US" sz="1050" b="1" i="0" u="none" strike="noStrike" baseline="0">
              <a:solidFill>
                <a:srgbClr val="000000"/>
              </a:solidFill>
              <a:latin typeface="Arial"/>
              <a:cs typeface="Arial"/>
            </a:rPr>
            <a:t>Midpoint of Lands and Damages, Relocations...</a:t>
          </a:r>
        </a:p>
        <a:p>
          <a:pPr algn="l" rtl="0">
            <a:defRPr sz="1000"/>
          </a:pPr>
          <a:r>
            <a:rPr lang="en-US" sz="1050" b="1" i="0" u="none" strike="noStrike" baseline="0">
              <a:solidFill>
                <a:srgbClr val="000000"/>
              </a:solidFill>
              <a:latin typeface="Arial"/>
              <a:cs typeface="Arial"/>
            </a:rPr>
            <a:t>30/31 accounts estimates or they may be calculated based on rule of thumb percentages (default on the spreadsheet).</a:t>
          </a:r>
        </a:p>
        <a:p>
          <a:pPr algn="l" rtl="0">
            <a:defRPr sz="1000"/>
          </a:pPr>
          <a:r>
            <a:rPr lang="en-US" sz="1050" b="1" i="0" u="none" strike="noStrike" baseline="0">
              <a:solidFill>
                <a:srgbClr val="000000"/>
              </a:solidFill>
              <a:latin typeface="Arial"/>
              <a:cs typeface="Arial"/>
            </a:rPr>
            <a:t>Risk Based contingencies.</a:t>
          </a:r>
        </a:p>
        <a:p>
          <a:pPr algn="l" rtl="0">
            <a:defRPr sz="1000"/>
          </a:pPr>
          <a:r>
            <a:rPr lang="en-US" sz="1050" b="1" i="0" u="none" strike="noStrike" baseline="0">
              <a:solidFill>
                <a:srgbClr val="000000"/>
              </a:solidFill>
              <a:latin typeface="Arial"/>
              <a:cs typeface="Arial"/>
            </a:rPr>
            <a:t>Current CWCCIS table (updated 2x per year, Mar and Sep) Downloadable from NWW’s web site.</a:t>
          </a:r>
        </a:p>
        <a:p>
          <a:pPr algn="l" rtl="0">
            <a:defRPr sz="1000"/>
          </a:pPr>
          <a:endParaRPr lang="en-US" sz="1050" b="1" i="0" u="none" strike="noStrike" baseline="0">
            <a:solidFill>
              <a:srgbClr val="000000"/>
            </a:solidFill>
            <a:latin typeface="Arial"/>
            <a:cs typeface="Arial"/>
          </a:endParaRPr>
        </a:p>
        <a:p>
          <a:pPr algn="l" rtl="0">
            <a:defRPr sz="1000"/>
          </a:pPr>
          <a:r>
            <a:rPr lang="en-US" sz="1050" b="1" i="0" u="none" strike="noStrike" baseline="0">
              <a:solidFill>
                <a:srgbClr val="000000"/>
              </a:solidFill>
              <a:latin typeface="Arial"/>
              <a:cs typeface="Arial"/>
            </a:rPr>
            <a:t>Other data that may be nice to know: ( you will need this for the 902 limit)</a:t>
          </a:r>
        </a:p>
        <a:p>
          <a:pPr algn="l" rtl="0">
            <a:defRPr sz="1000"/>
          </a:pPr>
          <a:r>
            <a:rPr lang="en-US" sz="1050" b="1" i="0" u="none" strike="noStrike" baseline="0">
              <a:solidFill>
                <a:srgbClr val="000000"/>
              </a:solidFill>
              <a:latin typeface="Arial"/>
              <a:cs typeface="Arial"/>
            </a:rPr>
            <a:t>Authorization legislation and date.</a:t>
          </a:r>
        </a:p>
        <a:p>
          <a:pPr algn="l" rtl="0">
            <a:defRPr sz="1000"/>
          </a:pPr>
          <a:r>
            <a:rPr lang="en-US" sz="1050" b="1" i="0" u="none" strike="noStrike" baseline="0">
              <a:solidFill>
                <a:srgbClr val="000000"/>
              </a:solidFill>
              <a:latin typeface="Arial"/>
              <a:cs typeface="Arial"/>
            </a:rPr>
            <a:t>Baseline estimate (estimate presented to Congress for authorization) Most likely in a report by the Chief of Engineers. You need this for the Work Breakdown Structure (WBS) to track changes in the project.</a:t>
          </a:r>
        </a:p>
        <a:p>
          <a:pPr algn="l" rtl="0">
            <a:defRPr sz="1000"/>
          </a:pPr>
          <a:r>
            <a:rPr lang="en-US" sz="1050" b="1" i="0" u="none" strike="noStrike" baseline="0">
              <a:solidFill>
                <a:srgbClr val="000000"/>
              </a:solidFill>
              <a:latin typeface="Arial"/>
              <a:cs typeface="Arial"/>
            </a:rPr>
            <a:t>Amount actually authorized by Congress.</a:t>
          </a:r>
        </a:p>
        <a:p>
          <a:pPr algn="l" rtl="0">
            <a:defRPr sz="1000"/>
          </a:pPr>
          <a:r>
            <a:rPr lang="en-US" sz="1050" b="1" i="0" u="none" strike="noStrike" baseline="0">
              <a:solidFill>
                <a:srgbClr val="000000"/>
              </a:solidFill>
              <a:latin typeface="Arial"/>
              <a:cs typeface="Arial"/>
            </a:rPr>
            <a:t>Contracts awarded, contracts ongoing and the respective WBS code and amount  (contingencies on completed work and ongoing construction are less than future construction work)</a:t>
          </a:r>
        </a:p>
        <a:p>
          <a:pPr algn="l" rtl="0">
            <a:defRPr sz="1000"/>
          </a:pPr>
          <a:r>
            <a:rPr lang="en-US" sz="1050" b="1" i="0" u="none" strike="noStrike" baseline="0">
              <a:solidFill>
                <a:srgbClr val="000000"/>
              </a:solidFill>
              <a:latin typeface="Arial"/>
              <a:cs typeface="Arial"/>
            </a:rPr>
            <a:t>Total of expenditures by WBS feature and year. </a:t>
          </a:r>
        </a:p>
        <a:p>
          <a:pPr algn="l" rtl="0">
            <a:defRPr sz="1000"/>
          </a:pPr>
          <a:endParaRPr lang="en-US" sz="1050" b="1" i="0" u="none" strike="noStrike" baseline="0">
            <a:solidFill>
              <a:srgbClr val="000000"/>
            </a:solidFill>
            <a:latin typeface="Arial"/>
            <a:cs typeface="Arial"/>
          </a:endParaRPr>
        </a:p>
        <a:p>
          <a:pPr algn="l" rtl="0">
            <a:defRPr sz="1000"/>
          </a:pPr>
          <a:r>
            <a:rPr lang="en-US" sz="1050" b="1" i="0" u="none" strike="noStrike" baseline="0">
              <a:solidFill>
                <a:srgbClr val="000000"/>
              </a:solidFill>
              <a:latin typeface="Arial"/>
              <a:cs typeface="Arial"/>
            </a:rPr>
            <a:t>Total project cost spreadsheet sums the account costs for a project/program based on the estimate data entered and will calculate the  30/31 accounts based on the percentages input into  the  data sheet.( For the 30/31 accounts the spreadsheet default is to use the rule of thumb percentages from the data sheet.  These may be changed accordingly either thru changing the percentages in the data sheet or may be adjusted for each item individually. (The Excel goal seeking function may be useful))</a:t>
          </a:r>
        </a:p>
        <a:p>
          <a:pPr algn="l" rtl="0">
            <a:defRPr sz="1000"/>
          </a:pPr>
          <a:endParaRPr lang="en-US" sz="1050" b="1" i="0" u="none" strike="noStrike" baseline="0">
            <a:solidFill>
              <a:srgbClr val="000000"/>
            </a:solidFill>
            <a:latin typeface="Arial"/>
            <a:cs typeface="Arial"/>
          </a:endParaRPr>
        </a:p>
        <a:p>
          <a:pPr algn="l" rtl="0">
            <a:defRPr sz="1000"/>
          </a:pPr>
          <a:r>
            <a:rPr lang="en-US" sz="1050" b="1" i="0" u="none" strike="noStrike" baseline="0">
              <a:solidFill>
                <a:srgbClr val="000000"/>
              </a:solidFill>
              <a:latin typeface="Arial"/>
              <a:cs typeface="Arial"/>
            </a:rPr>
            <a:t>Things to remember:</a:t>
          </a:r>
        </a:p>
        <a:p>
          <a:pPr algn="l" rtl="0">
            <a:defRPr sz="1000"/>
          </a:pPr>
          <a:r>
            <a:rPr lang="en-US" sz="1050" b="1" i="0" u="none" strike="noStrike" baseline="0">
              <a:solidFill>
                <a:srgbClr val="000000"/>
              </a:solidFill>
              <a:latin typeface="Arial"/>
              <a:cs typeface="Arial"/>
            </a:rPr>
            <a:t>- Estimates should be less than two years old (ER 1110-2-1302).</a:t>
          </a:r>
        </a:p>
        <a:p>
          <a:pPr algn="l" rtl="0">
            <a:defRPr sz="1000"/>
          </a:pPr>
          <a:r>
            <a:rPr lang="en-US" sz="1050" b="1" i="0" u="none" strike="noStrike" baseline="0">
              <a:solidFill>
                <a:srgbClr val="000000"/>
              </a:solidFill>
              <a:latin typeface="Arial"/>
              <a:cs typeface="Arial"/>
            </a:rPr>
            <a:t>- Make sure you are using the latest CWCCIS table/numbers for your TPCS! </a:t>
          </a:r>
        </a:p>
        <a:p>
          <a:pPr algn="l" rtl="0">
            <a:defRPr sz="1000"/>
          </a:pPr>
          <a:r>
            <a:rPr lang="en-US" sz="1050" b="1" i="0" u="none" strike="noStrike" baseline="0">
              <a:solidFill>
                <a:srgbClr val="000000"/>
              </a:solidFill>
              <a:latin typeface="Arial"/>
              <a:cs typeface="Arial"/>
            </a:rPr>
            <a:t>- Check that the costs are reasonable for where you are at in the stage of the project! I.e.- If you have already completed the bid package for a contract and have it on the shelf you most likely have expended most of the design cost. Therefore the rule of thumb 30/31 account percentages and amounts may be too high.</a:t>
          </a:r>
        </a:p>
        <a:p>
          <a:pPr algn="l" rtl="0">
            <a:defRPr sz="1000"/>
          </a:pPr>
          <a:endParaRPr lang="en-US" sz="1050" b="1" i="0" u="none" strike="noStrike" baseline="0">
            <a:solidFill>
              <a:srgbClr val="000000"/>
            </a:solidFill>
            <a:latin typeface="Arial"/>
            <a:cs typeface="Arial"/>
          </a:endParaRPr>
        </a:p>
        <a:p>
          <a:pPr algn="l" rtl="0">
            <a:defRPr sz="1000"/>
          </a:pPr>
          <a:r>
            <a:rPr lang="en-US" sz="1050" b="1" i="0" u="none" strike="noStrike" baseline="0">
              <a:solidFill>
                <a:srgbClr val="000000"/>
              </a:solidFill>
              <a:latin typeface="Arial"/>
              <a:cs typeface="Arial"/>
            </a:rPr>
            <a:t>How it works:</a:t>
          </a:r>
        </a:p>
        <a:p>
          <a:pPr algn="l" rtl="0">
            <a:defRPr sz="1000"/>
          </a:pPr>
          <a:r>
            <a:rPr lang="en-US" sz="1050" b="1" i="0" u="none" strike="noStrike" baseline="0">
              <a:solidFill>
                <a:srgbClr val="000000"/>
              </a:solidFill>
              <a:latin typeface="Arial"/>
              <a:cs typeface="Arial"/>
            </a:rPr>
            <a:t> Each estimate for the project/program is entered on a separate page of the TPCS  The estimate value (from MCACES)is entered in the left column of the page.  Contingency is entered and the sum of the estimate and the total is calculated.  Based on the date of the price level of the estimate, inflation is applied to bring the cost to the desired program year (middle column). From here the construction estimate is inflated to the midpoint of construction.</a:t>
          </a:r>
        </a:p>
        <a:p>
          <a:pPr algn="l" rtl="0">
            <a:defRPr sz="1000"/>
          </a:pPr>
          <a:endParaRPr lang="en-US" sz="1050" b="1" i="0" u="none" strike="noStrike" baseline="0">
            <a:solidFill>
              <a:srgbClr val="000000"/>
            </a:solidFill>
            <a:latin typeface="Arial"/>
            <a:cs typeface="Arial"/>
          </a:endParaRPr>
        </a:p>
        <a:p>
          <a:pPr algn="l" rtl="0">
            <a:defRPr sz="1000"/>
          </a:pPr>
          <a:r>
            <a:rPr lang="en-US" sz="1050" b="1" i="0" u="none" strike="noStrike" baseline="0">
              <a:solidFill>
                <a:srgbClr val="000000"/>
              </a:solidFill>
              <a:latin typeface="Arial"/>
              <a:cs typeface="Arial"/>
            </a:rPr>
            <a:t>All of the estimates sum up to the top sheet (summary-its the one with the signature blocks on it).  It is important to remember to check that the sheets sum correctly by WBS structure.  Don’t mix accounts!</a:t>
          </a:r>
        </a:p>
        <a:p>
          <a:pPr algn="l" rtl="0">
            <a:defRPr sz="1000"/>
          </a:pPr>
          <a:endParaRPr lang="en-US" sz="1050" b="1" i="0" u="none" strike="noStrike" baseline="0">
            <a:solidFill>
              <a:srgbClr val="000000"/>
            </a:solidFill>
            <a:latin typeface="Arial"/>
            <a:cs typeface="Arial"/>
          </a:endParaRPr>
        </a:p>
        <a:p>
          <a:pPr algn="l" rtl="0">
            <a:defRPr sz="1000"/>
          </a:pPr>
          <a:r>
            <a:rPr lang="en-US" sz="1050" b="1" i="0" u="none" strike="noStrike" baseline="0">
              <a:solidFill>
                <a:srgbClr val="000000"/>
              </a:solidFill>
              <a:latin typeface="Arial"/>
              <a:cs typeface="Arial"/>
            </a:rPr>
            <a:t>Fully Funded Contracts that have had funds obligated but not expended usually are entered at fully funded award price with 10% contingency. In general they are assumed to be at program year price level. </a:t>
          </a:r>
        </a:p>
        <a:p>
          <a:pPr algn="l" rtl="0">
            <a:defRPr sz="1000"/>
          </a:pPr>
          <a:endParaRPr lang="en-US" sz="1050" b="1" i="0" u="none" strike="noStrike" baseline="0">
            <a:solidFill>
              <a:srgbClr val="000000"/>
            </a:solidFill>
            <a:latin typeface="Arial"/>
            <a:cs typeface="Arial"/>
          </a:endParaRPr>
        </a:p>
        <a:p>
          <a:pPr algn="l" rtl="0">
            <a:defRPr sz="1000"/>
          </a:pPr>
          <a:r>
            <a:rPr lang="en-US" sz="1050" b="1" i="0" u="none" strike="noStrike" baseline="0">
              <a:solidFill>
                <a:srgbClr val="000000"/>
              </a:solidFill>
              <a:latin typeface="Arial"/>
              <a:cs typeface="Arial"/>
            </a:rPr>
            <a:t>For a non fully funded contract that have been awarded escalation to the midpoint may be required.  For this situation, make sure that you have an accurate total of estimated costs. </a:t>
          </a:r>
        </a:p>
        <a:p>
          <a:pPr algn="l" rtl="0">
            <a:defRPr sz="1000"/>
          </a:pPr>
          <a:r>
            <a:rPr lang="en-US" sz="1050" b="1" i="0" u="none" strike="noStrike" baseline="0">
              <a:solidFill>
                <a:srgbClr val="000000"/>
              </a:solidFill>
              <a:latin typeface="Arial"/>
              <a:cs typeface="Arial"/>
            </a:rPr>
            <a:t>TPCS Sheet. Generally Obligations should be entered as an estimate and expenditures should be totaled and put in the spent thru column on the summary page.   The key is to exclude contingency and escalation on spent funds.   </a:t>
          </a:r>
        </a:p>
        <a:p>
          <a:pPr algn="l" rtl="0">
            <a:defRPr sz="1000"/>
          </a:pPr>
          <a:endParaRPr lang="en-US" sz="1050" b="1" i="0" u="none" strike="noStrike" baseline="0">
            <a:solidFill>
              <a:srgbClr val="000000"/>
            </a:solidFill>
            <a:latin typeface="Arial"/>
            <a:cs typeface="Arial"/>
          </a:endParaRPr>
        </a:p>
        <a:p>
          <a:pPr algn="l" rtl="0">
            <a:defRPr sz="1000"/>
          </a:pPr>
          <a:r>
            <a:rPr lang="en-US" sz="1050" b="1" i="0" u="none" strike="noStrike" baseline="0">
              <a:solidFill>
                <a:srgbClr val="000000"/>
              </a:solidFill>
              <a:latin typeface="Arial"/>
              <a:cs typeface="Arial"/>
            </a:rPr>
            <a:t>GENERAL INSTRUCTIONS</a:t>
          </a:r>
          <a:r>
            <a:rPr lang="en-US" sz="1050" b="0" i="0" u="none" strike="noStrike" baseline="0">
              <a:solidFill>
                <a:srgbClr val="000000"/>
              </a:solidFill>
              <a:latin typeface="Arial"/>
              <a:cs typeface="Arial"/>
            </a:rPr>
            <a:t>:</a:t>
          </a:r>
          <a:r>
            <a:rPr lang="en-US" sz="1050" b="1" i="0" u="none" strike="noStrike" baseline="0">
              <a:solidFill>
                <a:srgbClr val="000000"/>
              </a:solidFill>
              <a:latin typeface="Arial"/>
              <a:cs typeface="Arial"/>
            </a:rPr>
            <a:t>       </a:t>
          </a:r>
        </a:p>
        <a:p>
          <a:pPr algn="l" rtl="0">
            <a:defRPr sz="1000"/>
          </a:pPr>
          <a:endParaRPr lang="en-US" sz="1050" b="1" i="0" u="none" strike="noStrike" baseline="0">
            <a:solidFill>
              <a:srgbClr val="000000"/>
            </a:solidFill>
            <a:latin typeface="Arial"/>
            <a:cs typeface="Arial"/>
          </a:endParaRPr>
        </a:p>
        <a:p>
          <a:pPr algn="l" rtl="0">
            <a:defRPr sz="1000"/>
          </a:pPr>
          <a:r>
            <a:rPr lang="en-US" sz="1050" b="1" i="0" u="none" strike="noStrike" baseline="0">
              <a:solidFill>
                <a:srgbClr val="000000"/>
              </a:solidFill>
              <a:latin typeface="Arial"/>
              <a:cs typeface="Arial"/>
            </a:rPr>
            <a:t>This worksheet is setup to include a summary sheet and four (4) separate contracts with one Construction WBS code.  If more "Contract" sheets are added, or you need to have multiple Construction WBS codes then:</a:t>
          </a:r>
        </a:p>
        <a:p>
          <a:pPr algn="l" rtl="0">
            <a:defRPr sz="1000"/>
          </a:pPr>
          <a:r>
            <a:rPr lang="en-US" sz="1050" b="1" i="0" u="none" strike="noStrike" baseline="0">
              <a:solidFill>
                <a:srgbClr val="000000"/>
              </a:solidFill>
              <a:latin typeface="Arial"/>
              <a:cs typeface="Arial"/>
            </a:rPr>
            <a:t>1- Fill out project data- this will populate the signatory blocks, program year, preparation date, etc.</a:t>
          </a:r>
        </a:p>
        <a:p>
          <a:pPr algn="l" rtl="0">
            <a:defRPr sz="1000"/>
          </a:pPr>
          <a:r>
            <a:rPr lang="en-US" sz="1100" b="1" i="0" u="none" strike="noStrike" baseline="0">
              <a:solidFill>
                <a:srgbClr val="000000"/>
              </a:solidFill>
              <a:latin typeface="Arial"/>
              <a:cs typeface="Arial"/>
            </a:rPr>
            <a:t>2 - Change the "Sum" in reference column 3 to sum correctly to the sheets below, </a:t>
          </a:r>
        </a:p>
        <a:p>
          <a:pPr algn="l" rtl="0">
            <a:defRPr sz="1000"/>
          </a:pPr>
          <a:r>
            <a:rPr lang="en-US" sz="1100" b="1" i="0" u="none" strike="noStrike" baseline="0">
              <a:solidFill>
                <a:srgbClr val="000000"/>
              </a:solidFill>
              <a:latin typeface="Arial"/>
              <a:cs typeface="Arial"/>
            </a:rPr>
            <a:t>3- Copy the revised formulas in  column 3 to columns  4, 9 &amp; 10, 15 &amp; 16</a:t>
          </a:r>
        </a:p>
        <a:p>
          <a:pPr algn="l" rtl="0">
            <a:defRPr sz="1000"/>
          </a:pPr>
          <a:r>
            <a:rPr lang="en-US" sz="1100" b="1" i="0" u="none" strike="noStrike" baseline="0">
              <a:solidFill>
                <a:srgbClr val="000000"/>
              </a:solidFill>
              <a:latin typeface="Arial"/>
              <a:cs typeface="Arial"/>
            </a:rPr>
            <a:t>4 - Use row "X" to check the summation of the spreadsheet.</a:t>
          </a:r>
        </a:p>
        <a:p>
          <a:pPr algn="l" rtl="0">
            <a:defRPr sz="1000"/>
          </a:pPr>
          <a:r>
            <a:rPr lang="en-US" sz="1100" b="1" i="0" u="none" strike="noStrike" baseline="0">
              <a:solidFill>
                <a:srgbClr val="000000"/>
              </a:solidFill>
              <a:latin typeface="Arial"/>
              <a:cs typeface="Arial"/>
            </a:rPr>
            <a:t>5 - Select the appropriate Quarter for each item.  Indexes &amp; Time Period dates will come automatically.  Check Time Periods.</a:t>
          </a:r>
        </a:p>
        <a:p>
          <a:pPr algn="l" rtl="0">
            <a:defRPr sz="1000"/>
          </a:pPr>
          <a:r>
            <a:rPr lang="en-US" sz="1100" b="1" i="0" u="none" strike="noStrike" baseline="0">
              <a:solidFill>
                <a:srgbClr val="000000"/>
              </a:solidFill>
              <a:latin typeface="Arial"/>
              <a:cs typeface="Arial"/>
            </a:rPr>
            <a:t>6 Select Feature WBS.   Feature description will come in automatically.</a:t>
          </a:r>
        </a:p>
        <a:p>
          <a:pPr algn="l" rtl="0">
            <a:defRPr sz="1000"/>
          </a:pPr>
          <a:r>
            <a:rPr lang="en-US" sz="1100" b="1" i="0" u="none" strike="noStrike" baseline="0">
              <a:solidFill>
                <a:srgbClr val="000000"/>
              </a:solidFill>
              <a:latin typeface="Arial"/>
              <a:cs typeface="Arial"/>
            </a:rPr>
            <a:t>7-  Enter the amounts spent thru the past Fiscal year in the appropriate cells in reference column 13 on the summary page</a:t>
          </a:r>
        </a:p>
      </xdr:txBody>
    </xdr:sp>
    <xdr:clientData/>
  </xdr:twoCellAnchor>
  <xdr:twoCellAnchor>
    <xdr:from>
      <xdr:col>19</xdr:col>
      <xdr:colOff>676275</xdr:colOff>
      <xdr:row>32</xdr:row>
      <xdr:rowOff>95250</xdr:rowOff>
    </xdr:from>
    <xdr:to>
      <xdr:col>27</xdr:col>
      <xdr:colOff>0</xdr:colOff>
      <xdr:row>42</xdr:row>
      <xdr:rowOff>19050</xdr:rowOff>
    </xdr:to>
    <xdr:sp macro="" textlink="">
      <xdr:nvSpPr>
        <xdr:cNvPr id="3" name="Text Box 95"/>
        <xdr:cNvSpPr txBox="1">
          <a:spLocks noChangeArrowheads="1"/>
        </xdr:cNvSpPr>
      </xdr:nvSpPr>
      <xdr:spPr bwMode="auto">
        <a:xfrm>
          <a:off x="17211675" y="5438775"/>
          <a:ext cx="4048125" cy="1543050"/>
        </a:xfrm>
        <a:prstGeom prst="rect">
          <a:avLst/>
        </a:prstGeom>
        <a:solidFill>
          <a:srgbClr val="FFFF99"/>
        </a:solidFill>
        <a:ln w="9525">
          <a:solidFill>
            <a:srgbClr val="000000"/>
          </a:solidFill>
          <a:miter lim="800000"/>
          <a:headEnd/>
          <a:tailEnd/>
        </a:ln>
      </xdr:spPr>
      <xdr:txBody>
        <a:bodyPr vertOverflow="clip" wrap="square" lIns="36576" tIns="22860" rIns="36576" bIns="0" anchor="t" upright="1"/>
        <a:lstStyle/>
        <a:p>
          <a:pPr algn="ctr" rtl="0">
            <a:defRPr sz="1000"/>
          </a:pPr>
          <a:r>
            <a:rPr lang="en-US" sz="1200" b="0" i="0" u="none" strike="noStrike" baseline="0">
              <a:solidFill>
                <a:srgbClr val="000000"/>
              </a:solidFill>
              <a:latin typeface="Arial"/>
              <a:cs typeface="Arial"/>
            </a:rPr>
            <a:t>%'s are based on construction dollars amounts.</a:t>
          </a:r>
        </a:p>
        <a:p>
          <a:pPr algn="ctr" rtl="0">
            <a:defRPr sz="1000"/>
          </a:pPr>
          <a:r>
            <a:rPr lang="en-US" sz="1200" b="0" i="0" u="none" strike="noStrike" baseline="0">
              <a:solidFill>
                <a:srgbClr val="000000"/>
              </a:solidFill>
              <a:latin typeface="Arial"/>
              <a:cs typeface="Arial"/>
            </a:rPr>
            <a:t>Accept default distribution of 30 and 31 accounts </a:t>
          </a:r>
        </a:p>
        <a:p>
          <a:pPr algn="ctr" rtl="0">
            <a:defRPr sz="1000"/>
          </a:pPr>
          <a:r>
            <a:rPr lang="en-US" sz="1200" b="0" i="0" u="none" strike="noStrike" baseline="0">
              <a:solidFill>
                <a:srgbClr val="000000"/>
              </a:solidFill>
              <a:latin typeface="Arial"/>
              <a:cs typeface="Arial"/>
            </a:rPr>
            <a:t>or</a:t>
          </a:r>
        </a:p>
        <a:p>
          <a:pPr algn="ctr" rtl="0">
            <a:defRPr sz="1000"/>
          </a:pPr>
          <a:r>
            <a:rPr lang="en-US" sz="1200" b="0" i="0" u="none" strike="noStrike" baseline="0">
              <a:solidFill>
                <a:srgbClr val="000000"/>
              </a:solidFill>
              <a:latin typeface="Arial"/>
              <a:cs typeface="Arial"/>
            </a:rPr>
            <a:t>Enter your preferred percentages</a:t>
          </a:r>
        </a:p>
        <a:p>
          <a:pPr algn="ctr" rtl="0">
            <a:defRPr sz="1000"/>
          </a:pPr>
          <a:r>
            <a:rPr lang="en-US" sz="1200" b="0" i="0" u="none" strike="noStrike" baseline="0">
              <a:solidFill>
                <a:srgbClr val="000000"/>
              </a:solidFill>
              <a:latin typeface="Arial"/>
              <a:cs typeface="Arial"/>
            </a:rPr>
            <a:t>or</a:t>
          </a:r>
        </a:p>
        <a:p>
          <a:pPr algn="ctr" rtl="0">
            <a:defRPr sz="1000"/>
          </a:pPr>
          <a:r>
            <a:rPr lang="en-US" sz="1200" b="0" i="0" u="none" strike="noStrike" baseline="0">
              <a:solidFill>
                <a:srgbClr val="000000"/>
              </a:solidFill>
              <a:latin typeface="Arial"/>
              <a:cs typeface="Arial"/>
            </a:rPr>
            <a:t>Use Goal Seek on each individual line within the TPCS spreadsheet to make the estimate match a 564</a:t>
          </a:r>
        </a:p>
      </xdr:txBody>
    </xdr:sp>
    <xdr:clientData/>
  </xdr:twoCellAnchor>
  <xdr:twoCellAnchor>
    <xdr:from>
      <xdr:col>17</xdr:col>
      <xdr:colOff>542925</xdr:colOff>
      <xdr:row>31</xdr:row>
      <xdr:rowOff>19050</xdr:rowOff>
    </xdr:from>
    <xdr:to>
      <xdr:col>20</xdr:col>
      <xdr:colOff>9525</xdr:colOff>
      <xdr:row>33</xdr:row>
      <xdr:rowOff>85725</xdr:rowOff>
    </xdr:to>
    <xdr:sp macro="" textlink="">
      <xdr:nvSpPr>
        <xdr:cNvPr id="4" name="AutoShape 97" descr="737c1164-81b3-4625-a4ee-6f49fdc61e35"/>
        <xdr:cNvSpPr>
          <a:spLocks noChangeArrowheads="1"/>
        </xdr:cNvSpPr>
      </xdr:nvSpPr>
      <xdr:spPr bwMode="auto">
        <a:xfrm rot="2081710">
          <a:off x="15773400" y="5200650"/>
          <a:ext cx="1485900" cy="390525"/>
        </a:xfrm>
        <a:prstGeom prst="leftArrow">
          <a:avLst>
            <a:gd name="adj1" fmla="val 50000"/>
            <a:gd name="adj2" fmla="val 76471"/>
          </a:avLst>
        </a:prstGeom>
        <a:solidFill>
          <a:srgbClr val="FFFF00"/>
        </a:solidFill>
        <a:ln w="9525">
          <a:solidFill>
            <a:srgbClr val="000000"/>
          </a:solidFill>
          <a:miter lim="800000"/>
          <a:headEnd/>
          <a:tailEnd/>
        </a:ln>
      </xdr:spPr>
    </xdr:sp>
    <xdr:clientData/>
  </xdr:twoCellAnchor>
  <xdr:twoCellAnchor>
    <xdr:from>
      <xdr:col>4</xdr:col>
      <xdr:colOff>238125</xdr:colOff>
      <xdr:row>13</xdr:row>
      <xdr:rowOff>234950</xdr:rowOff>
    </xdr:from>
    <xdr:to>
      <xdr:col>9</xdr:col>
      <xdr:colOff>257175</xdr:colOff>
      <xdr:row>22</xdr:row>
      <xdr:rowOff>88900</xdr:rowOff>
    </xdr:to>
    <xdr:sp macro="" textlink="">
      <xdr:nvSpPr>
        <xdr:cNvPr id="5" name="Text Box 98"/>
        <xdr:cNvSpPr txBox="1">
          <a:spLocks noChangeArrowheads="1"/>
        </xdr:cNvSpPr>
      </xdr:nvSpPr>
      <xdr:spPr bwMode="auto">
        <a:xfrm>
          <a:off x="3152775" y="2425700"/>
          <a:ext cx="5657850" cy="1387475"/>
        </a:xfrm>
        <a:prstGeom prst="rect">
          <a:avLst/>
        </a:prstGeom>
        <a:solidFill>
          <a:srgbClr val="FFFF99"/>
        </a:solidFill>
        <a:ln w="9525">
          <a:solidFill>
            <a:srgbClr val="000000"/>
          </a:solidFill>
          <a:miter lim="800000"/>
          <a:headEnd/>
          <a:tailEnd/>
        </a:ln>
      </xdr:spPr>
      <xdr:txBody>
        <a:bodyPr vertOverflow="clip" wrap="square" lIns="36576" tIns="22860" rIns="36576" bIns="0" anchor="t" upright="1"/>
        <a:lstStyle/>
        <a:p>
          <a:pPr algn="ctr" rtl="0">
            <a:defRPr sz="1000"/>
          </a:pPr>
          <a:r>
            <a:rPr lang="en-US" sz="1200" b="0" i="0" u="none" strike="noStrike" baseline="0">
              <a:solidFill>
                <a:srgbClr val="000000"/>
              </a:solidFill>
              <a:latin typeface="Arial"/>
              <a:cs typeface="Arial"/>
            </a:rPr>
            <a:t>Enter responsible parties and percentages desired for 30/31 Accounts, this will populate the TPCS sheet dates and signatory block. Program Year sets the date for escalation calculations.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6</xdr:row>
      <xdr:rowOff>142875</xdr:rowOff>
    </xdr:from>
    <xdr:to>
      <xdr:col>6</xdr:col>
      <xdr:colOff>352425</xdr:colOff>
      <xdr:row>13</xdr:row>
      <xdr:rowOff>133350</xdr:rowOff>
    </xdr:to>
    <xdr:sp macro="" textlink="">
      <xdr:nvSpPr>
        <xdr:cNvPr id="1110" name="Rectangle 86" descr="9f66b2ff-68da-4cc4-bfc7-3d8aedbdf051"/>
        <xdr:cNvSpPr>
          <a:spLocks noChangeArrowheads="1"/>
        </xdr:cNvSpPr>
      </xdr:nvSpPr>
      <xdr:spPr bwMode="auto">
        <a:xfrm>
          <a:off x="895350" y="20402550"/>
          <a:ext cx="4419600" cy="1066800"/>
        </a:xfrm>
        <a:prstGeom prst="rect">
          <a:avLst/>
        </a:prstGeom>
        <a:solidFill>
          <a:srgbClr val="FFFF00"/>
        </a:solidFill>
        <a:ln w="9525">
          <a:solidFill>
            <a:srgbClr val="000000"/>
          </a:solidFill>
          <a:miter lim="800000"/>
          <a:headEnd/>
          <a:tailEnd/>
        </a:ln>
      </xdr:spPr>
      <xdr:txBody>
        <a:bodyPr vertOverflow="clip" wrap="square" lIns="54864" tIns="45720" rIns="0" bIns="0" anchor="t" upright="1"/>
        <a:lstStyle/>
        <a:p>
          <a:pPr algn="l" rtl="0">
            <a:defRPr sz="1000"/>
          </a:pPr>
          <a:r>
            <a:rPr lang="en-US" sz="2600" b="0" i="0" u="none" strike="noStrike" baseline="0">
              <a:solidFill>
                <a:srgbClr val="000000"/>
              </a:solidFill>
              <a:latin typeface="Arial"/>
              <a:cs typeface="Arial"/>
            </a:rPr>
            <a:t>SUMMARY SHEET</a:t>
          </a:r>
        </a:p>
      </xdr:txBody>
    </xdr:sp>
    <xdr:clientData/>
  </xdr:twoCellAnchor>
  <xdr:twoCellAnchor>
    <xdr:from>
      <xdr:col>1</xdr:col>
      <xdr:colOff>342900</xdr:colOff>
      <xdr:row>57</xdr:row>
      <xdr:rowOff>85725</xdr:rowOff>
    </xdr:from>
    <xdr:to>
      <xdr:col>6</xdr:col>
      <xdr:colOff>762000</xdr:colOff>
      <xdr:row>60</xdr:row>
      <xdr:rowOff>142875</xdr:rowOff>
    </xdr:to>
    <xdr:sp macro="" textlink="">
      <xdr:nvSpPr>
        <xdr:cNvPr id="1112" name="Text Box 88"/>
        <xdr:cNvSpPr txBox="1">
          <a:spLocks noChangeArrowheads="1"/>
        </xdr:cNvSpPr>
      </xdr:nvSpPr>
      <xdr:spPr bwMode="auto">
        <a:xfrm>
          <a:off x="1057275" y="29394150"/>
          <a:ext cx="4667250" cy="542925"/>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#1 OR PHASE 1</a:t>
          </a:r>
        </a:p>
      </xdr:txBody>
    </xdr:sp>
    <xdr:clientData/>
  </xdr:twoCellAnchor>
  <xdr:twoCellAnchor>
    <xdr:from>
      <xdr:col>1</xdr:col>
      <xdr:colOff>238125</xdr:colOff>
      <xdr:row>99</xdr:row>
      <xdr:rowOff>0</xdr:rowOff>
    </xdr:from>
    <xdr:to>
      <xdr:col>6</xdr:col>
      <xdr:colOff>390525</xdr:colOff>
      <xdr:row>99</xdr:row>
      <xdr:rowOff>0</xdr:rowOff>
    </xdr:to>
    <xdr:sp macro="" textlink="">
      <xdr:nvSpPr>
        <xdr:cNvPr id="1114" name="Text Box 90"/>
        <xdr:cNvSpPr txBox="1">
          <a:spLocks noChangeArrowheads="1"/>
        </xdr:cNvSpPr>
      </xdr:nvSpPr>
      <xdr:spPr bwMode="auto">
        <a:xfrm>
          <a:off x="952500" y="37490400"/>
          <a:ext cx="44005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#2</a:t>
          </a:r>
        </a:p>
      </xdr:txBody>
    </xdr:sp>
    <xdr:clientData/>
  </xdr:twoCellAnchor>
  <xdr:twoCellAnchor>
    <xdr:from>
      <xdr:col>1</xdr:col>
      <xdr:colOff>247650</xdr:colOff>
      <xdr:row>99</xdr:row>
      <xdr:rowOff>0</xdr:rowOff>
    </xdr:from>
    <xdr:to>
      <xdr:col>6</xdr:col>
      <xdr:colOff>390525</xdr:colOff>
      <xdr:row>99</xdr:row>
      <xdr:rowOff>0</xdr:rowOff>
    </xdr:to>
    <xdr:sp macro="" textlink="">
      <xdr:nvSpPr>
        <xdr:cNvPr id="1115" name="Text Box 91"/>
        <xdr:cNvSpPr txBox="1">
          <a:spLocks noChangeArrowheads="1"/>
        </xdr:cNvSpPr>
      </xdr:nvSpPr>
      <xdr:spPr bwMode="auto">
        <a:xfrm>
          <a:off x="962025" y="37490400"/>
          <a:ext cx="43910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a:t>
          </a:r>
        </a:p>
      </xdr:txBody>
    </xdr:sp>
    <xdr:clientData/>
  </xdr:twoCellAnchor>
  <xdr:twoCellAnchor>
    <xdr:from>
      <xdr:col>1</xdr:col>
      <xdr:colOff>390525</xdr:colOff>
      <xdr:row>99</xdr:row>
      <xdr:rowOff>0</xdr:rowOff>
    </xdr:from>
    <xdr:to>
      <xdr:col>6</xdr:col>
      <xdr:colOff>800100</xdr:colOff>
      <xdr:row>99</xdr:row>
      <xdr:rowOff>0</xdr:rowOff>
    </xdr:to>
    <xdr:sp macro="" textlink="">
      <xdr:nvSpPr>
        <xdr:cNvPr id="1116" name="Text Box 92"/>
        <xdr:cNvSpPr txBox="1">
          <a:spLocks noChangeArrowheads="1"/>
        </xdr:cNvSpPr>
      </xdr:nvSpPr>
      <xdr:spPr bwMode="auto">
        <a:xfrm>
          <a:off x="1104900" y="37490400"/>
          <a:ext cx="46577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390525</xdr:colOff>
      <xdr:row>99</xdr:row>
      <xdr:rowOff>0</xdr:rowOff>
    </xdr:from>
    <xdr:to>
      <xdr:col>6</xdr:col>
      <xdr:colOff>800100</xdr:colOff>
      <xdr:row>99</xdr:row>
      <xdr:rowOff>0</xdr:rowOff>
    </xdr:to>
    <xdr:sp macro="" textlink="">
      <xdr:nvSpPr>
        <xdr:cNvPr id="1137" name="Text Box 113"/>
        <xdr:cNvSpPr txBox="1">
          <a:spLocks noChangeArrowheads="1"/>
        </xdr:cNvSpPr>
      </xdr:nvSpPr>
      <xdr:spPr bwMode="auto">
        <a:xfrm>
          <a:off x="1104900" y="37490400"/>
          <a:ext cx="46577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247650</xdr:colOff>
      <xdr:row>99</xdr:row>
      <xdr:rowOff>0</xdr:rowOff>
    </xdr:from>
    <xdr:to>
      <xdr:col>6</xdr:col>
      <xdr:colOff>390525</xdr:colOff>
      <xdr:row>99</xdr:row>
      <xdr:rowOff>0</xdr:rowOff>
    </xdr:to>
    <xdr:sp macro="" textlink="">
      <xdr:nvSpPr>
        <xdr:cNvPr id="1138" name="Text Box 114"/>
        <xdr:cNvSpPr txBox="1">
          <a:spLocks noChangeArrowheads="1"/>
        </xdr:cNvSpPr>
      </xdr:nvSpPr>
      <xdr:spPr bwMode="auto">
        <a:xfrm>
          <a:off x="962025" y="37490400"/>
          <a:ext cx="43910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41" name="Text Box 117"/>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 1d +w1</a:t>
          </a:r>
        </a:p>
        <a:p>
          <a:pPr algn="l" rtl="0">
            <a:defRPr sz="1000"/>
          </a:pPr>
          <a:endParaRPr lang="en-US" sz="1400" b="0" i="0" u="none" strike="noStrike" baseline="0">
            <a:solidFill>
              <a:srgbClr val="000000"/>
            </a:solidFill>
            <a:latin typeface="Arial"/>
            <a:cs typeface="Arial"/>
          </a:endParaRPr>
        </a:p>
      </xdr:txBody>
    </xdr:sp>
    <xdr:clientData/>
  </xdr:twoCellAnchor>
  <xdr:twoCellAnchor>
    <xdr:from>
      <xdr:col>1</xdr:col>
      <xdr:colOff>238125</xdr:colOff>
      <xdr:row>99</xdr:row>
      <xdr:rowOff>0</xdr:rowOff>
    </xdr:from>
    <xdr:to>
      <xdr:col>6</xdr:col>
      <xdr:colOff>390525</xdr:colOff>
      <xdr:row>99</xdr:row>
      <xdr:rowOff>0</xdr:rowOff>
    </xdr:to>
    <xdr:sp macro="" textlink="">
      <xdr:nvSpPr>
        <xdr:cNvPr id="1142" name="Text Box 118"/>
        <xdr:cNvSpPr txBox="1">
          <a:spLocks noChangeArrowheads="1"/>
        </xdr:cNvSpPr>
      </xdr:nvSpPr>
      <xdr:spPr bwMode="auto">
        <a:xfrm>
          <a:off x="952500" y="54063900"/>
          <a:ext cx="44005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#2</a:t>
          </a:r>
        </a:p>
      </xdr:txBody>
    </xdr:sp>
    <xdr:clientData/>
  </xdr:twoCellAnchor>
  <xdr:twoCellAnchor>
    <xdr:from>
      <xdr:col>1</xdr:col>
      <xdr:colOff>247650</xdr:colOff>
      <xdr:row>99</xdr:row>
      <xdr:rowOff>0</xdr:rowOff>
    </xdr:from>
    <xdr:to>
      <xdr:col>6</xdr:col>
      <xdr:colOff>390525</xdr:colOff>
      <xdr:row>99</xdr:row>
      <xdr:rowOff>0</xdr:rowOff>
    </xdr:to>
    <xdr:sp macro="" textlink="">
      <xdr:nvSpPr>
        <xdr:cNvPr id="1143" name="Text Box 119"/>
        <xdr:cNvSpPr txBox="1">
          <a:spLocks noChangeArrowheads="1"/>
        </xdr:cNvSpPr>
      </xdr:nvSpPr>
      <xdr:spPr bwMode="auto">
        <a:xfrm>
          <a:off x="962025" y="54063900"/>
          <a:ext cx="43910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a:t>
          </a:r>
        </a:p>
      </xdr:txBody>
    </xdr:sp>
    <xdr:clientData/>
  </xdr:twoCellAnchor>
  <xdr:twoCellAnchor>
    <xdr:from>
      <xdr:col>1</xdr:col>
      <xdr:colOff>390525</xdr:colOff>
      <xdr:row>99</xdr:row>
      <xdr:rowOff>0</xdr:rowOff>
    </xdr:from>
    <xdr:to>
      <xdr:col>6</xdr:col>
      <xdr:colOff>800100</xdr:colOff>
      <xdr:row>99</xdr:row>
      <xdr:rowOff>0</xdr:rowOff>
    </xdr:to>
    <xdr:sp macro="" textlink="">
      <xdr:nvSpPr>
        <xdr:cNvPr id="1144" name="Text Box 120"/>
        <xdr:cNvSpPr txBox="1">
          <a:spLocks noChangeArrowheads="1"/>
        </xdr:cNvSpPr>
      </xdr:nvSpPr>
      <xdr:spPr bwMode="auto">
        <a:xfrm>
          <a:off x="1104900" y="54063900"/>
          <a:ext cx="46577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390525</xdr:colOff>
      <xdr:row>99</xdr:row>
      <xdr:rowOff>0</xdr:rowOff>
    </xdr:from>
    <xdr:to>
      <xdr:col>6</xdr:col>
      <xdr:colOff>800100</xdr:colOff>
      <xdr:row>99</xdr:row>
      <xdr:rowOff>0</xdr:rowOff>
    </xdr:to>
    <xdr:sp macro="" textlink="">
      <xdr:nvSpPr>
        <xdr:cNvPr id="1145" name="Text Box 121"/>
        <xdr:cNvSpPr txBox="1">
          <a:spLocks noChangeArrowheads="1"/>
        </xdr:cNvSpPr>
      </xdr:nvSpPr>
      <xdr:spPr bwMode="auto">
        <a:xfrm>
          <a:off x="1104900" y="54063900"/>
          <a:ext cx="46577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247650</xdr:colOff>
      <xdr:row>99</xdr:row>
      <xdr:rowOff>0</xdr:rowOff>
    </xdr:from>
    <xdr:to>
      <xdr:col>6</xdr:col>
      <xdr:colOff>390525</xdr:colOff>
      <xdr:row>99</xdr:row>
      <xdr:rowOff>0</xdr:rowOff>
    </xdr:to>
    <xdr:sp macro="" textlink="">
      <xdr:nvSpPr>
        <xdr:cNvPr id="1146" name="Text Box 122"/>
        <xdr:cNvSpPr txBox="1">
          <a:spLocks noChangeArrowheads="1"/>
        </xdr:cNvSpPr>
      </xdr:nvSpPr>
      <xdr:spPr bwMode="auto">
        <a:xfrm>
          <a:off x="962025" y="54063900"/>
          <a:ext cx="43910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47" name="Text Box 123"/>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48" name="Text Box 124"/>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#1 Reach  1b</a:t>
          </a:r>
        </a:p>
      </xdr:txBody>
    </xdr:sp>
    <xdr:clientData/>
  </xdr:twoCellAnchor>
  <xdr:twoCellAnchor>
    <xdr:from>
      <xdr:col>1</xdr:col>
      <xdr:colOff>238125</xdr:colOff>
      <xdr:row>99</xdr:row>
      <xdr:rowOff>0</xdr:rowOff>
    </xdr:from>
    <xdr:to>
      <xdr:col>6</xdr:col>
      <xdr:colOff>390525</xdr:colOff>
      <xdr:row>99</xdr:row>
      <xdr:rowOff>0</xdr:rowOff>
    </xdr:to>
    <xdr:sp macro="" textlink="">
      <xdr:nvSpPr>
        <xdr:cNvPr id="1149" name="Text Box 125"/>
        <xdr:cNvSpPr txBox="1">
          <a:spLocks noChangeArrowheads="1"/>
        </xdr:cNvSpPr>
      </xdr:nvSpPr>
      <xdr:spPr bwMode="auto">
        <a:xfrm>
          <a:off x="952500" y="54063900"/>
          <a:ext cx="44005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#2</a:t>
          </a:r>
        </a:p>
      </xdr:txBody>
    </xdr:sp>
    <xdr:clientData/>
  </xdr:twoCellAnchor>
  <xdr:twoCellAnchor>
    <xdr:from>
      <xdr:col>1</xdr:col>
      <xdr:colOff>247650</xdr:colOff>
      <xdr:row>99</xdr:row>
      <xdr:rowOff>0</xdr:rowOff>
    </xdr:from>
    <xdr:to>
      <xdr:col>6</xdr:col>
      <xdr:colOff>390525</xdr:colOff>
      <xdr:row>99</xdr:row>
      <xdr:rowOff>0</xdr:rowOff>
    </xdr:to>
    <xdr:sp macro="" textlink="">
      <xdr:nvSpPr>
        <xdr:cNvPr id="1150" name="Text Box 126"/>
        <xdr:cNvSpPr txBox="1">
          <a:spLocks noChangeArrowheads="1"/>
        </xdr:cNvSpPr>
      </xdr:nvSpPr>
      <xdr:spPr bwMode="auto">
        <a:xfrm>
          <a:off x="962025" y="54063900"/>
          <a:ext cx="43910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a:t>
          </a:r>
        </a:p>
      </xdr:txBody>
    </xdr:sp>
    <xdr:clientData/>
  </xdr:twoCellAnchor>
  <xdr:twoCellAnchor>
    <xdr:from>
      <xdr:col>1</xdr:col>
      <xdr:colOff>390525</xdr:colOff>
      <xdr:row>99</xdr:row>
      <xdr:rowOff>0</xdr:rowOff>
    </xdr:from>
    <xdr:to>
      <xdr:col>6</xdr:col>
      <xdr:colOff>800100</xdr:colOff>
      <xdr:row>99</xdr:row>
      <xdr:rowOff>0</xdr:rowOff>
    </xdr:to>
    <xdr:sp macro="" textlink="">
      <xdr:nvSpPr>
        <xdr:cNvPr id="1151" name="Text Box 127"/>
        <xdr:cNvSpPr txBox="1">
          <a:spLocks noChangeArrowheads="1"/>
        </xdr:cNvSpPr>
      </xdr:nvSpPr>
      <xdr:spPr bwMode="auto">
        <a:xfrm>
          <a:off x="1104900" y="54063900"/>
          <a:ext cx="46577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390525</xdr:colOff>
      <xdr:row>99</xdr:row>
      <xdr:rowOff>0</xdr:rowOff>
    </xdr:from>
    <xdr:to>
      <xdr:col>6</xdr:col>
      <xdr:colOff>800100</xdr:colOff>
      <xdr:row>99</xdr:row>
      <xdr:rowOff>0</xdr:rowOff>
    </xdr:to>
    <xdr:sp macro="" textlink="">
      <xdr:nvSpPr>
        <xdr:cNvPr id="1152" name="Text Box 128"/>
        <xdr:cNvSpPr txBox="1">
          <a:spLocks noChangeArrowheads="1"/>
        </xdr:cNvSpPr>
      </xdr:nvSpPr>
      <xdr:spPr bwMode="auto">
        <a:xfrm>
          <a:off x="1104900" y="54063900"/>
          <a:ext cx="46577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247650</xdr:colOff>
      <xdr:row>99</xdr:row>
      <xdr:rowOff>0</xdr:rowOff>
    </xdr:from>
    <xdr:to>
      <xdr:col>6</xdr:col>
      <xdr:colOff>390525</xdr:colOff>
      <xdr:row>99</xdr:row>
      <xdr:rowOff>0</xdr:rowOff>
    </xdr:to>
    <xdr:sp macro="" textlink="">
      <xdr:nvSpPr>
        <xdr:cNvPr id="1153" name="Text Box 129"/>
        <xdr:cNvSpPr txBox="1">
          <a:spLocks noChangeArrowheads="1"/>
        </xdr:cNvSpPr>
      </xdr:nvSpPr>
      <xdr:spPr bwMode="auto">
        <a:xfrm>
          <a:off x="962025" y="54063900"/>
          <a:ext cx="43910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54" name="Text Box 130"/>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#2Reach  1c</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55" name="Text Box 131"/>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#1 Reach  1b</a:t>
          </a:r>
        </a:p>
      </xdr:txBody>
    </xdr:sp>
    <xdr:clientData/>
  </xdr:twoCellAnchor>
  <xdr:twoCellAnchor>
    <xdr:from>
      <xdr:col>1</xdr:col>
      <xdr:colOff>238125</xdr:colOff>
      <xdr:row>99</xdr:row>
      <xdr:rowOff>0</xdr:rowOff>
    </xdr:from>
    <xdr:to>
      <xdr:col>6</xdr:col>
      <xdr:colOff>390525</xdr:colOff>
      <xdr:row>99</xdr:row>
      <xdr:rowOff>0</xdr:rowOff>
    </xdr:to>
    <xdr:sp macro="" textlink="">
      <xdr:nvSpPr>
        <xdr:cNvPr id="1156" name="Text Box 132"/>
        <xdr:cNvSpPr txBox="1">
          <a:spLocks noChangeArrowheads="1"/>
        </xdr:cNvSpPr>
      </xdr:nvSpPr>
      <xdr:spPr bwMode="auto">
        <a:xfrm>
          <a:off x="952500" y="54063900"/>
          <a:ext cx="44005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#2</a:t>
          </a:r>
        </a:p>
      </xdr:txBody>
    </xdr:sp>
    <xdr:clientData/>
  </xdr:twoCellAnchor>
  <xdr:twoCellAnchor>
    <xdr:from>
      <xdr:col>1</xdr:col>
      <xdr:colOff>247650</xdr:colOff>
      <xdr:row>99</xdr:row>
      <xdr:rowOff>0</xdr:rowOff>
    </xdr:from>
    <xdr:to>
      <xdr:col>6</xdr:col>
      <xdr:colOff>390525</xdr:colOff>
      <xdr:row>99</xdr:row>
      <xdr:rowOff>0</xdr:rowOff>
    </xdr:to>
    <xdr:sp macro="" textlink="">
      <xdr:nvSpPr>
        <xdr:cNvPr id="1157" name="Text Box 133"/>
        <xdr:cNvSpPr txBox="1">
          <a:spLocks noChangeArrowheads="1"/>
        </xdr:cNvSpPr>
      </xdr:nvSpPr>
      <xdr:spPr bwMode="auto">
        <a:xfrm>
          <a:off x="962025" y="54063900"/>
          <a:ext cx="43910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a:t>
          </a:r>
        </a:p>
      </xdr:txBody>
    </xdr:sp>
    <xdr:clientData/>
  </xdr:twoCellAnchor>
  <xdr:twoCellAnchor>
    <xdr:from>
      <xdr:col>1</xdr:col>
      <xdr:colOff>390525</xdr:colOff>
      <xdr:row>99</xdr:row>
      <xdr:rowOff>0</xdr:rowOff>
    </xdr:from>
    <xdr:to>
      <xdr:col>6</xdr:col>
      <xdr:colOff>800100</xdr:colOff>
      <xdr:row>99</xdr:row>
      <xdr:rowOff>0</xdr:rowOff>
    </xdr:to>
    <xdr:sp macro="" textlink="">
      <xdr:nvSpPr>
        <xdr:cNvPr id="1158" name="Text Box 134"/>
        <xdr:cNvSpPr txBox="1">
          <a:spLocks noChangeArrowheads="1"/>
        </xdr:cNvSpPr>
      </xdr:nvSpPr>
      <xdr:spPr bwMode="auto">
        <a:xfrm>
          <a:off x="1104900" y="54063900"/>
          <a:ext cx="46577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390525</xdr:colOff>
      <xdr:row>99</xdr:row>
      <xdr:rowOff>0</xdr:rowOff>
    </xdr:from>
    <xdr:to>
      <xdr:col>6</xdr:col>
      <xdr:colOff>800100</xdr:colOff>
      <xdr:row>99</xdr:row>
      <xdr:rowOff>0</xdr:rowOff>
    </xdr:to>
    <xdr:sp macro="" textlink="">
      <xdr:nvSpPr>
        <xdr:cNvPr id="1159" name="Text Box 135"/>
        <xdr:cNvSpPr txBox="1">
          <a:spLocks noChangeArrowheads="1"/>
        </xdr:cNvSpPr>
      </xdr:nvSpPr>
      <xdr:spPr bwMode="auto">
        <a:xfrm>
          <a:off x="1104900" y="54063900"/>
          <a:ext cx="46577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247650</xdr:colOff>
      <xdr:row>99</xdr:row>
      <xdr:rowOff>0</xdr:rowOff>
    </xdr:from>
    <xdr:to>
      <xdr:col>6</xdr:col>
      <xdr:colOff>390525</xdr:colOff>
      <xdr:row>99</xdr:row>
      <xdr:rowOff>0</xdr:rowOff>
    </xdr:to>
    <xdr:sp macro="" textlink="">
      <xdr:nvSpPr>
        <xdr:cNvPr id="1160" name="Text Box 136"/>
        <xdr:cNvSpPr txBox="1">
          <a:spLocks noChangeArrowheads="1"/>
        </xdr:cNvSpPr>
      </xdr:nvSpPr>
      <xdr:spPr bwMode="auto">
        <a:xfrm>
          <a:off x="962025" y="54063900"/>
          <a:ext cx="43910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61" name="Text Box 137"/>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#2Reach  1c</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62" name="Text Box 138"/>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#1 Reach  1b</a:t>
          </a:r>
        </a:p>
      </xdr:txBody>
    </xdr:sp>
    <xdr:clientData/>
  </xdr:twoCellAnchor>
  <xdr:twoCellAnchor>
    <xdr:from>
      <xdr:col>1</xdr:col>
      <xdr:colOff>238125</xdr:colOff>
      <xdr:row>99</xdr:row>
      <xdr:rowOff>0</xdr:rowOff>
    </xdr:from>
    <xdr:to>
      <xdr:col>6</xdr:col>
      <xdr:colOff>390525</xdr:colOff>
      <xdr:row>99</xdr:row>
      <xdr:rowOff>0</xdr:rowOff>
    </xdr:to>
    <xdr:sp macro="" textlink="">
      <xdr:nvSpPr>
        <xdr:cNvPr id="1163" name="Text Box 139"/>
        <xdr:cNvSpPr txBox="1">
          <a:spLocks noChangeArrowheads="1"/>
        </xdr:cNvSpPr>
      </xdr:nvSpPr>
      <xdr:spPr bwMode="auto">
        <a:xfrm>
          <a:off x="952500" y="54063900"/>
          <a:ext cx="44005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#2</a:t>
          </a:r>
        </a:p>
      </xdr:txBody>
    </xdr:sp>
    <xdr:clientData/>
  </xdr:twoCellAnchor>
  <xdr:twoCellAnchor>
    <xdr:from>
      <xdr:col>1</xdr:col>
      <xdr:colOff>247650</xdr:colOff>
      <xdr:row>99</xdr:row>
      <xdr:rowOff>0</xdr:rowOff>
    </xdr:from>
    <xdr:to>
      <xdr:col>6</xdr:col>
      <xdr:colOff>390525</xdr:colOff>
      <xdr:row>99</xdr:row>
      <xdr:rowOff>0</xdr:rowOff>
    </xdr:to>
    <xdr:sp macro="" textlink="">
      <xdr:nvSpPr>
        <xdr:cNvPr id="1164" name="Text Box 140"/>
        <xdr:cNvSpPr txBox="1">
          <a:spLocks noChangeArrowheads="1"/>
        </xdr:cNvSpPr>
      </xdr:nvSpPr>
      <xdr:spPr bwMode="auto">
        <a:xfrm>
          <a:off x="962025" y="54063900"/>
          <a:ext cx="43910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a:t>
          </a:r>
        </a:p>
      </xdr:txBody>
    </xdr:sp>
    <xdr:clientData/>
  </xdr:twoCellAnchor>
  <xdr:twoCellAnchor>
    <xdr:from>
      <xdr:col>1</xdr:col>
      <xdr:colOff>390525</xdr:colOff>
      <xdr:row>99</xdr:row>
      <xdr:rowOff>0</xdr:rowOff>
    </xdr:from>
    <xdr:to>
      <xdr:col>6</xdr:col>
      <xdr:colOff>800100</xdr:colOff>
      <xdr:row>99</xdr:row>
      <xdr:rowOff>0</xdr:rowOff>
    </xdr:to>
    <xdr:sp macro="" textlink="">
      <xdr:nvSpPr>
        <xdr:cNvPr id="1165" name="Text Box 141"/>
        <xdr:cNvSpPr txBox="1">
          <a:spLocks noChangeArrowheads="1"/>
        </xdr:cNvSpPr>
      </xdr:nvSpPr>
      <xdr:spPr bwMode="auto">
        <a:xfrm>
          <a:off x="1104900" y="54063900"/>
          <a:ext cx="46577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390525</xdr:colOff>
      <xdr:row>99</xdr:row>
      <xdr:rowOff>0</xdr:rowOff>
    </xdr:from>
    <xdr:to>
      <xdr:col>6</xdr:col>
      <xdr:colOff>800100</xdr:colOff>
      <xdr:row>99</xdr:row>
      <xdr:rowOff>0</xdr:rowOff>
    </xdr:to>
    <xdr:sp macro="" textlink="">
      <xdr:nvSpPr>
        <xdr:cNvPr id="1166" name="Text Box 142"/>
        <xdr:cNvSpPr txBox="1">
          <a:spLocks noChangeArrowheads="1"/>
        </xdr:cNvSpPr>
      </xdr:nvSpPr>
      <xdr:spPr bwMode="auto">
        <a:xfrm>
          <a:off x="1104900" y="54063900"/>
          <a:ext cx="46577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247650</xdr:colOff>
      <xdr:row>99</xdr:row>
      <xdr:rowOff>0</xdr:rowOff>
    </xdr:from>
    <xdr:to>
      <xdr:col>6</xdr:col>
      <xdr:colOff>390525</xdr:colOff>
      <xdr:row>99</xdr:row>
      <xdr:rowOff>0</xdr:rowOff>
    </xdr:to>
    <xdr:sp macro="" textlink="">
      <xdr:nvSpPr>
        <xdr:cNvPr id="1167" name="Text Box 143"/>
        <xdr:cNvSpPr txBox="1">
          <a:spLocks noChangeArrowheads="1"/>
        </xdr:cNvSpPr>
      </xdr:nvSpPr>
      <xdr:spPr bwMode="auto">
        <a:xfrm>
          <a:off x="962025" y="54063900"/>
          <a:ext cx="43910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68" name="Text Box 144"/>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#2Reach  1c</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69" name="Text Box 145"/>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#1 Reach  1b</a:t>
          </a:r>
        </a:p>
      </xdr:txBody>
    </xdr:sp>
    <xdr:clientData/>
  </xdr:twoCellAnchor>
  <xdr:twoCellAnchor>
    <xdr:from>
      <xdr:col>1</xdr:col>
      <xdr:colOff>238125</xdr:colOff>
      <xdr:row>99</xdr:row>
      <xdr:rowOff>0</xdr:rowOff>
    </xdr:from>
    <xdr:to>
      <xdr:col>6</xdr:col>
      <xdr:colOff>390525</xdr:colOff>
      <xdr:row>99</xdr:row>
      <xdr:rowOff>0</xdr:rowOff>
    </xdr:to>
    <xdr:sp macro="" textlink="">
      <xdr:nvSpPr>
        <xdr:cNvPr id="1170" name="Text Box 146"/>
        <xdr:cNvSpPr txBox="1">
          <a:spLocks noChangeArrowheads="1"/>
        </xdr:cNvSpPr>
      </xdr:nvSpPr>
      <xdr:spPr bwMode="auto">
        <a:xfrm>
          <a:off x="952500" y="54063900"/>
          <a:ext cx="44005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#2</a:t>
          </a:r>
        </a:p>
      </xdr:txBody>
    </xdr:sp>
    <xdr:clientData/>
  </xdr:twoCellAnchor>
  <xdr:twoCellAnchor>
    <xdr:from>
      <xdr:col>1</xdr:col>
      <xdr:colOff>247650</xdr:colOff>
      <xdr:row>99</xdr:row>
      <xdr:rowOff>0</xdr:rowOff>
    </xdr:from>
    <xdr:to>
      <xdr:col>6</xdr:col>
      <xdr:colOff>390525</xdr:colOff>
      <xdr:row>99</xdr:row>
      <xdr:rowOff>0</xdr:rowOff>
    </xdr:to>
    <xdr:sp macro="" textlink="">
      <xdr:nvSpPr>
        <xdr:cNvPr id="1171" name="Text Box 147"/>
        <xdr:cNvSpPr txBox="1">
          <a:spLocks noChangeArrowheads="1"/>
        </xdr:cNvSpPr>
      </xdr:nvSpPr>
      <xdr:spPr bwMode="auto">
        <a:xfrm>
          <a:off x="962025" y="54063900"/>
          <a:ext cx="43910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a:t>
          </a:r>
        </a:p>
      </xdr:txBody>
    </xdr:sp>
    <xdr:clientData/>
  </xdr:twoCellAnchor>
  <xdr:twoCellAnchor>
    <xdr:from>
      <xdr:col>1</xdr:col>
      <xdr:colOff>390525</xdr:colOff>
      <xdr:row>99</xdr:row>
      <xdr:rowOff>0</xdr:rowOff>
    </xdr:from>
    <xdr:to>
      <xdr:col>6</xdr:col>
      <xdr:colOff>800100</xdr:colOff>
      <xdr:row>99</xdr:row>
      <xdr:rowOff>0</xdr:rowOff>
    </xdr:to>
    <xdr:sp macro="" textlink="">
      <xdr:nvSpPr>
        <xdr:cNvPr id="1172" name="Text Box 148"/>
        <xdr:cNvSpPr txBox="1">
          <a:spLocks noChangeArrowheads="1"/>
        </xdr:cNvSpPr>
      </xdr:nvSpPr>
      <xdr:spPr bwMode="auto">
        <a:xfrm>
          <a:off x="1104900" y="54063900"/>
          <a:ext cx="46577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390525</xdr:colOff>
      <xdr:row>99</xdr:row>
      <xdr:rowOff>0</xdr:rowOff>
    </xdr:from>
    <xdr:to>
      <xdr:col>6</xdr:col>
      <xdr:colOff>800100</xdr:colOff>
      <xdr:row>99</xdr:row>
      <xdr:rowOff>0</xdr:rowOff>
    </xdr:to>
    <xdr:sp macro="" textlink="">
      <xdr:nvSpPr>
        <xdr:cNvPr id="1173" name="Text Box 149"/>
        <xdr:cNvSpPr txBox="1">
          <a:spLocks noChangeArrowheads="1"/>
        </xdr:cNvSpPr>
      </xdr:nvSpPr>
      <xdr:spPr bwMode="auto">
        <a:xfrm>
          <a:off x="1104900" y="54063900"/>
          <a:ext cx="46577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247650</xdr:colOff>
      <xdr:row>99</xdr:row>
      <xdr:rowOff>0</xdr:rowOff>
    </xdr:from>
    <xdr:to>
      <xdr:col>6</xdr:col>
      <xdr:colOff>390525</xdr:colOff>
      <xdr:row>99</xdr:row>
      <xdr:rowOff>0</xdr:rowOff>
    </xdr:to>
    <xdr:sp macro="" textlink="">
      <xdr:nvSpPr>
        <xdr:cNvPr id="1174" name="Text Box 150"/>
        <xdr:cNvSpPr txBox="1">
          <a:spLocks noChangeArrowheads="1"/>
        </xdr:cNvSpPr>
      </xdr:nvSpPr>
      <xdr:spPr bwMode="auto">
        <a:xfrm>
          <a:off x="962025" y="54063900"/>
          <a:ext cx="4391025"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75" name="Text Box 151"/>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#2Reach  1c</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76" name="Text Box 152"/>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3</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77" name="Text Box 153"/>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4</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79" name="Text Box 155"/>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5</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80" name="Text Box 156"/>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6</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81" name="Text Box 157"/>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7</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82" name="Text Box 158"/>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8</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83" name="Text Box 159"/>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9</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84" name="Text Box 160"/>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10</a:t>
          </a:r>
        </a:p>
      </xdr:txBody>
    </xdr:sp>
    <xdr:clientData/>
  </xdr:twoCellAnchor>
  <xdr:twoCellAnchor>
    <xdr:from>
      <xdr:col>1</xdr:col>
      <xdr:colOff>342900</xdr:colOff>
      <xdr:row>99</xdr:row>
      <xdr:rowOff>0</xdr:rowOff>
    </xdr:from>
    <xdr:to>
      <xdr:col>6</xdr:col>
      <xdr:colOff>762000</xdr:colOff>
      <xdr:row>99</xdr:row>
      <xdr:rowOff>0</xdr:rowOff>
    </xdr:to>
    <xdr:sp macro="" textlink="">
      <xdr:nvSpPr>
        <xdr:cNvPr id="1185" name="Text Box 161"/>
        <xdr:cNvSpPr txBox="1">
          <a:spLocks noChangeArrowheads="1"/>
        </xdr:cNvSpPr>
      </xdr:nvSpPr>
      <xdr:spPr bwMode="auto">
        <a:xfrm>
          <a:off x="1057275" y="54063900"/>
          <a:ext cx="4667250" cy="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Contract 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1Usace\1KarlsW\Eq_cwc9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UIP INPUT"/>
      <sheetName val="APPE"/>
      <sheetName val="STORED AREA FACTORS"/>
      <sheetName val="Constant's"/>
      <sheetName val="CALCULATIONS"/>
      <sheetName val="FACTORS"/>
      <sheetName val="FACTORS (2)"/>
      <sheetName val="Module1"/>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AJ193"/>
  <sheetViews>
    <sheetView topLeftCell="A7" workbookViewId="0">
      <selection activeCell="L10" sqref="L10"/>
    </sheetView>
  </sheetViews>
  <sheetFormatPr defaultRowHeight="12.75"/>
  <cols>
    <col min="1" max="1" width="9.140625" bestFit="1" customWidth="1"/>
    <col min="4" max="4" width="10.140625" bestFit="1" customWidth="1"/>
    <col min="11" max="11" width="30.7109375" customWidth="1"/>
    <col min="12" max="12" width="12.140625" customWidth="1"/>
    <col min="19" max="19" width="8.85546875" style="440"/>
  </cols>
  <sheetData>
    <row r="1" spans="1:36" s="59" customFormat="1" ht="31.5" customHeight="1">
      <c r="A1" s="62"/>
      <c r="B1" s="63"/>
      <c r="C1" s="63"/>
      <c r="D1" s="64"/>
      <c r="E1" s="64"/>
      <c r="F1" s="64"/>
      <c r="G1" s="65"/>
      <c r="H1" s="65"/>
      <c r="I1" s="64"/>
      <c r="J1" s="65"/>
      <c r="K1" s="65"/>
      <c r="L1" s="65"/>
      <c r="M1" s="65"/>
      <c r="N1" s="65"/>
      <c r="O1" s="65"/>
      <c r="P1" s="65"/>
      <c r="Q1" s="65"/>
      <c r="R1" s="65"/>
      <c r="S1" s="404"/>
      <c r="T1" s="65"/>
      <c r="U1" s="65"/>
      <c r="V1" s="65"/>
      <c r="W1" s="65"/>
      <c r="X1" s="65"/>
      <c r="Y1" s="66"/>
      <c r="Z1" s="66"/>
      <c r="AB1" s="259"/>
    </row>
    <row r="2" spans="1:36" s="59" customFormat="1" ht="36" customHeight="1">
      <c r="A2" s="67"/>
      <c r="B2" s="68"/>
      <c r="C2" s="68"/>
      <c r="D2" s="64"/>
      <c r="E2" s="64"/>
      <c r="F2" s="64"/>
      <c r="G2" s="65"/>
      <c r="H2" s="65"/>
      <c r="I2" s="64"/>
      <c r="J2" s="65"/>
      <c r="K2" s="65"/>
      <c r="L2" s="65"/>
      <c r="M2" s="65"/>
      <c r="N2" s="65"/>
      <c r="O2" s="65"/>
      <c r="P2" s="65"/>
      <c r="Q2" s="65"/>
      <c r="R2" s="65"/>
      <c r="S2" s="404"/>
      <c r="T2" s="65"/>
      <c r="U2" s="65"/>
      <c r="V2" s="65"/>
      <c r="W2" s="65"/>
      <c r="X2" s="65"/>
      <c r="Y2" s="69"/>
      <c r="Z2" s="69"/>
      <c r="AB2" s="259"/>
    </row>
    <row r="3" spans="1:36" s="59" customFormat="1" ht="409.6" customHeight="1">
      <c r="A3" s="67"/>
      <c r="B3" s="68"/>
      <c r="C3" s="68"/>
      <c r="D3" s="64"/>
      <c r="E3" s="64"/>
      <c r="F3" s="64"/>
      <c r="G3" s="65"/>
      <c r="H3" s="65"/>
      <c r="I3" s="64"/>
      <c r="J3" s="65"/>
      <c r="K3" s="65"/>
      <c r="L3" s="65"/>
      <c r="M3" s="65"/>
      <c r="N3" s="65"/>
      <c r="O3" s="65"/>
      <c r="P3" s="65"/>
      <c r="Q3" s="65"/>
      <c r="R3" s="65"/>
      <c r="S3" s="404"/>
      <c r="T3" s="65"/>
      <c r="U3" s="65"/>
      <c r="V3" s="65"/>
      <c r="W3" s="65"/>
      <c r="X3" s="65"/>
      <c r="Y3" s="69"/>
      <c r="Z3" s="69"/>
      <c r="AB3" s="259"/>
    </row>
    <row r="4" spans="1:36" s="59" customFormat="1" ht="222" customHeight="1">
      <c r="A4" s="67"/>
      <c r="B4" s="68"/>
      <c r="C4" s="68"/>
      <c r="D4" s="64"/>
      <c r="E4" s="64"/>
      <c r="F4" s="64"/>
      <c r="G4" s="65"/>
      <c r="H4" s="65"/>
      <c r="I4" s="64"/>
      <c r="J4" s="65"/>
      <c r="K4" s="65"/>
      <c r="L4" s="65"/>
      <c r="M4" s="65"/>
      <c r="N4" s="65"/>
      <c r="O4" s="65"/>
      <c r="P4" s="65"/>
      <c r="Q4" s="65"/>
      <c r="R4" s="65"/>
      <c r="S4" s="404"/>
      <c r="T4" s="65"/>
      <c r="U4" s="65"/>
      <c r="V4" s="65"/>
      <c r="W4" s="65"/>
      <c r="X4" s="65"/>
      <c r="Y4" s="69"/>
      <c r="Z4" s="69"/>
      <c r="AB4" s="259"/>
    </row>
    <row r="5" spans="1:36" s="59" customFormat="1" ht="16.5" customHeight="1">
      <c r="A5" s="67"/>
      <c r="B5" s="68"/>
      <c r="C5" s="68"/>
      <c r="D5" s="64"/>
      <c r="E5" s="64"/>
      <c r="F5" s="64"/>
      <c r="G5" s="65"/>
      <c r="H5" s="65"/>
      <c r="I5" s="64"/>
      <c r="J5" s="65"/>
      <c r="K5" s="316" t="s">
        <v>831</v>
      </c>
      <c r="L5" s="65"/>
      <c r="M5" s="65"/>
      <c r="N5" s="65"/>
      <c r="O5" s="65"/>
      <c r="P5" s="65"/>
      <c r="Q5" s="65"/>
      <c r="R5" s="65"/>
      <c r="S5" s="404"/>
      <c r="T5" s="65"/>
      <c r="U5" s="65"/>
      <c r="V5" s="65"/>
      <c r="W5" s="65"/>
      <c r="X5" s="65"/>
      <c r="Y5" s="69"/>
      <c r="Z5" s="69"/>
      <c r="AB5" s="259"/>
    </row>
    <row r="6" spans="1:36" s="59" customFormat="1" ht="19.149999999999999" customHeight="1">
      <c r="A6" s="67"/>
      <c r="B6" s="68"/>
      <c r="C6" s="68"/>
      <c r="D6" s="64"/>
      <c r="E6" s="64"/>
      <c r="F6" s="64"/>
      <c r="G6" s="65"/>
      <c r="H6" s="65"/>
      <c r="I6" s="64"/>
      <c r="J6" s="65"/>
      <c r="K6" s="70" t="s">
        <v>424</v>
      </c>
      <c r="L6" s="71" t="s">
        <v>832</v>
      </c>
      <c r="M6" s="65"/>
      <c r="N6" s="65"/>
      <c r="O6" s="65"/>
      <c r="P6" s="65"/>
      <c r="Q6" s="65"/>
      <c r="R6" s="65"/>
      <c r="S6" s="404"/>
      <c r="T6" s="65"/>
      <c r="U6" s="65"/>
      <c r="V6" s="65"/>
      <c r="W6" s="65"/>
      <c r="X6" s="65"/>
      <c r="Y6" s="69"/>
      <c r="Z6" s="69"/>
      <c r="AB6" s="259"/>
    </row>
    <row r="7" spans="1:36" s="59" customFormat="1" ht="15" customHeight="1">
      <c r="A7" s="67"/>
      <c r="B7" s="68"/>
      <c r="C7" s="68"/>
      <c r="D7" s="64"/>
      <c r="E7" s="64"/>
      <c r="F7" s="64"/>
      <c r="G7" s="65"/>
      <c r="H7" s="65"/>
      <c r="I7" s="64"/>
      <c r="J7" s="65"/>
      <c r="K7" s="70" t="s">
        <v>420</v>
      </c>
      <c r="L7" s="72" t="s">
        <v>838</v>
      </c>
      <c r="M7" s="65"/>
      <c r="N7" s="65"/>
      <c r="O7" s="65"/>
      <c r="P7" s="65"/>
      <c r="Q7" s="65"/>
      <c r="R7" s="65"/>
      <c r="S7" s="404"/>
      <c r="T7" s="65"/>
      <c r="U7" s="65"/>
      <c r="V7" s="65"/>
      <c r="W7" s="65"/>
      <c r="X7" s="65"/>
      <c r="Y7" s="69"/>
      <c r="Z7" s="69"/>
      <c r="AB7" s="259"/>
    </row>
    <row r="8" spans="1:36" s="59" customFormat="1" ht="15" customHeight="1">
      <c r="A8" s="67"/>
      <c r="B8" s="68"/>
      <c r="C8" s="68"/>
      <c r="D8" s="64"/>
      <c r="E8" s="64"/>
      <c r="F8" s="64"/>
      <c r="G8" s="65"/>
      <c r="H8" s="65"/>
      <c r="I8" s="64"/>
      <c r="J8" s="65"/>
      <c r="K8" s="70" t="s">
        <v>833</v>
      </c>
      <c r="L8" s="72" t="s">
        <v>834</v>
      </c>
      <c r="M8" s="65"/>
      <c r="N8" s="65"/>
      <c r="O8" s="65"/>
      <c r="P8" s="65"/>
      <c r="Q8" s="65"/>
      <c r="R8" s="65"/>
      <c r="S8" s="404"/>
      <c r="T8" s="65"/>
      <c r="U8" s="65"/>
      <c r="V8" s="65"/>
      <c r="W8" s="65"/>
      <c r="X8" s="65"/>
      <c r="Y8" s="69"/>
      <c r="Z8" s="69"/>
      <c r="AB8" s="259"/>
    </row>
    <row r="9" spans="1:36" s="59" customFormat="1" ht="15" customHeight="1">
      <c r="A9" s="67"/>
      <c r="B9" s="68"/>
      <c r="C9" s="68"/>
      <c r="D9" s="64"/>
      <c r="E9" s="64"/>
      <c r="F9" s="64"/>
      <c r="G9" s="65"/>
      <c r="H9" s="65"/>
      <c r="I9" s="64"/>
      <c r="J9" s="65"/>
      <c r="K9" s="73" t="s">
        <v>426</v>
      </c>
      <c r="L9" s="71" t="s">
        <v>836</v>
      </c>
      <c r="M9" s="65"/>
      <c r="N9" s="65"/>
      <c r="O9" s="65"/>
      <c r="P9" s="65"/>
      <c r="Q9" s="65"/>
      <c r="R9" s="65"/>
      <c r="S9" s="404"/>
      <c r="T9" s="65"/>
      <c r="U9" s="65"/>
      <c r="V9" s="65"/>
      <c r="W9" s="65"/>
      <c r="X9" s="65"/>
      <c r="Y9" s="69"/>
      <c r="Z9" s="69"/>
      <c r="AB9" s="259"/>
    </row>
    <row r="10" spans="1:36" s="59" customFormat="1" ht="15" customHeight="1">
      <c r="A10" s="67"/>
      <c r="B10" s="68"/>
      <c r="C10" s="68"/>
      <c r="D10" s="64"/>
      <c r="E10" s="64"/>
      <c r="F10" s="64"/>
      <c r="G10" s="65"/>
      <c r="H10" s="65"/>
      <c r="I10" s="64"/>
      <c r="J10" s="65"/>
      <c r="K10" s="74" t="s">
        <v>421</v>
      </c>
      <c r="L10" s="478">
        <v>2016</v>
      </c>
      <c r="M10" s="65" t="str">
        <f>VLOOKUP( L10,Input!$B$73:$C$193,2)</f>
        <v>2016Q1</v>
      </c>
      <c r="N10" s="65"/>
      <c r="O10" s="65"/>
      <c r="P10" s="65"/>
      <c r="Q10" s="65"/>
      <c r="R10" s="65"/>
      <c r="S10" s="404"/>
      <c r="T10" s="65"/>
      <c r="U10" s="65"/>
      <c r="V10" s="65"/>
      <c r="W10" s="65"/>
      <c r="X10" s="65"/>
      <c r="Y10" s="69"/>
      <c r="Z10" s="69"/>
      <c r="AB10" s="259"/>
    </row>
    <row r="11" spans="1:36" s="59" customFormat="1" ht="13.15" customHeight="1">
      <c r="A11" s="67"/>
      <c r="B11" s="68"/>
      <c r="C11" s="68"/>
      <c r="D11" s="64"/>
      <c r="E11" s="64"/>
      <c r="F11" s="64"/>
      <c r="G11" s="65"/>
      <c r="H11" s="65"/>
      <c r="I11" s="64"/>
      <c r="J11" s="75"/>
      <c r="K11" s="70" t="s">
        <v>422</v>
      </c>
      <c r="L11" s="317">
        <v>41730</v>
      </c>
      <c r="M11" s="75"/>
      <c r="N11" s="75"/>
      <c r="O11" s="75"/>
      <c r="P11" s="75"/>
      <c r="Q11" s="75"/>
      <c r="R11" s="75"/>
      <c r="S11" s="441"/>
      <c r="T11" s="75"/>
      <c r="U11" s="75"/>
      <c r="V11" s="75"/>
      <c r="W11" s="75"/>
      <c r="X11" s="65"/>
      <c r="Y11" s="69"/>
      <c r="Z11" s="69"/>
      <c r="AB11" s="259"/>
    </row>
    <row r="12" spans="1:36" s="59" customFormat="1" ht="13.15" customHeight="1">
      <c r="A12" s="67"/>
      <c r="B12" s="68"/>
      <c r="C12" s="68"/>
      <c r="D12" s="64"/>
      <c r="E12" s="64"/>
      <c r="F12" s="64"/>
      <c r="G12" s="65"/>
      <c r="H12" s="65"/>
      <c r="I12" s="64"/>
      <c r="J12" s="75"/>
      <c r="K12" s="73" t="s">
        <v>423</v>
      </c>
      <c r="L12" s="76" t="s">
        <v>837</v>
      </c>
      <c r="M12" s="77"/>
      <c r="N12" s="77"/>
      <c r="O12" s="77"/>
      <c r="P12" s="77"/>
      <c r="Q12" s="77"/>
      <c r="R12" s="77"/>
      <c r="S12" s="441"/>
      <c r="T12" s="75"/>
      <c r="U12" s="75"/>
      <c r="V12" s="75"/>
      <c r="W12" s="75"/>
      <c r="X12" s="75"/>
      <c r="Y12" s="69"/>
      <c r="Z12" s="69"/>
      <c r="AB12" s="259"/>
    </row>
    <row r="13" spans="1:36" s="59" customFormat="1" ht="12" customHeight="1">
      <c r="A13" s="67"/>
      <c r="B13" s="68"/>
      <c r="C13" s="68"/>
      <c r="D13" s="64"/>
      <c r="E13" s="64"/>
      <c r="F13" s="64"/>
      <c r="G13" s="65"/>
      <c r="H13" s="65"/>
      <c r="I13" s="64"/>
      <c r="J13" s="78"/>
      <c r="L13" s="79"/>
      <c r="M13" s="77"/>
      <c r="N13" s="77"/>
      <c r="O13" s="77"/>
      <c r="P13" s="77"/>
      <c r="Q13" s="77"/>
      <c r="R13" s="77"/>
      <c r="S13" s="441"/>
      <c r="T13" s="75"/>
      <c r="U13" s="75"/>
      <c r="V13" s="75"/>
      <c r="W13" s="75"/>
      <c r="X13" s="75"/>
      <c r="Y13" s="69"/>
      <c r="Z13" s="69"/>
      <c r="AB13" s="259"/>
    </row>
    <row r="14" spans="1:36" s="60" customFormat="1" ht="25.5" customHeight="1">
      <c r="A14" s="80"/>
      <c r="B14" s="80"/>
      <c r="C14" s="80"/>
      <c r="D14" s="81"/>
      <c r="E14" s="79"/>
      <c r="F14" s="79"/>
      <c r="G14" s="82"/>
      <c r="H14" s="82"/>
      <c r="I14" s="82"/>
      <c r="J14" s="77"/>
      <c r="K14" s="83" t="s">
        <v>9</v>
      </c>
      <c r="L14" s="84"/>
      <c r="M14" s="85"/>
      <c r="N14" s="77"/>
      <c r="O14" s="77"/>
      <c r="P14" s="77"/>
      <c r="Q14" s="77"/>
      <c r="R14" s="311" t="s">
        <v>839</v>
      </c>
      <c r="S14" s="442"/>
      <c r="T14" s="87"/>
      <c r="U14" s="87"/>
      <c r="V14" s="87"/>
      <c r="W14" s="87"/>
      <c r="X14" s="87"/>
      <c r="Y14" s="88"/>
      <c r="Z14" s="89"/>
      <c r="AA14" s="89"/>
      <c r="AB14" s="260"/>
      <c r="AC14" s="89"/>
      <c r="AD14" s="89"/>
      <c r="AE14" s="89"/>
      <c r="AF14" s="89"/>
      <c r="AG14" s="89"/>
      <c r="AH14" s="89"/>
      <c r="AI14" s="89"/>
      <c r="AJ14" s="89"/>
    </row>
    <row r="15" spans="1:36" s="60" customFormat="1">
      <c r="A15" s="80"/>
      <c r="B15" s="90"/>
      <c r="C15" s="90"/>
      <c r="D15" s="91"/>
      <c r="E15" s="91"/>
      <c r="F15" s="91"/>
      <c r="G15" s="82"/>
      <c r="H15" s="82"/>
      <c r="I15" s="91"/>
      <c r="J15" s="77"/>
      <c r="K15" s="293" t="s">
        <v>488</v>
      </c>
      <c r="L15" s="305"/>
      <c r="M15" s="305"/>
      <c r="N15" s="305"/>
      <c r="O15" s="305"/>
      <c r="P15" s="306" t="s">
        <v>10</v>
      </c>
      <c r="Q15" s="229">
        <v>2.5000000000000001E-2</v>
      </c>
      <c r="R15" s="230">
        <v>2.5000000000000001E-2</v>
      </c>
      <c r="S15" s="443">
        <v>30</v>
      </c>
      <c r="T15" s="54">
        <f>SUM(R15:R24)</f>
        <v>0.28500000000000003</v>
      </c>
      <c r="U15" s="92" t="s">
        <v>11</v>
      </c>
      <c r="V15" s="77"/>
      <c r="W15" s="87"/>
      <c r="X15" s="87"/>
      <c r="Y15" s="89"/>
      <c r="Z15" s="89"/>
      <c r="AA15" s="89"/>
      <c r="AB15" s="260"/>
      <c r="AC15" s="89"/>
      <c r="AD15" s="89"/>
      <c r="AE15" s="89"/>
      <c r="AF15" s="89"/>
      <c r="AG15" s="89"/>
      <c r="AH15" s="89"/>
      <c r="AI15" s="89"/>
      <c r="AJ15" s="89"/>
    </row>
    <row r="16" spans="1:36" s="60" customFormat="1">
      <c r="A16" s="80"/>
      <c r="B16" s="90"/>
      <c r="C16" s="90"/>
      <c r="D16" s="91"/>
      <c r="E16" s="91"/>
      <c r="F16" s="91"/>
      <c r="G16" s="82"/>
      <c r="H16" s="82"/>
      <c r="I16" s="91"/>
      <c r="J16" s="77"/>
      <c r="K16" s="293" t="s">
        <v>489</v>
      </c>
      <c r="L16" s="305"/>
      <c r="M16" s="305"/>
      <c r="N16" s="305"/>
      <c r="O16" s="305"/>
      <c r="P16" s="305"/>
      <c r="Q16" s="231"/>
      <c r="R16" s="232"/>
      <c r="S16" s="444">
        <v>30</v>
      </c>
      <c r="T16" s="55"/>
      <c r="U16" s="82"/>
      <c r="V16" s="82"/>
      <c r="W16" s="82"/>
      <c r="X16" s="82"/>
      <c r="Y16" s="82"/>
      <c r="Z16" s="89"/>
      <c r="AA16" s="89"/>
      <c r="AB16" s="260"/>
      <c r="AC16" s="89"/>
      <c r="AD16" s="89"/>
      <c r="AE16" s="89"/>
      <c r="AF16" s="89"/>
      <c r="AG16" s="89"/>
      <c r="AH16" s="89"/>
      <c r="AI16" s="89"/>
      <c r="AJ16" s="89"/>
    </row>
    <row r="17" spans="1:36" s="60" customFormat="1" ht="19.5" customHeight="1">
      <c r="A17" s="80"/>
      <c r="B17" s="90"/>
      <c r="C17" s="90"/>
      <c r="D17" s="91"/>
      <c r="E17" s="91"/>
      <c r="F17" s="91"/>
      <c r="G17" s="82"/>
      <c r="H17" s="82"/>
      <c r="I17" s="91"/>
      <c r="J17" s="77"/>
      <c r="K17" s="294" t="s">
        <v>662</v>
      </c>
      <c r="L17" s="305"/>
      <c r="M17" s="305"/>
      <c r="N17" s="305"/>
      <c r="O17" s="305"/>
      <c r="P17" s="306" t="s">
        <v>12</v>
      </c>
      <c r="Q17" s="229">
        <v>0.01</v>
      </c>
      <c r="R17" s="230">
        <v>0.02</v>
      </c>
      <c r="S17" s="444">
        <v>30</v>
      </c>
      <c r="T17" s="56"/>
      <c r="U17" s="77"/>
      <c r="V17" s="77"/>
      <c r="W17" s="87"/>
      <c r="X17" s="87"/>
      <c r="Y17" s="88"/>
      <c r="Z17" s="93"/>
      <c r="AA17" s="89"/>
      <c r="AB17" s="260"/>
      <c r="AC17" s="89"/>
      <c r="AD17" s="89"/>
      <c r="AE17" s="77"/>
      <c r="AF17" s="89"/>
      <c r="AG17" s="89"/>
      <c r="AH17" s="89"/>
      <c r="AI17" s="89"/>
      <c r="AJ17" s="89"/>
    </row>
    <row r="18" spans="1:36" s="60" customFormat="1" ht="15.75" customHeight="1">
      <c r="A18" s="80"/>
      <c r="B18" s="94"/>
      <c r="C18" s="94"/>
      <c r="D18" s="91"/>
      <c r="E18" s="91"/>
      <c r="F18" s="91"/>
      <c r="G18" s="82"/>
      <c r="H18" s="82"/>
      <c r="I18" s="91"/>
      <c r="J18" s="77"/>
      <c r="K18" s="293" t="s">
        <v>490</v>
      </c>
      <c r="L18" s="305"/>
      <c r="M18" s="305"/>
      <c r="N18" s="305"/>
      <c r="O18" s="305"/>
      <c r="P18" s="306" t="s">
        <v>13</v>
      </c>
      <c r="Q18" s="229">
        <v>0.15</v>
      </c>
      <c r="R18" s="230">
        <v>0.15</v>
      </c>
      <c r="S18" s="444">
        <v>30</v>
      </c>
      <c r="T18" s="56"/>
      <c r="U18" s="77"/>
      <c r="V18" s="77"/>
      <c r="W18" s="87"/>
      <c r="X18" s="87"/>
      <c r="Y18" s="88"/>
      <c r="Z18" s="93"/>
      <c r="AA18" s="89"/>
      <c r="AB18" s="260"/>
      <c r="AC18" s="89"/>
      <c r="AD18" s="89"/>
      <c r="AE18" s="89"/>
      <c r="AF18" s="89"/>
      <c r="AG18" s="89"/>
      <c r="AH18" s="89"/>
      <c r="AI18" s="89"/>
      <c r="AJ18" s="89"/>
    </row>
    <row r="19" spans="1:36" s="60" customFormat="1" ht="15.75" customHeight="1">
      <c r="A19" s="80"/>
      <c r="B19" s="90"/>
      <c r="C19" s="90"/>
      <c r="D19" s="91"/>
      <c r="E19" s="91"/>
      <c r="F19" s="91"/>
      <c r="G19" s="82"/>
      <c r="H19" s="82"/>
      <c r="I19" s="91"/>
      <c r="J19" s="77"/>
      <c r="K19" s="293" t="s">
        <v>491</v>
      </c>
      <c r="L19" s="305"/>
      <c r="M19" s="305"/>
      <c r="N19" s="305"/>
      <c r="O19" s="305"/>
      <c r="P19" s="306"/>
      <c r="Q19" s="233"/>
      <c r="R19" s="234" t="s">
        <v>40</v>
      </c>
      <c r="S19" s="445"/>
      <c r="T19" s="56"/>
      <c r="U19" s="77"/>
      <c r="V19" s="77"/>
      <c r="W19" s="87"/>
      <c r="X19" s="87"/>
      <c r="Y19" s="89"/>
      <c r="Z19" s="89"/>
      <c r="AA19" s="89"/>
      <c r="AB19" s="260"/>
      <c r="AC19" s="89"/>
      <c r="AD19" s="89"/>
      <c r="AE19" s="89"/>
      <c r="AF19" s="89"/>
      <c r="AG19" s="89"/>
      <c r="AH19" s="89"/>
      <c r="AI19" s="89"/>
      <c r="AJ19" s="89"/>
    </row>
    <row r="20" spans="1:36" s="60" customFormat="1" ht="15.75" customHeight="1">
      <c r="A20" s="80"/>
      <c r="B20" s="90"/>
      <c r="C20" s="90"/>
      <c r="D20" s="91"/>
      <c r="E20" s="91"/>
      <c r="F20" s="91"/>
      <c r="G20" s="82"/>
      <c r="H20" s="82"/>
      <c r="I20" s="91"/>
      <c r="J20" s="77"/>
      <c r="K20" s="295" t="str">
        <f>K18</f>
        <v xml:space="preserve">  CHIEF, ENGINEERING, xxx</v>
      </c>
      <c r="L20" s="305"/>
      <c r="M20" s="305"/>
      <c r="N20" s="305"/>
      <c r="O20" s="305"/>
      <c r="P20" s="306" t="s">
        <v>14</v>
      </c>
      <c r="Q20" s="229">
        <v>0.01</v>
      </c>
      <c r="R20" s="230">
        <v>0.01</v>
      </c>
      <c r="S20" s="444">
        <v>30</v>
      </c>
      <c r="T20" s="56"/>
      <c r="U20" s="77"/>
      <c r="V20" s="77"/>
      <c r="W20" s="87"/>
      <c r="X20" s="87"/>
      <c r="Y20" s="89"/>
      <c r="Z20" s="89"/>
      <c r="AA20" s="89"/>
      <c r="AB20" s="260"/>
      <c r="AC20" s="89"/>
      <c r="AD20" s="89"/>
      <c r="AE20" s="89"/>
      <c r="AF20" s="89"/>
      <c r="AG20" s="89"/>
      <c r="AH20" s="89"/>
      <c r="AI20" s="89"/>
      <c r="AJ20" s="89"/>
    </row>
    <row r="21" spans="1:36" s="60" customFormat="1" ht="15.75" customHeight="1">
      <c r="A21" s="80"/>
      <c r="B21" s="90"/>
      <c r="C21" s="90"/>
      <c r="D21" s="91"/>
      <c r="E21" s="91"/>
      <c r="F21" s="91"/>
      <c r="G21" s="82"/>
      <c r="H21" s="82"/>
      <c r="I21" s="91"/>
      <c r="J21" s="77"/>
      <c r="K21" s="296" t="s">
        <v>663</v>
      </c>
      <c r="L21" s="298"/>
      <c r="M21" s="298"/>
      <c r="N21" s="298"/>
      <c r="O21" s="298"/>
      <c r="P21" s="307" t="s">
        <v>15</v>
      </c>
      <c r="Q21" s="235">
        <v>0.01</v>
      </c>
      <c r="R21" s="236">
        <v>0.01</v>
      </c>
      <c r="S21" s="446">
        <v>30</v>
      </c>
      <c r="T21" s="56"/>
      <c r="U21" s="77"/>
      <c r="V21" s="77"/>
      <c r="W21" s="87"/>
      <c r="X21" s="87"/>
      <c r="Y21" s="89"/>
      <c r="Z21" s="89"/>
      <c r="AA21" s="89"/>
      <c r="AB21" s="260"/>
      <c r="AC21" s="89"/>
      <c r="AD21" s="89"/>
      <c r="AE21" s="89"/>
      <c r="AF21" s="89"/>
      <c r="AG21" s="89"/>
      <c r="AH21" s="89"/>
      <c r="AI21" s="89"/>
      <c r="AJ21" s="89"/>
    </row>
    <row r="22" spans="1:36" s="60" customFormat="1" ht="15.75" customHeight="1">
      <c r="A22" s="80"/>
      <c r="B22" s="90"/>
      <c r="C22" s="90"/>
      <c r="D22" s="91"/>
      <c r="E22" s="91"/>
      <c r="F22" s="91"/>
      <c r="G22" s="82"/>
      <c r="H22" s="82"/>
      <c r="I22" s="91"/>
      <c r="J22" s="77"/>
      <c r="K22" s="295" t="str">
        <f>K18</f>
        <v xml:space="preserve">  CHIEF, ENGINEERING, xxx</v>
      </c>
      <c r="L22" s="305"/>
      <c r="M22" s="305"/>
      <c r="N22" s="305"/>
      <c r="O22" s="305"/>
      <c r="P22" s="306" t="s">
        <v>16</v>
      </c>
      <c r="Q22" s="229">
        <v>0.03</v>
      </c>
      <c r="R22" s="230">
        <f>Q22</f>
        <v>0.03</v>
      </c>
      <c r="S22" s="444">
        <v>30</v>
      </c>
      <c r="T22" s="56"/>
      <c r="U22" s="77"/>
      <c r="V22" s="90" t="s">
        <v>561</v>
      </c>
      <c r="W22" s="87"/>
      <c r="X22" s="87"/>
      <c r="Y22" s="89"/>
      <c r="Z22" s="89"/>
      <c r="AA22" s="89"/>
      <c r="AB22" s="260"/>
      <c r="AC22" s="89"/>
      <c r="AD22" s="89"/>
      <c r="AE22" s="89"/>
      <c r="AF22" s="89"/>
      <c r="AG22" s="89"/>
      <c r="AH22" s="89"/>
      <c r="AI22" s="89"/>
      <c r="AJ22" s="89"/>
    </row>
    <row r="23" spans="1:36" s="60" customFormat="1" ht="15.75" customHeight="1">
      <c r="A23" s="80"/>
      <c r="B23" s="90"/>
      <c r="C23" s="90"/>
      <c r="D23" s="91"/>
      <c r="E23" s="91"/>
      <c r="F23" s="91"/>
      <c r="G23" s="82"/>
      <c r="H23" s="82"/>
      <c r="I23" s="91"/>
      <c r="J23" s="77"/>
      <c r="K23" s="297" t="str">
        <f>K17</f>
        <v xml:space="preserve">  CHIEF, PLANNING, xxx</v>
      </c>
      <c r="L23" s="298"/>
      <c r="M23" s="298"/>
      <c r="N23" s="298"/>
      <c r="O23" s="298"/>
      <c r="P23" s="307" t="s">
        <v>17</v>
      </c>
      <c r="Q23" s="235">
        <v>0.02</v>
      </c>
      <c r="R23" s="236">
        <v>0.02</v>
      </c>
      <c r="S23" s="446">
        <v>30</v>
      </c>
      <c r="T23" s="56"/>
      <c r="U23" s="77"/>
      <c r="V23" s="77"/>
      <c r="W23" s="87"/>
      <c r="X23" s="87"/>
      <c r="Y23" s="89"/>
      <c r="Z23" s="89"/>
      <c r="AA23" s="89"/>
      <c r="AB23" s="260"/>
      <c r="AC23" s="89"/>
      <c r="AD23" s="89"/>
      <c r="AE23" s="89"/>
      <c r="AF23" s="89"/>
      <c r="AG23" s="89"/>
      <c r="AH23" s="89"/>
      <c r="AI23" s="89"/>
      <c r="AJ23" s="89"/>
    </row>
    <row r="24" spans="1:36" s="60" customFormat="1" ht="15.75" customHeight="1">
      <c r="A24" s="80"/>
      <c r="B24" s="90"/>
      <c r="C24" s="90"/>
      <c r="D24" s="91"/>
      <c r="E24" s="91"/>
      <c r="F24" s="91"/>
      <c r="G24" s="82"/>
      <c r="H24" s="82"/>
      <c r="I24" s="91"/>
      <c r="J24" s="77"/>
      <c r="K24" s="293" t="s">
        <v>492</v>
      </c>
      <c r="L24" s="305"/>
      <c r="M24" s="305"/>
      <c r="N24" s="305"/>
      <c r="O24" s="305"/>
      <c r="P24" s="306" t="s">
        <v>18</v>
      </c>
      <c r="Q24" s="229">
        <v>0.01</v>
      </c>
      <c r="R24" s="230">
        <v>0.02</v>
      </c>
      <c r="S24" s="444">
        <v>30</v>
      </c>
      <c r="T24" s="56"/>
      <c r="U24" s="77"/>
      <c r="V24" s="77"/>
      <c r="W24" s="87"/>
      <c r="X24" s="87"/>
      <c r="Y24" s="89"/>
      <c r="Z24" s="89"/>
      <c r="AA24" s="89"/>
      <c r="AB24" s="260"/>
      <c r="AC24" s="89"/>
      <c r="AD24" s="89"/>
      <c r="AE24" s="89"/>
      <c r="AF24" s="89"/>
      <c r="AG24" s="89"/>
      <c r="AH24" s="89"/>
      <c r="AI24" s="89"/>
      <c r="AJ24" s="89"/>
    </row>
    <row r="25" spans="1:36" s="60" customFormat="1" ht="15.75" customHeight="1">
      <c r="A25" s="80"/>
      <c r="B25" s="90"/>
      <c r="C25" s="90"/>
      <c r="D25" s="91"/>
      <c r="E25" s="91"/>
      <c r="F25" s="91"/>
      <c r="G25" s="82"/>
      <c r="H25" s="82"/>
      <c r="I25" s="91"/>
      <c r="J25" s="77"/>
      <c r="K25" s="298"/>
      <c r="L25" s="298"/>
      <c r="M25" s="298"/>
      <c r="N25" s="298"/>
      <c r="O25" s="298"/>
      <c r="P25" s="307"/>
      <c r="Q25" s="235"/>
      <c r="R25" s="237"/>
      <c r="S25" s="447"/>
      <c r="T25" s="56"/>
      <c r="U25" s="77"/>
      <c r="V25" s="77"/>
      <c r="W25" s="87"/>
      <c r="X25" s="87"/>
      <c r="Y25" s="89"/>
      <c r="Z25" s="89"/>
      <c r="AA25" s="89"/>
      <c r="AB25" s="260"/>
      <c r="AC25" s="89"/>
      <c r="AD25" s="89"/>
      <c r="AE25" s="89"/>
      <c r="AF25" s="89"/>
      <c r="AG25" s="89"/>
      <c r="AH25" s="89"/>
      <c r="AI25" s="89"/>
      <c r="AJ25" s="89"/>
    </row>
    <row r="26" spans="1:36" s="60" customFormat="1" ht="15.75" customHeight="1">
      <c r="A26" s="80"/>
      <c r="B26" s="90"/>
      <c r="C26" s="90"/>
      <c r="D26" s="91"/>
      <c r="E26" s="91"/>
      <c r="F26" s="91"/>
      <c r="G26" s="82"/>
      <c r="H26" s="82" t="s">
        <v>40</v>
      </c>
      <c r="I26" s="91"/>
      <c r="J26" s="77"/>
      <c r="K26" s="299" t="s">
        <v>19</v>
      </c>
      <c r="L26" s="298"/>
      <c r="M26" s="298"/>
      <c r="N26" s="298"/>
      <c r="O26" s="298"/>
      <c r="P26" s="307"/>
      <c r="Q26" s="238"/>
      <c r="R26" s="239"/>
      <c r="S26" s="447"/>
      <c r="T26" s="56"/>
      <c r="U26" s="77"/>
      <c r="V26" s="77"/>
      <c r="W26" s="87"/>
      <c r="X26" s="87"/>
      <c r="Y26" s="89"/>
      <c r="Z26" s="89"/>
      <c r="AA26" s="89"/>
      <c r="AB26" s="260"/>
      <c r="AC26" s="89"/>
      <c r="AD26" s="89"/>
      <c r="AE26" s="89"/>
      <c r="AF26" s="89"/>
      <c r="AG26" s="89"/>
      <c r="AH26" s="89"/>
      <c r="AI26" s="89"/>
      <c r="AJ26" s="89"/>
    </row>
    <row r="27" spans="1:36" s="60" customFormat="1">
      <c r="A27" s="80"/>
      <c r="B27" s="90"/>
      <c r="C27" s="90"/>
      <c r="D27" s="91"/>
      <c r="E27" s="91"/>
      <c r="F27" s="91"/>
      <c r="G27" s="82"/>
      <c r="H27" s="82"/>
      <c r="I27" s="91"/>
      <c r="J27" s="77"/>
      <c r="K27" s="293" t="s">
        <v>493</v>
      </c>
      <c r="L27" s="305"/>
      <c r="M27" s="305"/>
      <c r="N27" s="305"/>
      <c r="O27" s="305"/>
      <c r="P27" s="308" t="s">
        <v>20</v>
      </c>
      <c r="Q27" s="229">
        <v>0.1</v>
      </c>
      <c r="R27" s="230">
        <f>Q27</f>
        <v>0.1</v>
      </c>
      <c r="S27" s="443">
        <v>31</v>
      </c>
      <c r="T27" s="54">
        <f>SUM(R27:R29)</f>
        <v>0.14500000000000002</v>
      </c>
      <c r="U27" s="83" t="s">
        <v>21</v>
      </c>
      <c r="V27" s="77"/>
      <c r="W27" s="87"/>
      <c r="X27" s="87"/>
      <c r="Y27" s="82"/>
      <c r="Z27" s="89"/>
      <c r="AA27" s="89"/>
      <c r="AB27" s="260"/>
      <c r="AC27" s="89"/>
      <c r="AD27" s="89"/>
      <c r="AE27" s="89"/>
      <c r="AF27" s="89"/>
      <c r="AG27" s="89"/>
      <c r="AH27" s="89"/>
      <c r="AI27" s="89"/>
      <c r="AJ27" s="89"/>
    </row>
    <row r="28" spans="1:36" s="60" customFormat="1">
      <c r="A28" s="80"/>
      <c r="B28" s="90"/>
      <c r="C28" s="90"/>
      <c r="D28" s="91"/>
      <c r="E28" s="91"/>
      <c r="F28" s="95" t="s">
        <v>40</v>
      </c>
      <c r="G28" s="82"/>
      <c r="H28" s="82"/>
      <c r="I28" s="91"/>
      <c r="J28" s="77"/>
      <c r="K28" s="300" t="str">
        <f>K24</f>
        <v xml:space="preserve">  CHIEF, OPERATIONS, xxx</v>
      </c>
      <c r="L28" s="305"/>
      <c r="M28" s="305"/>
      <c r="N28" s="305"/>
      <c r="O28" s="305"/>
      <c r="P28" s="306" t="s">
        <v>18</v>
      </c>
      <c r="Q28" s="229">
        <v>0.02</v>
      </c>
      <c r="R28" s="230">
        <f>Q28</f>
        <v>0.02</v>
      </c>
      <c r="S28" s="444">
        <v>30</v>
      </c>
      <c r="T28" s="56"/>
      <c r="U28" s="77"/>
      <c r="V28" s="77"/>
      <c r="W28" s="87"/>
      <c r="X28" s="87"/>
      <c r="Y28" s="88"/>
      <c r="Z28" s="88"/>
      <c r="AA28" s="89"/>
      <c r="AB28" s="260"/>
      <c r="AC28" s="89"/>
      <c r="AD28" s="89"/>
      <c r="AE28" s="89"/>
      <c r="AF28" s="89"/>
      <c r="AG28" s="89"/>
      <c r="AH28" s="89"/>
      <c r="AI28" s="89"/>
      <c r="AJ28" s="89"/>
    </row>
    <row r="29" spans="1:36" s="60" customFormat="1">
      <c r="A29" s="80"/>
      <c r="B29" s="90"/>
      <c r="C29" s="90"/>
      <c r="D29" s="91"/>
      <c r="E29" s="91"/>
      <c r="F29" s="91"/>
      <c r="G29" s="82"/>
      <c r="H29" s="82"/>
      <c r="I29" s="91"/>
      <c r="J29" s="77"/>
      <c r="K29" s="301" t="str">
        <f>K16</f>
        <v xml:space="preserve">  CHIEF, DPM, xxx</v>
      </c>
      <c r="L29" s="309"/>
      <c r="M29" s="309"/>
      <c r="N29" s="309"/>
      <c r="O29" s="309"/>
      <c r="P29" s="310" t="s">
        <v>10</v>
      </c>
      <c r="Q29" s="240">
        <f>Q15</f>
        <v>2.5000000000000001E-2</v>
      </c>
      <c r="R29" s="241">
        <v>2.5000000000000001E-2</v>
      </c>
      <c r="S29" s="448">
        <v>31</v>
      </c>
      <c r="T29" s="56"/>
      <c r="U29" s="77"/>
      <c r="V29" s="77"/>
      <c r="W29" s="87"/>
      <c r="X29" s="87"/>
      <c r="Y29" s="88"/>
      <c r="Z29" s="88"/>
      <c r="AA29" s="93"/>
      <c r="AB29" s="260"/>
      <c r="AC29" s="89"/>
      <c r="AD29" s="89"/>
      <c r="AE29" s="89"/>
      <c r="AF29" s="89"/>
      <c r="AG29" s="89"/>
      <c r="AH29" s="89"/>
      <c r="AI29" s="89"/>
      <c r="AJ29" s="89"/>
    </row>
    <row r="30" spans="1:36" s="60" customFormat="1">
      <c r="A30" s="80"/>
      <c r="B30" s="90"/>
      <c r="C30" s="90"/>
      <c r="D30" s="91"/>
      <c r="E30" s="91"/>
      <c r="F30" s="91"/>
      <c r="G30" s="82"/>
      <c r="H30" s="82"/>
      <c r="I30" s="91"/>
      <c r="J30" s="77"/>
      <c r="K30" s="298"/>
      <c r="L30" s="298"/>
      <c r="M30" s="298"/>
      <c r="N30" s="298"/>
      <c r="O30" s="298"/>
      <c r="P30" s="307"/>
      <c r="Q30" s="96"/>
      <c r="R30" s="77"/>
      <c r="S30" s="449"/>
      <c r="T30" s="54">
        <f>T27+T15</f>
        <v>0.43000000000000005</v>
      </c>
      <c r="U30" s="83" t="s">
        <v>22</v>
      </c>
      <c r="V30" s="77"/>
      <c r="W30" s="87"/>
      <c r="X30" s="87"/>
      <c r="Y30" s="89"/>
      <c r="Z30" s="88"/>
      <c r="AA30" s="93"/>
      <c r="AB30" s="260"/>
      <c r="AC30" s="89"/>
      <c r="AD30" s="89"/>
      <c r="AE30" s="89"/>
      <c r="AF30" s="89"/>
      <c r="AG30" s="89"/>
      <c r="AH30" s="89"/>
      <c r="AI30" s="89"/>
      <c r="AJ30" s="89"/>
    </row>
    <row r="31" spans="1:36" s="60" customFormat="1">
      <c r="A31" s="80"/>
      <c r="B31" s="94"/>
      <c r="C31" s="94"/>
      <c r="D31" s="91"/>
      <c r="E31" s="91"/>
      <c r="F31" s="91"/>
      <c r="G31" s="82"/>
      <c r="H31" s="82"/>
      <c r="I31" s="91"/>
      <c r="J31" s="77"/>
      <c r="K31" s="299" t="s">
        <v>23</v>
      </c>
      <c r="L31" s="298"/>
      <c r="M31" s="298"/>
      <c r="N31" s="298"/>
      <c r="O31" s="298"/>
      <c r="P31" s="307"/>
      <c r="Q31" s="97"/>
      <c r="R31" s="77"/>
      <c r="S31" s="449"/>
      <c r="T31" s="77"/>
      <c r="U31" s="77"/>
      <c r="V31" s="77"/>
      <c r="W31" s="87"/>
      <c r="X31" s="87"/>
      <c r="Y31" s="89"/>
      <c r="Z31" s="89"/>
      <c r="AA31" s="89"/>
      <c r="AB31" s="260"/>
      <c r="AC31" s="89"/>
      <c r="AD31" s="89"/>
      <c r="AE31" s="89"/>
      <c r="AF31" s="89"/>
      <c r="AG31" s="89"/>
      <c r="AH31" s="89"/>
      <c r="AI31" s="89"/>
      <c r="AJ31" s="89"/>
    </row>
    <row r="32" spans="1:36" s="60" customFormat="1">
      <c r="A32" s="80"/>
      <c r="B32" s="94"/>
      <c r="C32" s="94"/>
      <c r="D32" s="91"/>
      <c r="E32" s="91"/>
      <c r="F32" s="91"/>
      <c r="G32" s="82"/>
      <c r="H32" s="82"/>
      <c r="I32" s="91"/>
      <c r="J32" s="77"/>
      <c r="K32" s="302" t="s">
        <v>494</v>
      </c>
      <c r="L32" s="298"/>
      <c r="M32" s="298"/>
      <c r="N32" s="298"/>
      <c r="O32" s="298"/>
      <c r="P32" s="307"/>
      <c r="Q32" s="96"/>
      <c r="R32" s="77"/>
      <c r="S32" s="449"/>
      <c r="T32" s="79"/>
      <c r="U32" s="92"/>
      <c r="V32" s="77"/>
      <c r="W32" s="87"/>
      <c r="X32" s="87"/>
      <c r="Y32" s="89"/>
      <c r="Z32" s="89"/>
      <c r="AA32" s="89"/>
      <c r="AB32" s="260"/>
      <c r="AC32" s="89"/>
      <c r="AD32" s="89"/>
      <c r="AE32" s="89"/>
      <c r="AF32" s="89"/>
      <c r="AG32" s="89"/>
      <c r="AH32" s="89"/>
      <c r="AI32" s="89"/>
      <c r="AJ32" s="89"/>
    </row>
    <row r="33" spans="1:36" s="60" customFormat="1" ht="20.25" customHeight="1">
      <c r="A33" s="80"/>
      <c r="B33" s="94"/>
      <c r="C33" s="94"/>
      <c r="D33" s="91"/>
      <c r="E33" s="91"/>
      <c r="F33" s="91"/>
      <c r="G33" s="82"/>
      <c r="H33" s="82"/>
      <c r="I33" s="91"/>
      <c r="J33" s="77"/>
      <c r="K33" s="298"/>
      <c r="L33" s="298"/>
      <c r="M33" s="298"/>
      <c r="N33" s="298"/>
      <c r="O33" s="298"/>
      <c r="P33" s="307"/>
      <c r="Q33" s="96"/>
      <c r="R33" s="77"/>
      <c r="S33" s="449"/>
      <c r="T33" s="79"/>
      <c r="U33" s="92"/>
      <c r="V33" s="77"/>
      <c r="W33" s="87"/>
      <c r="X33" s="87"/>
      <c r="Y33" s="89"/>
      <c r="Z33" s="89"/>
      <c r="AA33" s="89"/>
      <c r="AB33" s="260"/>
      <c r="AC33" s="89"/>
      <c r="AD33" s="89"/>
      <c r="AE33" s="89"/>
      <c r="AF33" s="89"/>
      <c r="AG33" s="89"/>
      <c r="AH33" s="89"/>
      <c r="AI33" s="89"/>
      <c r="AJ33" s="89"/>
    </row>
    <row r="34" spans="1:36" s="60" customFormat="1">
      <c r="A34" s="80"/>
      <c r="B34" s="94"/>
      <c r="C34" s="94"/>
      <c r="D34" s="91"/>
      <c r="E34" s="91"/>
      <c r="F34" s="91"/>
      <c r="G34" s="82"/>
      <c r="H34" s="82"/>
      <c r="I34" s="91"/>
      <c r="J34" s="77"/>
      <c r="K34" s="299" t="s">
        <v>24</v>
      </c>
      <c r="L34" s="298"/>
      <c r="M34" s="298"/>
      <c r="N34" s="298"/>
      <c r="O34" s="298"/>
      <c r="P34" s="307"/>
      <c r="Q34" s="97"/>
      <c r="R34" s="77"/>
      <c r="S34" s="449"/>
      <c r="T34" s="77"/>
      <c r="U34" s="77"/>
      <c r="V34" s="77"/>
      <c r="W34" s="87"/>
      <c r="X34" s="87"/>
      <c r="Y34" s="89"/>
      <c r="Z34" s="89"/>
      <c r="AA34" s="89"/>
      <c r="AB34" s="260"/>
      <c r="AC34" s="89"/>
      <c r="AD34" s="89"/>
      <c r="AE34" s="89"/>
      <c r="AF34" s="89"/>
      <c r="AG34" s="89"/>
      <c r="AH34" s="89"/>
      <c r="AI34" s="89"/>
      <c r="AJ34" s="89"/>
    </row>
    <row r="35" spans="1:36" s="60" customFormat="1">
      <c r="A35" s="80"/>
      <c r="B35" s="94"/>
      <c r="C35" s="94"/>
      <c r="D35" s="91"/>
      <c r="E35" s="91"/>
      <c r="F35" s="91"/>
      <c r="G35" s="82"/>
      <c r="H35" s="82"/>
      <c r="I35" s="91"/>
      <c r="J35" s="77"/>
      <c r="K35" s="303" t="str">
        <f>K17</f>
        <v xml:space="preserve">  CHIEF, PLANNING, xxx</v>
      </c>
      <c r="L35" s="298"/>
      <c r="M35" s="298"/>
      <c r="N35" s="298"/>
      <c r="O35" s="298"/>
      <c r="P35" s="307"/>
      <c r="Q35" s="96"/>
      <c r="R35" s="77"/>
      <c r="S35" s="449"/>
      <c r="T35" s="79"/>
      <c r="U35" s="92"/>
      <c r="V35" s="77"/>
      <c r="W35" s="87"/>
      <c r="X35" s="87"/>
      <c r="Y35" s="89"/>
      <c r="Z35" s="89"/>
      <c r="AA35" s="89"/>
      <c r="AB35" s="260"/>
      <c r="AC35" s="89"/>
      <c r="AD35" s="89"/>
      <c r="AE35" s="89"/>
      <c r="AF35" s="89"/>
      <c r="AG35" s="89"/>
      <c r="AH35" s="89"/>
      <c r="AI35" s="89"/>
      <c r="AJ35" s="89"/>
    </row>
    <row r="36" spans="1:36" s="60" customFormat="1">
      <c r="A36" s="80"/>
      <c r="B36" s="94"/>
      <c r="C36" s="94"/>
      <c r="D36" s="91"/>
      <c r="E36" s="91"/>
      <c r="F36" s="91"/>
      <c r="G36" s="82"/>
      <c r="H36" s="82"/>
      <c r="I36" s="91"/>
      <c r="J36" s="77"/>
      <c r="K36" s="303"/>
      <c r="L36" s="298"/>
      <c r="M36" s="298"/>
      <c r="N36" s="298"/>
      <c r="O36" s="298"/>
      <c r="P36" s="307"/>
      <c r="Q36" s="96"/>
      <c r="R36" s="77"/>
      <c r="S36" s="449"/>
      <c r="T36" s="79"/>
      <c r="U36" s="92"/>
      <c r="V36" s="77"/>
      <c r="W36" s="87"/>
      <c r="X36" s="87"/>
      <c r="Y36" s="89"/>
      <c r="Z36" s="89"/>
      <c r="AA36" s="89"/>
      <c r="AB36" s="260"/>
      <c r="AC36" s="89"/>
      <c r="AD36" s="89"/>
      <c r="AE36" s="89"/>
      <c r="AF36" s="89"/>
      <c r="AG36" s="89"/>
      <c r="AH36" s="89"/>
      <c r="AI36" s="89"/>
      <c r="AJ36" s="89"/>
    </row>
    <row r="37" spans="1:36" s="60" customFormat="1">
      <c r="A37" s="80"/>
      <c r="B37" s="94"/>
      <c r="C37" s="94"/>
      <c r="D37" s="91"/>
      <c r="E37" s="91"/>
      <c r="F37" s="91"/>
      <c r="G37" s="82"/>
      <c r="H37" s="82"/>
      <c r="I37" s="91"/>
      <c r="J37" s="77"/>
      <c r="K37" s="299" t="s">
        <v>419</v>
      </c>
      <c r="L37" s="298"/>
      <c r="M37" s="298"/>
      <c r="N37" s="298"/>
      <c r="O37" s="298"/>
      <c r="P37" s="307"/>
      <c r="Q37" s="97"/>
      <c r="R37" s="77"/>
      <c r="S37" s="449"/>
      <c r="T37" s="77"/>
      <c r="U37" s="77"/>
      <c r="V37" s="77"/>
      <c r="W37" s="87"/>
      <c r="X37" s="87"/>
      <c r="Y37" s="89"/>
      <c r="Z37" s="89"/>
      <c r="AA37" s="89"/>
      <c r="AB37" s="260"/>
      <c r="AC37" s="89"/>
      <c r="AD37" s="89"/>
      <c r="AE37" s="89"/>
      <c r="AF37" s="89"/>
      <c r="AG37" s="89"/>
      <c r="AH37" s="89"/>
      <c r="AI37" s="89"/>
      <c r="AJ37" s="89"/>
    </row>
    <row r="38" spans="1:36" s="60" customFormat="1">
      <c r="A38" s="80"/>
      <c r="B38" s="94"/>
      <c r="C38" s="94"/>
      <c r="D38" s="91"/>
      <c r="E38" s="91"/>
      <c r="F38" s="91"/>
      <c r="G38" s="82"/>
      <c r="H38" s="82"/>
      <c r="I38" s="91"/>
      <c r="J38" s="77"/>
      <c r="K38" s="304" t="s">
        <v>470</v>
      </c>
      <c r="L38" s="298"/>
      <c r="M38" s="298"/>
      <c r="N38" s="298"/>
      <c r="O38" s="298"/>
      <c r="P38" s="307"/>
      <c r="Q38" s="96"/>
      <c r="R38" s="98"/>
      <c r="S38" s="449"/>
      <c r="T38" s="79"/>
      <c r="U38" s="92"/>
      <c r="V38" s="77"/>
      <c r="W38" s="87"/>
      <c r="X38" s="87"/>
      <c r="Y38" s="89"/>
      <c r="Z38" s="89"/>
      <c r="AA38" s="89"/>
      <c r="AB38" s="260"/>
      <c r="AC38" s="89"/>
      <c r="AD38" s="89"/>
      <c r="AE38" s="89"/>
      <c r="AF38" s="89"/>
      <c r="AG38" s="89"/>
      <c r="AH38" s="89"/>
      <c r="AI38" s="89"/>
      <c r="AJ38" s="89"/>
    </row>
    <row r="39" spans="1:36" s="60" customFormat="1">
      <c r="A39" s="80"/>
      <c r="B39" s="94"/>
      <c r="C39" s="94"/>
      <c r="D39" s="91"/>
      <c r="E39" s="91"/>
      <c r="F39" s="91"/>
      <c r="G39" s="82"/>
      <c r="H39" s="82"/>
      <c r="I39" s="91"/>
      <c r="J39" s="77"/>
      <c r="K39" s="304"/>
      <c r="L39" s="298"/>
      <c r="M39" s="298"/>
      <c r="N39" s="298"/>
      <c r="O39" s="298"/>
      <c r="P39" s="307"/>
      <c r="Q39" s="96"/>
      <c r="R39" s="98"/>
      <c r="S39" s="449"/>
      <c r="T39" s="79"/>
      <c r="U39" s="92"/>
      <c r="V39" s="77"/>
      <c r="W39" s="87"/>
      <c r="X39" s="87"/>
      <c r="Y39" s="89"/>
      <c r="Z39" s="89"/>
      <c r="AA39" s="89"/>
      <c r="AB39" s="260"/>
      <c r="AC39" s="89"/>
      <c r="AD39" s="89"/>
      <c r="AE39" s="89"/>
      <c r="AF39" s="89"/>
      <c r="AG39" s="89"/>
      <c r="AH39" s="89"/>
      <c r="AI39" s="89"/>
      <c r="AJ39" s="89"/>
    </row>
    <row r="40" spans="1:36" s="60" customFormat="1">
      <c r="A40" s="80"/>
      <c r="B40" s="94"/>
      <c r="C40" s="94"/>
      <c r="D40" s="91"/>
      <c r="E40" s="91"/>
      <c r="F40" s="91"/>
      <c r="G40" s="82"/>
      <c r="H40" s="82"/>
      <c r="I40" s="91"/>
      <c r="J40" s="77"/>
      <c r="K40" s="75"/>
      <c r="L40" s="75"/>
      <c r="M40" s="75"/>
      <c r="N40" s="77"/>
      <c r="O40" s="77"/>
      <c r="P40" s="77"/>
      <c r="Q40" s="77"/>
      <c r="R40" s="86"/>
      <c r="S40" s="442"/>
      <c r="T40" s="87"/>
      <c r="U40" s="87"/>
      <c r="V40" s="87"/>
      <c r="W40" s="87"/>
      <c r="X40" s="87"/>
      <c r="Y40" s="89"/>
      <c r="Z40" s="89"/>
      <c r="AA40" s="89"/>
      <c r="AB40" s="260"/>
      <c r="AC40" s="89"/>
      <c r="AD40" s="89"/>
      <c r="AE40" s="89"/>
      <c r="AF40" s="89"/>
      <c r="AG40" s="89"/>
      <c r="AH40" s="89"/>
      <c r="AI40" s="89"/>
      <c r="AJ40" s="89"/>
    </row>
    <row r="41" spans="1:36" s="60" customFormat="1">
      <c r="A41" s="80"/>
      <c r="B41" s="94"/>
      <c r="C41" s="94"/>
      <c r="D41" s="91"/>
      <c r="E41" s="91"/>
      <c r="F41" s="91"/>
      <c r="G41" s="82"/>
      <c r="H41" s="82"/>
      <c r="I41" s="91"/>
      <c r="J41" s="77"/>
      <c r="K41" s="75"/>
      <c r="L41" s="75"/>
      <c r="M41" s="75"/>
      <c r="N41" s="77"/>
      <c r="O41" s="77"/>
      <c r="P41" s="77"/>
      <c r="Q41" s="77"/>
      <c r="R41" s="86"/>
      <c r="S41" s="442"/>
      <c r="T41" s="87"/>
      <c r="U41" s="87"/>
      <c r="V41" s="87"/>
      <c r="W41" s="87"/>
      <c r="X41" s="87"/>
      <c r="Y41" s="89"/>
      <c r="Z41" s="89"/>
      <c r="AA41" s="89"/>
      <c r="AB41" s="260"/>
      <c r="AC41" s="89"/>
      <c r="AD41" s="89"/>
      <c r="AE41" s="89"/>
      <c r="AF41" s="89"/>
      <c r="AG41" s="89"/>
      <c r="AH41" s="89"/>
      <c r="AI41" s="89"/>
      <c r="AJ41" s="89"/>
    </row>
    <row r="42" spans="1:36" s="60" customFormat="1" ht="15">
      <c r="A42" s="80"/>
      <c r="B42" s="99"/>
      <c r="C42" s="99"/>
      <c r="D42" s="100"/>
      <c r="E42" s="101"/>
      <c r="F42" s="101"/>
      <c r="G42" s="102"/>
      <c r="H42" s="102"/>
      <c r="I42" s="82"/>
      <c r="J42" s="77"/>
      <c r="K42" s="79"/>
      <c r="L42" s="92"/>
      <c r="M42" s="77"/>
      <c r="N42" s="77"/>
      <c r="O42" s="77"/>
      <c r="P42" s="77"/>
      <c r="Q42" s="77"/>
      <c r="R42" s="86"/>
      <c r="S42" s="442"/>
      <c r="T42" s="87"/>
      <c r="U42" s="87"/>
      <c r="V42" s="87"/>
      <c r="W42" s="87"/>
      <c r="X42" s="87"/>
      <c r="Y42" s="89"/>
      <c r="Z42" s="89"/>
      <c r="AA42" s="89"/>
      <c r="AB42" s="260"/>
      <c r="AC42" s="89"/>
      <c r="AD42" s="89"/>
      <c r="AE42" s="89"/>
      <c r="AF42" s="89"/>
      <c r="AG42" s="89"/>
      <c r="AH42" s="89"/>
      <c r="AI42" s="89"/>
      <c r="AJ42" s="89"/>
    </row>
    <row r="70" spans="1:12">
      <c r="C70" s="371"/>
    </row>
    <row r="72" spans="1:12">
      <c r="K72" s="372"/>
    </row>
    <row r="73" spans="1:12">
      <c r="A73" s="371">
        <v>29495</v>
      </c>
      <c r="B73">
        <v>1981</v>
      </c>
      <c r="C73" s="372" t="s">
        <v>850</v>
      </c>
      <c r="D73" s="384">
        <f>A73</f>
        <v>29495</v>
      </c>
    </row>
    <row r="74" spans="1:12">
      <c r="A74" s="371">
        <v>29860</v>
      </c>
      <c r="B74">
        <v>1982</v>
      </c>
      <c r="C74" s="372" t="s">
        <v>851</v>
      </c>
      <c r="D74" s="384">
        <f t="shared" ref="D74:D137" si="0">A74</f>
        <v>29860</v>
      </c>
      <c r="K74" s="372"/>
      <c r="L74" s="371"/>
    </row>
    <row r="75" spans="1:12">
      <c r="A75" s="371">
        <v>30225</v>
      </c>
      <c r="B75">
        <v>1983</v>
      </c>
      <c r="C75" s="372" t="s">
        <v>852</v>
      </c>
      <c r="D75" s="384">
        <f t="shared" si="0"/>
        <v>30225</v>
      </c>
      <c r="L75" s="385"/>
    </row>
    <row r="76" spans="1:12">
      <c r="A76" s="371">
        <v>30590</v>
      </c>
      <c r="B76">
        <v>1984</v>
      </c>
      <c r="C76" s="372" t="s">
        <v>853</v>
      </c>
      <c r="D76" s="384">
        <f t="shared" si="0"/>
        <v>30590</v>
      </c>
    </row>
    <row r="77" spans="1:12">
      <c r="A77" s="371">
        <v>30956</v>
      </c>
      <c r="B77">
        <v>1985</v>
      </c>
      <c r="C77" s="372" t="s">
        <v>854</v>
      </c>
      <c r="D77" s="384">
        <f t="shared" si="0"/>
        <v>30956</v>
      </c>
    </row>
    <row r="78" spans="1:12">
      <c r="A78" s="371">
        <v>31321</v>
      </c>
      <c r="B78">
        <v>1986</v>
      </c>
      <c r="C78" s="372" t="s">
        <v>855</v>
      </c>
      <c r="D78" s="384">
        <f t="shared" si="0"/>
        <v>31321</v>
      </c>
    </row>
    <row r="79" spans="1:12">
      <c r="A79" s="371">
        <v>31686</v>
      </c>
      <c r="B79">
        <v>1987</v>
      </c>
      <c r="C79" s="372" t="s">
        <v>856</v>
      </c>
      <c r="D79" s="384">
        <f t="shared" si="0"/>
        <v>31686</v>
      </c>
    </row>
    <row r="80" spans="1:12">
      <c r="A80" s="371">
        <v>32051</v>
      </c>
      <c r="B80">
        <v>1988</v>
      </c>
      <c r="C80" s="372" t="s">
        <v>857</v>
      </c>
      <c r="D80" s="384">
        <f t="shared" si="0"/>
        <v>32051</v>
      </c>
    </row>
    <row r="81" spans="1:4">
      <c r="A81" s="371">
        <v>32417</v>
      </c>
      <c r="B81">
        <v>1989</v>
      </c>
      <c r="C81" s="372" t="s">
        <v>858</v>
      </c>
      <c r="D81" s="384">
        <f t="shared" si="0"/>
        <v>32417</v>
      </c>
    </row>
    <row r="82" spans="1:4">
      <c r="A82" s="371">
        <v>32782</v>
      </c>
      <c r="B82">
        <v>1990</v>
      </c>
      <c r="C82" s="372" t="s">
        <v>859</v>
      </c>
      <c r="D82" s="384">
        <f t="shared" si="0"/>
        <v>32782</v>
      </c>
    </row>
    <row r="83" spans="1:4">
      <c r="A83" s="371">
        <v>33147</v>
      </c>
      <c r="B83">
        <v>1991</v>
      </c>
      <c r="C83" s="372" t="s">
        <v>860</v>
      </c>
      <c r="D83" s="384">
        <f t="shared" si="0"/>
        <v>33147</v>
      </c>
    </row>
    <row r="84" spans="1:4">
      <c r="A84" s="371">
        <v>33512</v>
      </c>
      <c r="B84">
        <v>1992</v>
      </c>
      <c r="C84" s="372" t="s">
        <v>861</v>
      </c>
      <c r="D84" s="384">
        <f t="shared" si="0"/>
        <v>33512</v>
      </c>
    </row>
    <row r="85" spans="1:4">
      <c r="A85" s="371">
        <v>33878</v>
      </c>
      <c r="B85">
        <v>1993</v>
      </c>
      <c r="C85" s="372" t="s">
        <v>862</v>
      </c>
      <c r="D85" s="384">
        <f t="shared" si="0"/>
        <v>33878</v>
      </c>
    </row>
    <row r="86" spans="1:4">
      <c r="A86" s="371">
        <v>34243</v>
      </c>
      <c r="B86">
        <v>1994</v>
      </c>
      <c r="C86" s="372" t="s">
        <v>863</v>
      </c>
      <c r="D86" s="384">
        <f t="shared" si="0"/>
        <v>34243</v>
      </c>
    </row>
    <row r="87" spans="1:4">
      <c r="A87" s="371">
        <v>34608</v>
      </c>
      <c r="B87">
        <v>1995</v>
      </c>
      <c r="C87" s="372" t="s">
        <v>864</v>
      </c>
      <c r="D87" s="384">
        <f t="shared" si="0"/>
        <v>34608</v>
      </c>
    </row>
    <row r="88" spans="1:4">
      <c r="A88" s="371">
        <v>34973</v>
      </c>
      <c r="B88">
        <v>1996</v>
      </c>
      <c r="C88" s="372" t="s">
        <v>865</v>
      </c>
      <c r="D88" s="384">
        <f t="shared" si="0"/>
        <v>34973</v>
      </c>
    </row>
    <row r="89" spans="1:4">
      <c r="A89" s="371">
        <v>35339</v>
      </c>
      <c r="B89">
        <v>1997</v>
      </c>
      <c r="C89" s="372" t="s">
        <v>866</v>
      </c>
      <c r="D89" s="384">
        <f t="shared" si="0"/>
        <v>35339</v>
      </c>
    </row>
    <row r="90" spans="1:4">
      <c r="A90" s="371">
        <v>35704</v>
      </c>
      <c r="B90">
        <v>1998</v>
      </c>
      <c r="C90" s="372" t="s">
        <v>867</v>
      </c>
      <c r="D90" s="384">
        <f t="shared" si="0"/>
        <v>35704</v>
      </c>
    </row>
    <row r="91" spans="1:4">
      <c r="A91" s="371">
        <v>36069</v>
      </c>
      <c r="B91">
        <v>1999</v>
      </c>
      <c r="C91" s="372" t="s">
        <v>868</v>
      </c>
      <c r="D91" s="384">
        <f t="shared" si="0"/>
        <v>36069</v>
      </c>
    </row>
    <row r="92" spans="1:4">
      <c r="A92" s="371">
        <v>36434</v>
      </c>
      <c r="B92">
        <v>2000</v>
      </c>
      <c r="C92" s="372" t="s">
        <v>869</v>
      </c>
      <c r="D92" s="384">
        <f t="shared" si="0"/>
        <v>36434</v>
      </c>
    </row>
    <row r="93" spans="1:4">
      <c r="A93" s="371">
        <v>36800</v>
      </c>
      <c r="B93">
        <v>2001</v>
      </c>
      <c r="C93" s="372" t="s">
        <v>870</v>
      </c>
      <c r="D93" s="384">
        <f t="shared" si="0"/>
        <v>36800</v>
      </c>
    </row>
    <row r="94" spans="1:4">
      <c r="A94" s="371">
        <v>37165</v>
      </c>
      <c r="B94">
        <v>2002</v>
      </c>
      <c r="C94" s="372" t="s">
        <v>871</v>
      </c>
      <c r="D94" s="384">
        <f t="shared" si="0"/>
        <v>37165</v>
      </c>
    </row>
    <row r="95" spans="1:4">
      <c r="A95" s="371">
        <v>37530</v>
      </c>
      <c r="B95">
        <v>2003</v>
      </c>
      <c r="C95" s="372" t="s">
        <v>872</v>
      </c>
      <c r="D95" s="384">
        <f t="shared" si="0"/>
        <v>37530</v>
      </c>
    </row>
    <row r="96" spans="1:4">
      <c r="A96" s="371">
        <v>37895</v>
      </c>
      <c r="B96">
        <v>2004</v>
      </c>
      <c r="C96" s="372" t="s">
        <v>873</v>
      </c>
      <c r="D96" s="384">
        <f t="shared" si="0"/>
        <v>37895</v>
      </c>
    </row>
    <row r="97" spans="1:4">
      <c r="A97" s="371">
        <v>38261</v>
      </c>
      <c r="B97">
        <v>2005</v>
      </c>
      <c r="C97" s="372" t="s">
        <v>874</v>
      </c>
      <c r="D97" s="384">
        <f t="shared" si="0"/>
        <v>38261</v>
      </c>
    </row>
    <row r="98" spans="1:4">
      <c r="A98" s="371">
        <v>38626</v>
      </c>
      <c r="B98">
        <v>2006</v>
      </c>
      <c r="C98" s="372" t="s">
        <v>875</v>
      </c>
      <c r="D98" s="384">
        <f t="shared" si="0"/>
        <v>38626</v>
      </c>
    </row>
    <row r="99" spans="1:4">
      <c r="A99" s="371">
        <v>38991</v>
      </c>
      <c r="B99">
        <v>2007</v>
      </c>
      <c r="C99" s="372" t="s">
        <v>876</v>
      </c>
      <c r="D99" s="384">
        <f t="shared" si="0"/>
        <v>38991</v>
      </c>
    </row>
    <row r="100" spans="1:4">
      <c r="A100" s="371">
        <v>39356</v>
      </c>
      <c r="B100">
        <v>2008</v>
      </c>
      <c r="C100" s="372" t="s">
        <v>877</v>
      </c>
      <c r="D100" s="384">
        <f t="shared" si="0"/>
        <v>39356</v>
      </c>
    </row>
    <row r="101" spans="1:4">
      <c r="A101" s="371">
        <v>39722</v>
      </c>
      <c r="B101">
        <v>2009</v>
      </c>
      <c r="C101" s="372" t="s">
        <v>878</v>
      </c>
      <c r="D101" s="384">
        <f t="shared" si="0"/>
        <v>39722</v>
      </c>
    </row>
    <row r="102" spans="1:4">
      <c r="A102" s="371">
        <v>40087</v>
      </c>
      <c r="B102">
        <v>2010</v>
      </c>
      <c r="C102" s="372" t="s">
        <v>879</v>
      </c>
      <c r="D102" s="384">
        <f t="shared" si="0"/>
        <v>40087</v>
      </c>
    </row>
    <row r="103" spans="1:4">
      <c r="A103" s="371">
        <v>40452</v>
      </c>
      <c r="B103">
        <v>2011</v>
      </c>
      <c r="C103" s="372" t="s">
        <v>880</v>
      </c>
      <c r="D103" s="384">
        <f t="shared" si="0"/>
        <v>40452</v>
      </c>
    </row>
    <row r="104" spans="1:4">
      <c r="A104" s="371">
        <v>40817</v>
      </c>
      <c r="B104">
        <v>2012</v>
      </c>
      <c r="C104" s="372" t="s">
        <v>842</v>
      </c>
      <c r="D104" s="384">
        <f t="shared" si="0"/>
        <v>40817</v>
      </c>
    </row>
    <row r="105" spans="1:4">
      <c r="A105" s="371">
        <v>41183</v>
      </c>
      <c r="B105">
        <v>2013</v>
      </c>
      <c r="C105" s="372" t="s">
        <v>1</v>
      </c>
      <c r="D105" s="384">
        <f t="shared" si="0"/>
        <v>41183</v>
      </c>
    </row>
    <row r="106" spans="1:4">
      <c r="A106" s="371">
        <v>41548</v>
      </c>
      <c r="B106">
        <v>2014</v>
      </c>
      <c r="C106" s="372" t="s">
        <v>0</v>
      </c>
      <c r="D106" s="384">
        <f t="shared" si="0"/>
        <v>41548</v>
      </c>
    </row>
    <row r="107" spans="1:4">
      <c r="A107" s="371">
        <v>41913</v>
      </c>
      <c r="B107">
        <v>2015</v>
      </c>
      <c r="C107" s="372" t="s">
        <v>881</v>
      </c>
      <c r="D107" s="384">
        <f t="shared" si="0"/>
        <v>41913</v>
      </c>
    </row>
    <row r="108" spans="1:4">
      <c r="A108" s="371">
        <v>42278</v>
      </c>
      <c r="B108">
        <v>2016</v>
      </c>
      <c r="C108" s="372" t="s">
        <v>882</v>
      </c>
      <c r="D108" s="384">
        <f t="shared" si="0"/>
        <v>42278</v>
      </c>
    </row>
    <row r="109" spans="1:4">
      <c r="A109" s="371">
        <v>42644</v>
      </c>
      <c r="B109">
        <v>2017</v>
      </c>
      <c r="C109" s="372" t="s">
        <v>883</v>
      </c>
      <c r="D109" s="384">
        <f t="shared" si="0"/>
        <v>42644</v>
      </c>
    </row>
    <row r="110" spans="1:4">
      <c r="A110" s="371">
        <v>43009</v>
      </c>
      <c r="B110">
        <v>2018</v>
      </c>
      <c r="C110" s="372" t="s">
        <v>884</v>
      </c>
      <c r="D110" s="384">
        <f t="shared" si="0"/>
        <v>43009</v>
      </c>
    </row>
    <row r="111" spans="1:4">
      <c r="A111" s="371">
        <v>43374</v>
      </c>
      <c r="B111">
        <v>2019</v>
      </c>
      <c r="C111" s="372" t="s">
        <v>885</v>
      </c>
      <c r="D111" s="384">
        <f t="shared" si="0"/>
        <v>43374</v>
      </c>
    </row>
    <row r="112" spans="1:4">
      <c r="A112" s="371">
        <v>43739</v>
      </c>
      <c r="B112">
        <v>2020</v>
      </c>
      <c r="C112" s="372" t="s">
        <v>886</v>
      </c>
      <c r="D112" s="384">
        <f t="shared" si="0"/>
        <v>43739</v>
      </c>
    </row>
    <row r="113" spans="1:4">
      <c r="A113" s="371">
        <v>44105</v>
      </c>
      <c r="B113">
        <v>2021</v>
      </c>
      <c r="C113" s="372" t="s">
        <v>887</v>
      </c>
      <c r="D113" s="384">
        <f t="shared" si="0"/>
        <v>44105</v>
      </c>
    </row>
    <row r="114" spans="1:4">
      <c r="A114" s="371">
        <v>44470</v>
      </c>
      <c r="B114">
        <v>2022</v>
      </c>
      <c r="C114" s="372" t="s">
        <v>888</v>
      </c>
      <c r="D114" s="384">
        <f t="shared" si="0"/>
        <v>44470</v>
      </c>
    </row>
    <row r="115" spans="1:4">
      <c r="A115" s="371">
        <v>44835</v>
      </c>
      <c r="B115">
        <v>2023</v>
      </c>
      <c r="C115" s="372" t="s">
        <v>889</v>
      </c>
      <c r="D115" s="384">
        <f t="shared" si="0"/>
        <v>44835</v>
      </c>
    </row>
    <row r="116" spans="1:4">
      <c r="A116" s="371">
        <v>45200</v>
      </c>
      <c r="B116">
        <v>2024</v>
      </c>
      <c r="C116" s="372" t="s">
        <v>890</v>
      </c>
      <c r="D116" s="384">
        <f t="shared" si="0"/>
        <v>45200</v>
      </c>
    </row>
    <row r="117" spans="1:4">
      <c r="A117" s="371">
        <v>45566</v>
      </c>
      <c r="B117">
        <v>2025</v>
      </c>
      <c r="C117" s="372" t="s">
        <v>891</v>
      </c>
      <c r="D117" s="384">
        <f t="shared" si="0"/>
        <v>45566</v>
      </c>
    </row>
    <row r="118" spans="1:4">
      <c r="A118" s="371">
        <v>45931</v>
      </c>
      <c r="B118">
        <v>2026</v>
      </c>
      <c r="C118" s="372" t="s">
        <v>892</v>
      </c>
      <c r="D118" s="384">
        <f t="shared" si="0"/>
        <v>45931</v>
      </c>
    </row>
    <row r="119" spans="1:4">
      <c r="A119" s="371">
        <v>46296</v>
      </c>
      <c r="B119">
        <v>2027</v>
      </c>
      <c r="C119" s="372" t="s">
        <v>893</v>
      </c>
      <c r="D119" s="384">
        <f t="shared" si="0"/>
        <v>46296</v>
      </c>
    </row>
    <row r="120" spans="1:4">
      <c r="A120" s="371">
        <v>46661</v>
      </c>
      <c r="B120">
        <v>2028</v>
      </c>
      <c r="C120" s="372" t="s">
        <v>894</v>
      </c>
      <c r="D120" s="384">
        <f t="shared" si="0"/>
        <v>46661</v>
      </c>
    </row>
    <row r="121" spans="1:4">
      <c r="A121" s="371">
        <v>47027</v>
      </c>
      <c r="B121">
        <v>2029</v>
      </c>
      <c r="C121" s="372" t="s">
        <v>895</v>
      </c>
      <c r="D121" s="384">
        <f t="shared" si="0"/>
        <v>47027</v>
      </c>
    </row>
    <row r="122" spans="1:4">
      <c r="A122" s="371">
        <v>47392</v>
      </c>
      <c r="B122">
        <v>2030</v>
      </c>
      <c r="C122" s="372" t="s">
        <v>896</v>
      </c>
      <c r="D122" s="384">
        <f t="shared" si="0"/>
        <v>47392</v>
      </c>
    </row>
    <row r="123" spans="1:4">
      <c r="A123" s="371">
        <v>47757</v>
      </c>
      <c r="B123">
        <v>2031</v>
      </c>
      <c r="C123" s="372" t="s">
        <v>897</v>
      </c>
      <c r="D123" s="384">
        <f t="shared" si="0"/>
        <v>47757</v>
      </c>
    </row>
    <row r="124" spans="1:4">
      <c r="A124" s="371">
        <v>48122</v>
      </c>
      <c r="B124">
        <v>2032</v>
      </c>
      <c r="C124" s="372" t="s">
        <v>898</v>
      </c>
      <c r="D124" s="384">
        <f t="shared" si="0"/>
        <v>48122</v>
      </c>
    </row>
    <row r="125" spans="1:4">
      <c r="A125" s="371">
        <v>48488</v>
      </c>
      <c r="B125">
        <v>2033</v>
      </c>
      <c r="C125" s="372" t="s">
        <v>899</v>
      </c>
      <c r="D125" s="384">
        <f t="shared" si="0"/>
        <v>48488</v>
      </c>
    </row>
    <row r="126" spans="1:4">
      <c r="A126" s="371">
        <v>48853</v>
      </c>
      <c r="B126">
        <v>2034</v>
      </c>
      <c r="C126" s="372" t="s">
        <v>900</v>
      </c>
      <c r="D126" s="384">
        <f t="shared" si="0"/>
        <v>48853</v>
      </c>
    </row>
    <row r="127" spans="1:4">
      <c r="A127" s="371">
        <v>49218</v>
      </c>
      <c r="B127">
        <v>2035</v>
      </c>
      <c r="C127" s="372" t="s">
        <v>901</v>
      </c>
      <c r="D127" s="384">
        <f t="shared" si="0"/>
        <v>49218</v>
      </c>
    </row>
    <row r="128" spans="1:4">
      <c r="A128" s="371">
        <v>49583</v>
      </c>
      <c r="B128">
        <v>2036</v>
      </c>
      <c r="C128" s="372" t="s">
        <v>902</v>
      </c>
      <c r="D128" s="384">
        <f t="shared" si="0"/>
        <v>49583</v>
      </c>
    </row>
    <row r="129" spans="1:4">
      <c r="A129" s="371">
        <v>49949</v>
      </c>
      <c r="B129">
        <v>2037</v>
      </c>
      <c r="C129" s="372" t="s">
        <v>903</v>
      </c>
      <c r="D129" s="384">
        <f t="shared" si="0"/>
        <v>49949</v>
      </c>
    </row>
    <row r="130" spans="1:4">
      <c r="A130" s="371">
        <v>50314</v>
      </c>
      <c r="B130">
        <v>2038</v>
      </c>
      <c r="C130" s="372" t="s">
        <v>904</v>
      </c>
      <c r="D130" s="384">
        <f t="shared" si="0"/>
        <v>50314</v>
      </c>
    </row>
    <row r="131" spans="1:4">
      <c r="A131" s="371">
        <v>50679</v>
      </c>
      <c r="B131">
        <v>2039</v>
      </c>
      <c r="C131" s="372" t="s">
        <v>905</v>
      </c>
      <c r="D131" s="384">
        <f t="shared" si="0"/>
        <v>50679</v>
      </c>
    </row>
    <row r="132" spans="1:4">
      <c r="A132" s="371">
        <v>51044</v>
      </c>
      <c r="B132">
        <v>2040</v>
      </c>
      <c r="C132" s="372" t="s">
        <v>906</v>
      </c>
      <c r="D132" s="384">
        <f t="shared" si="0"/>
        <v>51044</v>
      </c>
    </row>
    <row r="133" spans="1:4">
      <c r="A133" s="371">
        <v>51410</v>
      </c>
      <c r="B133">
        <v>2041</v>
      </c>
      <c r="C133" s="372" t="s">
        <v>907</v>
      </c>
      <c r="D133" s="384">
        <f t="shared" si="0"/>
        <v>51410</v>
      </c>
    </row>
    <row r="134" spans="1:4">
      <c r="A134" s="371">
        <v>51775</v>
      </c>
      <c r="B134">
        <v>2042</v>
      </c>
      <c r="C134" s="372" t="s">
        <v>908</v>
      </c>
      <c r="D134" s="384">
        <f t="shared" si="0"/>
        <v>51775</v>
      </c>
    </row>
    <row r="135" spans="1:4">
      <c r="A135" s="371">
        <v>52140</v>
      </c>
      <c r="B135">
        <v>2043</v>
      </c>
      <c r="C135" s="372" t="s">
        <v>909</v>
      </c>
      <c r="D135" s="384">
        <f t="shared" si="0"/>
        <v>52140</v>
      </c>
    </row>
    <row r="136" spans="1:4">
      <c r="A136" s="371">
        <v>52505</v>
      </c>
      <c r="B136">
        <v>2044</v>
      </c>
      <c r="C136" s="372" t="s">
        <v>910</v>
      </c>
      <c r="D136" s="384">
        <f t="shared" si="0"/>
        <v>52505</v>
      </c>
    </row>
    <row r="137" spans="1:4">
      <c r="A137" s="371">
        <v>52871</v>
      </c>
      <c r="B137">
        <v>2045</v>
      </c>
      <c r="C137" s="372" t="s">
        <v>911</v>
      </c>
      <c r="D137" s="384">
        <f t="shared" si="0"/>
        <v>52871</v>
      </c>
    </row>
    <row r="138" spans="1:4">
      <c r="A138" s="371">
        <v>53236</v>
      </c>
      <c r="B138">
        <v>2046</v>
      </c>
      <c r="C138" s="372" t="s">
        <v>912</v>
      </c>
      <c r="D138" s="384">
        <f t="shared" ref="D138:D193" si="1">A138</f>
        <v>53236</v>
      </c>
    </row>
    <row r="139" spans="1:4">
      <c r="A139" s="371">
        <v>53601</v>
      </c>
      <c r="B139">
        <v>2047</v>
      </c>
      <c r="C139" s="372" t="s">
        <v>913</v>
      </c>
      <c r="D139" s="384">
        <f t="shared" si="1"/>
        <v>53601</v>
      </c>
    </row>
    <row r="140" spans="1:4">
      <c r="A140" s="371">
        <v>53966</v>
      </c>
      <c r="B140">
        <v>2048</v>
      </c>
      <c r="C140" s="372" t="s">
        <v>914</v>
      </c>
      <c r="D140" s="384">
        <f t="shared" si="1"/>
        <v>53966</v>
      </c>
    </row>
    <row r="141" spans="1:4">
      <c r="A141" s="371">
        <v>54332</v>
      </c>
      <c r="B141">
        <v>2049</v>
      </c>
      <c r="C141" s="372" t="s">
        <v>915</v>
      </c>
      <c r="D141" s="384">
        <f t="shared" si="1"/>
        <v>54332</v>
      </c>
    </row>
    <row r="142" spans="1:4">
      <c r="A142" s="371">
        <v>54697</v>
      </c>
      <c r="B142">
        <v>2050</v>
      </c>
      <c r="C142" s="372" t="s">
        <v>916</v>
      </c>
      <c r="D142" s="384">
        <f t="shared" si="1"/>
        <v>54697</v>
      </c>
    </row>
    <row r="143" spans="1:4">
      <c r="A143" s="371">
        <v>55062</v>
      </c>
      <c r="B143">
        <v>2051</v>
      </c>
      <c r="C143" s="372" t="s">
        <v>917</v>
      </c>
      <c r="D143" s="384">
        <f t="shared" si="1"/>
        <v>55062</v>
      </c>
    </row>
    <row r="144" spans="1:4">
      <c r="A144" s="371">
        <v>55427</v>
      </c>
      <c r="B144">
        <v>2052</v>
      </c>
      <c r="C144" s="372" t="s">
        <v>918</v>
      </c>
      <c r="D144" s="384">
        <f t="shared" si="1"/>
        <v>55427</v>
      </c>
    </row>
    <row r="145" spans="1:4">
      <c r="A145" s="371">
        <v>55793</v>
      </c>
      <c r="B145">
        <v>2053</v>
      </c>
      <c r="C145" s="372" t="s">
        <v>919</v>
      </c>
      <c r="D145" s="384">
        <f t="shared" si="1"/>
        <v>55793</v>
      </c>
    </row>
    <row r="146" spans="1:4">
      <c r="A146" s="371">
        <v>56158</v>
      </c>
      <c r="B146">
        <v>2054</v>
      </c>
      <c r="C146" s="372" t="s">
        <v>920</v>
      </c>
      <c r="D146" s="384">
        <f t="shared" si="1"/>
        <v>56158</v>
      </c>
    </row>
    <row r="147" spans="1:4">
      <c r="A147" s="371">
        <v>56523</v>
      </c>
      <c r="B147">
        <v>2055</v>
      </c>
      <c r="C147" s="372" t="s">
        <v>921</v>
      </c>
      <c r="D147" s="384">
        <f t="shared" si="1"/>
        <v>56523</v>
      </c>
    </row>
    <row r="148" spans="1:4">
      <c r="A148" s="371">
        <v>56888</v>
      </c>
      <c r="B148">
        <v>2056</v>
      </c>
      <c r="C148" s="372" t="s">
        <v>922</v>
      </c>
      <c r="D148" s="384">
        <f t="shared" si="1"/>
        <v>56888</v>
      </c>
    </row>
    <row r="149" spans="1:4">
      <c r="A149" s="371">
        <v>57254</v>
      </c>
      <c r="B149">
        <v>2057</v>
      </c>
      <c r="C149" s="372" t="s">
        <v>923</v>
      </c>
      <c r="D149" s="384">
        <f t="shared" si="1"/>
        <v>57254</v>
      </c>
    </row>
    <row r="150" spans="1:4">
      <c r="A150" s="371">
        <v>57619</v>
      </c>
      <c r="B150">
        <v>2058</v>
      </c>
      <c r="C150" s="372" t="s">
        <v>924</v>
      </c>
      <c r="D150" s="384">
        <f t="shared" si="1"/>
        <v>57619</v>
      </c>
    </row>
    <row r="151" spans="1:4">
      <c r="A151" s="371">
        <v>57984</v>
      </c>
      <c r="B151">
        <v>2059</v>
      </c>
      <c r="C151" s="372" t="s">
        <v>925</v>
      </c>
      <c r="D151" s="384">
        <f t="shared" si="1"/>
        <v>57984</v>
      </c>
    </row>
    <row r="152" spans="1:4">
      <c r="A152" s="371">
        <v>58349</v>
      </c>
      <c r="B152">
        <v>2060</v>
      </c>
      <c r="C152" s="372" t="s">
        <v>926</v>
      </c>
      <c r="D152" s="384">
        <f t="shared" si="1"/>
        <v>58349</v>
      </c>
    </row>
    <row r="153" spans="1:4">
      <c r="A153" s="371">
        <v>58715</v>
      </c>
      <c r="B153">
        <v>2061</v>
      </c>
      <c r="C153" s="372" t="s">
        <v>927</v>
      </c>
      <c r="D153" s="384">
        <f t="shared" si="1"/>
        <v>58715</v>
      </c>
    </row>
    <row r="154" spans="1:4">
      <c r="A154" s="371">
        <v>59080</v>
      </c>
      <c r="B154">
        <v>2062</v>
      </c>
      <c r="C154" s="372" t="s">
        <v>928</v>
      </c>
      <c r="D154" s="384">
        <f t="shared" si="1"/>
        <v>59080</v>
      </c>
    </row>
    <row r="155" spans="1:4">
      <c r="A155" s="371">
        <v>59445</v>
      </c>
      <c r="B155">
        <v>2063</v>
      </c>
      <c r="C155" s="372" t="s">
        <v>929</v>
      </c>
      <c r="D155" s="384">
        <f t="shared" si="1"/>
        <v>59445</v>
      </c>
    </row>
    <row r="156" spans="1:4">
      <c r="A156" s="371">
        <v>59810</v>
      </c>
      <c r="B156">
        <v>2064</v>
      </c>
      <c r="C156" s="372" t="s">
        <v>930</v>
      </c>
      <c r="D156" s="384">
        <f t="shared" si="1"/>
        <v>59810</v>
      </c>
    </row>
    <row r="157" spans="1:4">
      <c r="A157" s="371">
        <v>60176</v>
      </c>
      <c r="B157">
        <v>2065</v>
      </c>
      <c r="C157" s="372" t="s">
        <v>931</v>
      </c>
      <c r="D157" s="384">
        <f t="shared" si="1"/>
        <v>60176</v>
      </c>
    </row>
    <row r="158" spans="1:4">
      <c r="A158" s="371">
        <v>60541</v>
      </c>
      <c r="B158">
        <v>2066</v>
      </c>
      <c r="C158" s="372" t="s">
        <v>932</v>
      </c>
      <c r="D158" s="384">
        <f t="shared" si="1"/>
        <v>60541</v>
      </c>
    </row>
    <row r="159" spans="1:4">
      <c r="A159" s="371">
        <v>60906</v>
      </c>
      <c r="B159">
        <v>2067</v>
      </c>
      <c r="C159" s="372" t="s">
        <v>933</v>
      </c>
      <c r="D159" s="384">
        <f t="shared" si="1"/>
        <v>60906</v>
      </c>
    </row>
    <row r="160" spans="1:4">
      <c r="A160" s="371">
        <v>61271</v>
      </c>
      <c r="B160">
        <v>2068</v>
      </c>
      <c r="C160" s="372" t="s">
        <v>934</v>
      </c>
      <c r="D160" s="384">
        <f t="shared" si="1"/>
        <v>61271</v>
      </c>
    </row>
    <row r="161" spans="1:4">
      <c r="A161" s="371">
        <v>61637</v>
      </c>
      <c r="B161">
        <v>2069</v>
      </c>
      <c r="C161" s="372" t="s">
        <v>935</v>
      </c>
      <c r="D161" s="384">
        <f t="shared" si="1"/>
        <v>61637</v>
      </c>
    </row>
    <row r="162" spans="1:4">
      <c r="A162" s="371">
        <v>62002</v>
      </c>
      <c r="B162">
        <v>2070</v>
      </c>
      <c r="C162" s="372" t="s">
        <v>936</v>
      </c>
      <c r="D162" s="384">
        <f t="shared" si="1"/>
        <v>62002</v>
      </c>
    </row>
    <row r="163" spans="1:4">
      <c r="A163" s="371">
        <v>62367</v>
      </c>
      <c r="B163">
        <v>2071</v>
      </c>
      <c r="C163" s="372" t="s">
        <v>937</v>
      </c>
      <c r="D163" s="384">
        <f t="shared" si="1"/>
        <v>62367</v>
      </c>
    </row>
    <row r="164" spans="1:4">
      <c r="A164" s="371">
        <v>62732</v>
      </c>
      <c r="B164">
        <v>2072</v>
      </c>
      <c r="C164" s="372" t="s">
        <v>938</v>
      </c>
      <c r="D164" s="384">
        <f t="shared" si="1"/>
        <v>62732</v>
      </c>
    </row>
    <row r="165" spans="1:4">
      <c r="A165" s="371">
        <v>63098</v>
      </c>
      <c r="B165">
        <v>2073</v>
      </c>
      <c r="C165" s="372" t="s">
        <v>939</v>
      </c>
      <c r="D165" s="384">
        <f t="shared" si="1"/>
        <v>63098</v>
      </c>
    </row>
    <row r="166" spans="1:4">
      <c r="A166" s="371">
        <v>63463</v>
      </c>
      <c r="B166">
        <v>2074</v>
      </c>
      <c r="C166" s="372" t="s">
        <v>940</v>
      </c>
      <c r="D166" s="384">
        <f t="shared" si="1"/>
        <v>63463</v>
      </c>
    </row>
    <row r="167" spans="1:4">
      <c r="A167" s="371">
        <v>63828</v>
      </c>
      <c r="B167">
        <v>2075</v>
      </c>
      <c r="C167" s="372" t="s">
        <v>941</v>
      </c>
      <c r="D167" s="384">
        <f t="shared" si="1"/>
        <v>63828</v>
      </c>
    </row>
    <row r="168" spans="1:4">
      <c r="A168" s="371">
        <v>64193</v>
      </c>
      <c r="B168">
        <v>2076</v>
      </c>
      <c r="C168" s="372" t="s">
        <v>942</v>
      </c>
      <c r="D168" s="384">
        <f t="shared" si="1"/>
        <v>64193</v>
      </c>
    </row>
    <row r="169" spans="1:4">
      <c r="A169" s="371">
        <v>64559</v>
      </c>
      <c r="B169">
        <v>2077</v>
      </c>
      <c r="C169" s="372" t="s">
        <v>943</v>
      </c>
      <c r="D169" s="384">
        <f t="shared" si="1"/>
        <v>64559</v>
      </c>
    </row>
    <row r="170" spans="1:4">
      <c r="A170" s="371">
        <v>64924</v>
      </c>
      <c r="B170">
        <v>2078</v>
      </c>
      <c r="C170" s="372" t="s">
        <v>944</v>
      </c>
      <c r="D170" s="384">
        <f t="shared" si="1"/>
        <v>64924</v>
      </c>
    </row>
    <row r="171" spans="1:4">
      <c r="A171" s="371">
        <v>65289</v>
      </c>
      <c r="B171">
        <v>2079</v>
      </c>
      <c r="C171" s="372" t="s">
        <v>945</v>
      </c>
      <c r="D171" s="384">
        <f t="shared" si="1"/>
        <v>65289</v>
      </c>
    </row>
    <row r="172" spans="1:4">
      <c r="A172" s="371">
        <v>65654</v>
      </c>
      <c r="B172">
        <v>2080</v>
      </c>
      <c r="C172" s="372" t="s">
        <v>946</v>
      </c>
      <c r="D172" s="384">
        <f t="shared" si="1"/>
        <v>65654</v>
      </c>
    </row>
    <row r="173" spans="1:4">
      <c r="A173" s="371">
        <v>66020</v>
      </c>
      <c r="B173">
        <v>2081</v>
      </c>
      <c r="C173" s="372" t="s">
        <v>947</v>
      </c>
      <c r="D173" s="384">
        <f t="shared" si="1"/>
        <v>66020</v>
      </c>
    </row>
    <row r="174" spans="1:4">
      <c r="A174" s="371">
        <v>66385</v>
      </c>
      <c r="B174">
        <v>2082</v>
      </c>
      <c r="C174" s="372" t="s">
        <v>948</v>
      </c>
      <c r="D174" s="384">
        <f t="shared" si="1"/>
        <v>66385</v>
      </c>
    </row>
    <row r="175" spans="1:4">
      <c r="A175" s="371">
        <v>66750</v>
      </c>
      <c r="B175">
        <v>2083</v>
      </c>
      <c r="C175" s="372" t="s">
        <v>949</v>
      </c>
      <c r="D175" s="384">
        <f t="shared" si="1"/>
        <v>66750</v>
      </c>
    </row>
    <row r="176" spans="1:4">
      <c r="A176" s="371">
        <v>67115</v>
      </c>
      <c r="B176">
        <v>2084</v>
      </c>
      <c r="C176" s="372" t="s">
        <v>950</v>
      </c>
      <c r="D176" s="384">
        <f t="shared" si="1"/>
        <v>67115</v>
      </c>
    </row>
    <row r="177" spans="1:4">
      <c r="A177" s="371">
        <v>67481</v>
      </c>
      <c r="B177">
        <v>2085</v>
      </c>
      <c r="C177" s="372" t="s">
        <v>951</v>
      </c>
      <c r="D177" s="384">
        <f t="shared" si="1"/>
        <v>67481</v>
      </c>
    </row>
    <row r="178" spans="1:4">
      <c r="A178" s="371">
        <v>67846</v>
      </c>
      <c r="B178">
        <v>2086</v>
      </c>
      <c r="C178" s="372" t="s">
        <v>952</v>
      </c>
      <c r="D178" s="384">
        <f t="shared" si="1"/>
        <v>67846</v>
      </c>
    </row>
    <row r="179" spans="1:4">
      <c r="A179" s="371">
        <v>68211</v>
      </c>
      <c r="B179">
        <v>2087</v>
      </c>
      <c r="C179" s="372" t="s">
        <v>953</v>
      </c>
      <c r="D179" s="384">
        <f t="shared" si="1"/>
        <v>68211</v>
      </c>
    </row>
    <row r="180" spans="1:4">
      <c r="A180" s="371">
        <v>68576</v>
      </c>
      <c r="B180">
        <v>2088</v>
      </c>
      <c r="C180" s="372" t="s">
        <v>954</v>
      </c>
      <c r="D180" s="384">
        <f t="shared" si="1"/>
        <v>68576</v>
      </c>
    </row>
    <row r="181" spans="1:4">
      <c r="A181" s="371">
        <v>68942</v>
      </c>
      <c r="B181">
        <v>2089</v>
      </c>
      <c r="C181" s="372" t="s">
        <v>955</v>
      </c>
      <c r="D181" s="384">
        <f t="shared" si="1"/>
        <v>68942</v>
      </c>
    </row>
    <row r="182" spans="1:4">
      <c r="A182" s="371">
        <v>69307</v>
      </c>
      <c r="B182">
        <v>2090</v>
      </c>
      <c r="C182" s="372" t="s">
        <v>956</v>
      </c>
      <c r="D182" s="384">
        <f t="shared" si="1"/>
        <v>69307</v>
      </c>
    </row>
    <row r="183" spans="1:4">
      <c r="A183" s="371">
        <v>69672</v>
      </c>
      <c r="B183">
        <v>2091</v>
      </c>
      <c r="C183" s="372" t="s">
        <v>957</v>
      </c>
      <c r="D183" s="384">
        <f t="shared" si="1"/>
        <v>69672</v>
      </c>
    </row>
    <row r="184" spans="1:4">
      <c r="A184" s="371">
        <v>70037</v>
      </c>
      <c r="B184">
        <v>2092</v>
      </c>
      <c r="C184" s="372" t="s">
        <v>958</v>
      </c>
      <c r="D184" s="384">
        <f t="shared" si="1"/>
        <v>70037</v>
      </c>
    </row>
    <row r="185" spans="1:4">
      <c r="A185" s="371">
        <v>70403</v>
      </c>
      <c r="B185">
        <v>2093</v>
      </c>
      <c r="C185" s="372" t="s">
        <v>959</v>
      </c>
      <c r="D185" s="384">
        <f t="shared" si="1"/>
        <v>70403</v>
      </c>
    </row>
    <row r="186" spans="1:4">
      <c r="A186" s="371">
        <v>70768</v>
      </c>
      <c r="B186">
        <v>2094</v>
      </c>
      <c r="C186" s="372" t="s">
        <v>960</v>
      </c>
      <c r="D186" s="384">
        <f t="shared" si="1"/>
        <v>70768</v>
      </c>
    </row>
    <row r="187" spans="1:4">
      <c r="A187" s="371">
        <v>71133</v>
      </c>
      <c r="B187">
        <v>2095</v>
      </c>
      <c r="C187" s="372" t="s">
        <v>961</v>
      </c>
      <c r="D187" s="384">
        <f t="shared" si="1"/>
        <v>71133</v>
      </c>
    </row>
    <row r="188" spans="1:4">
      <c r="A188" s="371">
        <v>71498</v>
      </c>
      <c r="B188">
        <v>2096</v>
      </c>
      <c r="C188" s="372" t="s">
        <v>962</v>
      </c>
      <c r="D188" s="384">
        <f t="shared" si="1"/>
        <v>71498</v>
      </c>
    </row>
    <row r="189" spans="1:4">
      <c r="A189" s="371">
        <v>71864</v>
      </c>
      <c r="B189">
        <v>2097</v>
      </c>
      <c r="C189" s="372" t="s">
        <v>963</v>
      </c>
      <c r="D189" s="384">
        <f t="shared" si="1"/>
        <v>71864</v>
      </c>
    </row>
    <row r="190" spans="1:4">
      <c r="A190" s="371">
        <v>72229</v>
      </c>
      <c r="B190">
        <v>2098</v>
      </c>
      <c r="C190" s="372" t="s">
        <v>964</v>
      </c>
      <c r="D190" s="384">
        <f t="shared" si="1"/>
        <v>72229</v>
      </c>
    </row>
    <row r="191" spans="1:4">
      <c r="A191" s="371">
        <v>72594</v>
      </c>
      <c r="B191">
        <v>2099</v>
      </c>
      <c r="C191" s="372" t="s">
        <v>965</v>
      </c>
      <c r="D191" s="384">
        <f t="shared" si="1"/>
        <v>72594</v>
      </c>
    </row>
    <row r="192" spans="1:4">
      <c r="A192" s="371">
        <v>72959</v>
      </c>
      <c r="B192">
        <v>2100</v>
      </c>
      <c r="C192" s="372" t="s">
        <v>966</v>
      </c>
      <c r="D192" s="384">
        <f t="shared" si="1"/>
        <v>72959</v>
      </c>
    </row>
    <row r="193" spans="1:4">
      <c r="A193" s="371">
        <v>73324</v>
      </c>
      <c r="B193">
        <v>2101</v>
      </c>
      <c r="C193" s="372" t="s">
        <v>1016</v>
      </c>
      <c r="D193" s="384">
        <f t="shared" si="1"/>
        <v>73324</v>
      </c>
    </row>
  </sheetData>
  <dataValidations count="1">
    <dataValidation type="list" allowBlank="1" showInputMessage="1" showErrorMessage="1" sqref="L10">
      <formula1>ProgramYear</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Sheet2"/>
  <dimension ref="A1:O94"/>
  <sheetViews>
    <sheetView topLeftCell="A43" zoomScale="70" zoomScaleNormal="70" workbookViewId="0">
      <selection sqref="A1:XFD1048576"/>
    </sheetView>
  </sheetViews>
  <sheetFormatPr defaultColWidth="9.140625" defaultRowHeight="50.45" customHeight="1"/>
  <cols>
    <col min="1" max="1" width="27" style="440" customWidth="1"/>
    <col min="2" max="2" width="20.7109375" style="440" customWidth="1"/>
    <col min="3" max="3" width="61.42578125" style="440" customWidth="1"/>
    <col min="4" max="4" width="68.140625" style="440" customWidth="1"/>
    <col min="5" max="5" width="23.28515625" style="440" customWidth="1"/>
    <col min="6" max="6" width="18.28515625" style="440" customWidth="1"/>
    <col min="7" max="7" width="20.140625" style="440" customWidth="1"/>
    <col min="8" max="16384" width="9.140625" style="440"/>
  </cols>
  <sheetData>
    <row r="1" spans="1:15" ht="16.899999999999999" customHeight="1">
      <c r="B1" s="450"/>
      <c r="C1" s="450"/>
      <c r="D1" s="450"/>
      <c r="E1" s="450"/>
      <c r="F1" s="450"/>
      <c r="G1" s="450"/>
      <c r="H1" s="450"/>
      <c r="I1" s="450"/>
      <c r="J1" s="450"/>
      <c r="K1" s="450"/>
      <c r="L1" s="450"/>
      <c r="M1" s="450"/>
      <c r="N1" s="450"/>
      <c r="O1" s="450"/>
    </row>
    <row r="2" spans="1:15" s="451" customFormat="1" ht="50.45" customHeight="1">
      <c r="B2" s="625" t="s">
        <v>577</v>
      </c>
      <c r="C2" s="625"/>
      <c r="D2" s="625"/>
      <c r="E2" s="625"/>
      <c r="F2" s="625"/>
      <c r="G2" s="452"/>
      <c r="H2" s="452"/>
      <c r="I2" s="452"/>
      <c r="J2" s="452"/>
      <c r="K2" s="452"/>
      <c r="L2" s="452"/>
      <c r="M2" s="452"/>
      <c r="N2" s="452"/>
      <c r="O2" s="452"/>
    </row>
    <row r="3" spans="1:15" s="451" customFormat="1" ht="72.599999999999994" customHeight="1">
      <c r="B3" s="625" t="s">
        <v>578</v>
      </c>
      <c r="C3" s="625"/>
      <c r="D3" s="625"/>
      <c r="E3" s="625"/>
      <c r="F3" s="625"/>
      <c r="G3" s="452"/>
      <c r="H3" s="452"/>
      <c r="I3" s="452"/>
      <c r="J3" s="452"/>
      <c r="K3" s="452"/>
      <c r="L3" s="452"/>
      <c r="M3" s="452"/>
      <c r="N3" s="452"/>
      <c r="O3" s="452"/>
    </row>
    <row r="4" spans="1:15" s="451" customFormat="1" ht="67.900000000000006" customHeight="1">
      <c r="B4" s="625" t="s">
        <v>579</v>
      </c>
      <c r="C4" s="625"/>
      <c r="D4" s="625"/>
      <c r="E4" s="625"/>
      <c r="F4" s="625"/>
      <c r="G4" s="452"/>
      <c r="H4" s="452"/>
      <c r="I4" s="452"/>
      <c r="J4" s="452"/>
      <c r="K4" s="452"/>
      <c r="L4" s="452"/>
      <c r="M4" s="452"/>
      <c r="N4" s="452"/>
      <c r="O4" s="452"/>
    </row>
    <row r="5" spans="1:15" s="451" customFormat="1" ht="21.6" customHeight="1" thickBot="1">
      <c r="B5" s="453"/>
      <c r="C5" s="453"/>
      <c r="D5" s="454"/>
      <c r="E5" s="626"/>
      <c r="F5" s="626"/>
      <c r="G5" s="626"/>
      <c r="H5" s="452"/>
      <c r="I5" s="452"/>
      <c r="J5" s="452"/>
      <c r="K5" s="452"/>
      <c r="L5" s="452"/>
      <c r="M5" s="452"/>
      <c r="N5" s="452"/>
      <c r="O5" s="452"/>
    </row>
    <row r="6" spans="1:15" s="451" customFormat="1" ht="30.6" customHeight="1" thickBot="1">
      <c r="A6" s="633" t="s">
        <v>633</v>
      </c>
      <c r="B6" s="637" t="s">
        <v>580</v>
      </c>
      <c r="C6" s="637" t="s">
        <v>581</v>
      </c>
      <c r="D6" s="637" t="s">
        <v>582</v>
      </c>
      <c r="E6" s="635" t="s">
        <v>583</v>
      </c>
      <c r="F6" s="636"/>
      <c r="G6" s="455" t="s">
        <v>584</v>
      </c>
    </row>
    <row r="7" spans="1:15" s="458" customFormat="1" ht="28.15" customHeight="1" thickTop="1" thickBot="1">
      <c r="A7" s="633"/>
      <c r="B7" s="638"/>
      <c r="C7" s="638"/>
      <c r="D7" s="638"/>
      <c r="E7" s="456" t="s">
        <v>585</v>
      </c>
      <c r="F7" s="640" t="s">
        <v>586</v>
      </c>
      <c r="G7" s="457" t="s">
        <v>587</v>
      </c>
      <c r="I7" s="440"/>
    </row>
    <row r="8" spans="1:15" s="461" customFormat="1" ht="50.45" customHeight="1" thickTop="1" thickBot="1">
      <c r="A8" s="634"/>
      <c r="B8" s="639"/>
      <c r="C8" s="639"/>
      <c r="D8" s="639"/>
      <c r="E8" s="459" t="s">
        <v>632</v>
      </c>
      <c r="F8" s="641"/>
      <c r="G8" s="460" t="s">
        <v>588</v>
      </c>
      <c r="I8" s="440"/>
    </row>
    <row r="9" spans="1:15" s="461" customFormat="1" ht="20.45" customHeight="1" thickTop="1">
      <c r="A9" s="462"/>
      <c r="B9" s="462"/>
      <c r="C9" s="462"/>
      <c r="D9" s="462"/>
      <c r="E9" s="462"/>
      <c r="F9" s="462"/>
      <c r="G9" s="462"/>
      <c r="I9" s="463"/>
    </row>
    <row r="10" spans="1:15" ht="50.45" customHeight="1">
      <c r="A10" s="464" t="s">
        <v>628</v>
      </c>
      <c r="B10" s="465" t="s">
        <v>589</v>
      </c>
      <c r="C10" s="466" t="s">
        <v>590</v>
      </c>
      <c r="D10" s="466" t="s">
        <v>591</v>
      </c>
      <c r="E10" s="467" t="s">
        <v>592</v>
      </c>
      <c r="F10" s="467" t="s">
        <v>592</v>
      </c>
      <c r="G10" s="467" t="s">
        <v>592</v>
      </c>
    </row>
    <row r="11" spans="1:15" ht="60.6" customHeight="1">
      <c r="A11" s="468" t="s">
        <v>628</v>
      </c>
      <c r="B11" s="469" t="s">
        <v>968</v>
      </c>
      <c r="C11" s="470" t="s">
        <v>593</v>
      </c>
      <c r="D11" s="470" t="s">
        <v>594</v>
      </c>
      <c r="E11" s="471" t="s">
        <v>592</v>
      </c>
      <c r="F11" s="471" t="s">
        <v>592</v>
      </c>
      <c r="G11" s="471" t="s">
        <v>592</v>
      </c>
    </row>
    <row r="12" spans="1:15" ht="81.75" customHeight="1">
      <c r="A12" s="468" t="s">
        <v>628</v>
      </c>
      <c r="B12" s="472">
        <v>30</v>
      </c>
      <c r="C12" s="470" t="s">
        <v>595</v>
      </c>
      <c r="D12" s="470" t="s">
        <v>596</v>
      </c>
      <c r="E12" s="471" t="s">
        <v>592</v>
      </c>
      <c r="F12" s="471" t="s">
        <v>592</v>
      </c>
      <c r="G12" s="471" t="s">
        <v>592</v>
      </c>
    </row>
    <row r="13" spans="1:15" ht="50.45" customHeight="1">
      <c r="A13" s="468" t="s">
        <v>628</v>
      </c>
      <c r="B13" s="472">
        <v>31</v>
      </c>
      <c r="C13" s="470" t="s">
        <v>467</v>
      </c>
      <c r="D13" s="470" t="s">
        <v>597</v>
      </c>
      <c r="E13" s="471" t="s">
        <v>592</v>
      </c>
      <c r="F13" s="471" t="s">
        <v>592</v>
      </c>
      <c r="G13" s="471" t="s">
        <v>592</v>
      </c>
    </row>
    <row r="14" spans="1:15" ht="50.45" customHeight="1">
      <c r="A14" s="468" t="s">
        <v>628</v>
      </c>
      <c r="B14" s="468"/>
      <c r="C14" s="470" t="s">
        <v>598</v>
      </c>
      <c r="D14" s="470" t="s">
        <v>599</v>
      </c>
      <c r="E14" s="471" t="s">
        <v>592</v>
      </c>
      <c r="F14" s="471" t="s">
        <v>592</v>
      </c>
      <c r="G14" s="471" t="s">
        <v>592</v>
      </c>
    </row>
    <row r="15" spans="1:15" ht="50.45" customHeight="1">
      <c r="A15" s="468" t="s">
        <v>628</v>
      </c>
      <c r="B15" s="472">
        <v>18</v>
      </c>
      <c r="C15" s="470" t="s">
        <v>600</v>
      </c>
      <c r="D15" s="470" t="s">
        <v>599</v>
      </c>
      <c r="E15" s="471" t="s">
        <v>592</v>
      </c>
      <c r="F15" s="471" t="s">
        <v>601</v>
      </c>
      <c r="G15" s="471" t="s">
        <v>592</v>
      </c>
    </row>
    <row r="16" spans="1:15" ht="50.45" customHeight="1">
      <c r="A16" s="468" t="s">
        <v>628</v>
      </c>
      <c r="B16" s="471" t="s">
        <v>602</v>
      </c>
      <c r="C16" s="470" t="s">
        <v>603</v>
      </c>
      <c r="D16" s="470" t="s">
        <v>604</v>
      </c>
      <c r="E16" s="471" t="s">
        <v>592</v>
      </c>
      <c r="F16" s="471" t="s">
        <v>592</v>
      </c>
      <c r="G16" s="471" t="s">
        <v>592</v>
      </c>
    </row>
    <row r="17" spans="1:7" ht="50.45" customHeight="1">
      <c r="A17" s="468" t="s">
        <v>628</v>
      </c>
      <c r="B17" s="471" t="s">
        <v>602</v>
      </c>
      <c r="C17" s="470" t="s">
        <v>605</v>
      </c>
      <c r="D17" s="470" t="s">
        <v>606</v>
      </c>
      <c r="E17" s="471" t="s">
        <v>483</v>
      </c>
      <c r="F17" s="471" t="s">
        <v>592</v>
      </c>
      <c r="G17" s="471" t="s">
        <v>592</v>
      </c>
    </row>
    <row r="18" spans="1:7" ht="50.45" customHeight="1">
      <c r="A18" s="468" t="s">
        <v>628</v>
      </c>
      <c r="B18" s="471" t="s">
        <v>602</v>
      </c>
      <c r="C18" s="470" t="s">
        <v>607</v>
      </c>
      <c r="D18" s="470" t="s">
        <v>608</v>
      </c>
      <c r="E18" s="471" t="s">
        <v>483</v>
      </c>
      <c r="F18" s="471" t="s">
        <v>592</v>
      </c>
      <c r="G18" s="471" t="s">
        <v>483</v>
      </c>
    </row>
    <row r="19" spans="1:7" ht="50.45" customHeight="1">
      <c r="A19" s="468" t="s">
        <v>628</v>
      </c>
      <c r="B19" s="471" t="s">
        <v>602</v>
      </c>
      <c r="C19" s="470" t="s">
        <v>609</v>
      </c>
      <c r="D19" s="471" t="s">
        <v>844</v>
      </c>
      <c r="E19" s="471" t="s">
        <v>483</v>
      </c>
      <c r="F19" s="471" t="s">
        <v>483</v>
      </c>
      <c r="G19" s="471" t="s">
        <v>592</v>
      </c>
    </row>
    <row r="20" spans="1:7" ht="77.25" customHeight="1">
      <c r="A20" s="468" t="s">
        <v>628</v>
      </c>
      <c r="B20" s="471" t="s">
        <v>602</v>
      </c>
      <c r="C20" s="470" t="s">
        <v>610</v>
      </c>
      <c r="D20" s="470" t="s">
        <v>611</v>
      </c>
      <c r="E20" s="471" t="s">
        <v>483</v>
      </c>
      <c r="F20" s="471" t="s">
        <v>592</v>
      </c>
      <c r="G20" s="471" t="s">
        <v>592</v>
      </c>
    </row>
    <row r="21" spans="1:7" ht="50.45" customHeight="1">
      <c r="A21" s="468" t="s">
        <v>627</v>
      </c>
      <c r="B21" s="472" t="s">
        <v>589</v>
      </c>
      <c r="C21" s="470" t="s">
        <v>612</v>
      </c>
      <c r="D21" s="470" t="s">
        <v>591</v>
      </c>
      <c r="E21" s="471" t="s">
        <v>592</v>
      </c>
      <c r="F21" s="471" t="s">
        <v>592</v>
      </c>
      <c r="G21" s="471" t="s">
        <v>592</v>
      </c>
    </row>
    <row r="22" spans="1:7" ht="50.45" customHeight="1">
      <c r="A22" s="468" t="s">
        <v>627</v>
      </c>
      <c r="B22" s="469" t="s">
        <v>629</v>
      </c>
      <c r="C22" s="470" t="s">
        <v>593</v>
      </c>
      <c r="D22" s="470" t="s">
        <v>613</v>
      </c>
      <c r="E22" s="471" t="s">
        <v>592</v>
      </c>
      <c r="F22" s="471" t="s">
        <v>592</v>
      </c>
      <c r="G22" s="471" t="s">
        <v>592</v>
      </c>
    </row>
    <row r="23" spans="1:7" ht="74.45" customHeight="1">
      <c r="A23" s="468" t="s">
        <v>627</v>
      </c>
      <c r="B23" s="472">
        <v>30</v>
      </c>
      <c r="C23" s="470" t="s">
        <v>595</v>
      </c>
      <c r="D23" s="470" t="s">
        <v>596</v>
      </c>
      <c r="E23" s="471" t="s">
        <v>592</v>
      </c>
      <c r="F23" s="471" t="s">
        <v>592</v>
      </c>
      <c r="G23" s="471" t="s">
        <v>592</v>
      </c>
    </row>
    <row r="24" spans="1:7" ht="50.45" customHeight="1">
      <c r="A24" s="468" t="s">
        <v>627</v>
      </c>
      <c r="B24" s="472">
        <v>31</v>
      </c>
      <c r="C24" s="470" t="s">
        <v>467</v>
      </c>
      <c r="D24" s="470" t="s">
        <v>597</v>
      </c>
      <c r="E24" s="471" t="s">
        <v>592</v>
      </c>
      <c r="F24" s="471" t="s">
        <v>592</v>
      </c>
      <c r="G24" s="471" t="s">
        <v>592</v>
      </c>
    </row>
    <row r="25" spans="1:7" ht="50.45" customHeight="1">
      <c r="A25" s="468" t="s">
        <v>627</v>
      </c>
      <c r="B25" s="468"/>
      <c r="C25" s="470" t="s">
        <v>598</v>
      </c>
      <c r="D25" s="470" t="s">
        <v>599</v>
      </c>
      <c r="E25" s="471" t="s">
        <v>592</v>
      </c>
      <c r="F25" s="471" t="s">
        <v>592</v>
      </c>
      <c r="G25" s="471" t="s">
        <v>592</v>
      </c>
    </row>
    <row r="26" spans="1:7" ht="50.45" customHeight="1">
      <c r="A26" s="468" t="s">
        <v>627</v>
      </c>
      <c r="B26" s="472">
        <v>18</v>
      </c>
      <c r="C26" s="470" t="s">
        <v>600</v>
      </c>
      <c r="D26" s="470" t="s">
        <v>599</v>
      </c>
      <c r="E26" s="471" t="s">
        <v>592</v>
      </c>
      <c r="F26" s="471" t="s">
        <v>601</v>
      </c>
      <c r="G26" s="471" t="s">
        <v>592</v>
      </c>
    </row>
    <row r="27" spans="1:7" ht="50.45" customHeight="1">
      <c r="A27" s="468" t="s">
        <v>627</v>
      </c>
      <c r="B27" s="471" t="s">
        <v>602</v>
      </c>
      <c r="C27" s="470" t="s">
        <v>614</v>
      </c>
      <c r="D27" s="470" t="s">
        <v>615</v>
      </c>
      <c r="E27" s="471" t="s">
        <v>592</v>
      </c>
      <c r="F27" s="471" t="s">
        <v>592</v>
      </c>
      <c r="G27" s="471" t="s">
        <v>592</v>
      </c>
    </row>
    <row r="28" spans="1:7" ht="50.45" customHeight="1">
      <c r="A28" s="468" t="s">
        <v>627</v>
      </c>
      <c r="B28" s="471" t="s">
        <v>602</v>
      </c>
      <c r="C28" s="470" t="s">
        <v>603</v>
      </c>
      <c r="D28" s="470" t="s">
        <v>604</v>
      </c>
      <c r="E28" s="471" t="s">
        <v>592</v>
      </c>
      <c r="F28" s="471" t="s">
        <v>592</v>
      </c>
      <c r="G28" s="471" t="s">
        <v>592</v>
      </c>
    </row>
    <row r="29" spans="1:7" ht="50.45" customHeight="1">
      <c r="A29" s="468" t="s">
        <v>627</v>
      </c>
      <c r="B29" s="471" t="s">
        <v>602</v>
      </c>
      <c r="C29" s="470" t="s">
        <v>605</v>
      </c>
      <c r="D29" s="470" t="s">
        <v>606</v>
      </c>
      <c r="E29" s="471" t="s">
        <v>483</v>
      </c>
      <c r="F29" s="471" t="s">
        <v>592</v>
      </c>
      <c r="G29" s="471" t="s">
        <v>592</v>
      </c>
    </row>
    <row r="30" spans="1:7" ht="50.45" customHeight="1">
      <c r="A30" s="468" t="s">
        <v>627</v>
      </c>
      <c r="B30" s="471" t="s">
        <v>602</v>
      </c>
      <c r="C30" s="470" t="s">
        <v>607</v>
      </c>
      <c r="D30" s="470" t="s">
        <v>616</v>
      </c>
      <c r="E30" s="471" t="s">
        <v>483</v>
      </c>
      <c r="F30" s="471" t="s">
        <v>592</v>
      </c>
      <c r="G30" s="471" t="s">
        <v>483</v>
      </c>
    </row>
    <row r="31" spans="1:7" ht="50.45" customHeight="1">
      <c r="A31" s="468" t="s">
        <v>627</v>
      </c>
      <c r="B31" s="471" t="s">
        <v>602</v>
      </c>
      <c r="C31" s="470" t="s">
        <v>609</v>
      </c>
      <c r="D31" s="471" t="s">
        <v>844</v>
      </c>
      <c r="E31" s="471" t="s">
        <v>483</v>
      </c>
      <c r="F31" s="471" t="s">
        <v>483</v>
      </c>
      <c r="G31" s="471" t="s">
        <v>592</v>
      </c>
    </row>
    <row r="32" spans="1:7" ht="64.5" customHeight="1">
      <c r="A32" s="468" t="s">
        <v>627</v>
      </c>
      <c r="B32" s="468"/>
      <c r="C32" s="470" t="s">
        <v>610</v>
      </c>
      <c r="D32" s="470" t="s">
        <v>617</v>
      </c>
      <c r="E32" s="471" t="s">
        <v>483</v>
      </c>
      <c r="F32" s="471" t="s">
        <v>592</v>
      </c>
      <c r="G32" s="471" t="s">
        <v>592</v>
      </c>
    </row>
    <row r="33" spans="1:7" s="473" customFormat="1" ht="50.45" customHeight="1">
      <c r="A33" s="470" t="s">
        <v>624</v>
      </c>
      <c r="B33" s="472" t="s">
        <v>589</v>
      </c>
      <c r="C33" s="471" t="s">
        <v>618</v>
      </c>
      <c r="D33" s="471" t="s">
        <v>619</v>
      </c>
      <c r="E33" s="471" t="s">
        <v>592</v>
      </c>
      <c r="F33" s="471" t="s">
        <v>592</v>
      </c>
      <c r="G33" s="471" t="s">
        <v>592</v>
      </c>
    </row>
    <row r="34" spans="1:7" s="473" customFormat="1" ht="50.45" customHeight="1">
      <c r="A34" s="470" t="s">
        <v>624</v>
      </c>
      <c r="B34" s="469" t="s">
        <v>629</v>
      </c>
      <c r="C34" s="471" t="s">
        <v>620</v>
      </c>
      <c r="D34" s="471" t="s">
        <v>594</v>
      </c>
      <c r="E34" s="471" t="s">
        <v>592</v>
      </c>
      <c r="F34" s="471" t="s">
        <v>592</v>
      </c>
      <c r="G34" s="471" t="s">
        <v>592</v>
      </c>
    </row>
    <row r="35" spans="1:7" s="473" customFormat="1" ht="65.25" customHeight="1">
      <c r="A35" s="470" t="s">
        <v>624</v>
      </c>
      <c r="B35" s="472">
        <v>30</v>
      </c>
      <c r="C35" s="471" t="s">
        <v>595</v>
      </c>
      <c r="D35" s="471" t="s">
        <v>596</v>
      </c>
      <c r="E35" s="471" t="s">
        <v>592</v>
      </c>
      <c r="F35" s="471" t="s">
        <v>592</v>
      </c>
      <c r="G35" s="471" t="s">
        <v>592</v>
      </c>
    </row>
    <row r="36" spans="1:7" s="473" customFormat="1" ht="50.45" customHeight="1">
      <c r="A36" s="470" t="s">
        <v>624</v>
      </c>
      <c r="B36" s="472">
        <v>31</v>
      </c>
      <c r="C36" s="471" t="s">
        <v>467</v>
      </c>
      <c r="D36" s="471" t="s">
        <v>597</v>
      </c>
      <c r="E36" s="471" t="s">
        <v>592</v>
      </c>
      <c r="F36" s="471" t="s">
        <v>592</v>
      </c>
      <c r="G36" s="471" t="s">
        <v>592</v>
      </c>
    </row>
    <row r="37" spans="1:7" s="473" customFormat="1" ht="50.45" customHeight="1">
      <c r="A37" s="470" t="s">
        <v>624</v>
      </c>
      <c r="B37" s="468"/>
      <c r="C37" s="471" t="s">
        <v>598</v>
      </c>
      <c r="D37" s="471" t="s">
        <v>599</v>
      </c>
      <c r="E37" s="471" t="s">
        <v>592</v>
      </c>
      <c r="F37" s="471" t="s">
        <v>592</v>
      </c>
      <c r="G37" s="471" t="s">
        <v>592</v>
      </c>
    </row>
    <row r="38" spans="1:7" s="473" customFormat="1" ht="50.45" customHeight="1">
      <c r="A38" s="470" t="s">
        <v>624</v>
      </c>
      <c r="B38" s="472">
        <v>18</v>
      </c>
      <c r="C38" s="471" t="s">
        <v>600</v>
      </c>
      <c r="D38" s="471" t="s">
        <v>599</v>
      </c>
      <c r="E38" s="471" t="s">
        <v>592</v>
      </c>
      <c r="F38" s="471" t="s">
        <v>601</v>
      </c>
      <c r="G38" s="471" t="s">
        <v>592</v>
      </c>
    </row>
    <row r="39" spans="1:7" s="473" customFormat="1" ht="50.45" customHeight="1">
      <c r="A39" s="470" t="s">
        <v>624</v>
      </c>
      <c r="B39" s="471" t="s">
        <v>602</v>
      </c>
      <c r="C39" s="471" t="s">
        <v>603</v>
      </c>
      <c r="D39" s="471" t="s">
        <v>604</v>
      </c>
      <c r="E39" s="471" t="s">
        <v>592</v>
      </c>
      <c r="F39" s="471" t="s">
        <v>592</v>
      </c>
      <c r="G39" s="471" t="s">
        <v>592</v>
      </c>
    </row>
    <row r="40" spans="1:7" s="473" customFormat="1" ht="50.45" customHeight="1">
      <c r="A40" s="470" t="s">
        <v>624</v>
      </c>
      <c r="B40" s="471" t="s">
        <v>602</v>
      </c>
      <c r="C40" s="471" t="s">
        <v>605</v>
      </c>
      <c r="D40" s="471" t="s">
        <v>606</v>
      </c>
      <c r="E40" s="471" t="s">
        <v>483</v>
      </c>
      <c r="F40" s="471" t="s">
        <v>592</v>
      </c>
      <c r="G40" s="471" t="s">
        <v>592</v>
      </c>
    </row>
    <row r="41" spans="1:7" s="473" customFormat="1" ht="50.45" customHeight="1">
      <c r="A41" s="470" t="s">
        <v>624</v>
      </c>
      <c r="B41" s="471" t="s">
        <v>602</v>
      </c>
      <c r="C41" s="471" t="s">
        <v>607</v>
      </c>
      <c r="D41" s="471" t="s">
        <v>621</v>
      </c>
      <c r="E41" s="471" t="s">
        <v>483</v>
      </c>
      <c r="F41" s="471" t="s">
        <v>592</v>
      </c>
      <c r="G41" s="471" t="s">
        <v>483</v>
      </c>
    </row>
    <row r="42" spans="1:7" s="473" customFormat="1" ht="50.45" customHeight="1">
      <c r="A42" s="470" t="s">
        <v>624</v>
      </c>
      <c r="B42" s="471" t="s">
        <v>602</v>
      </c>
      <c r="C42" s="471" t="s">
        <v>609</v>
      </c>
      <c r="D42" s="471" t="s">
        <v>844</v>
      </c>
      <c r="E42" s="471" t="s">
        <v>483</v>
      </c>
      <c r="F42" s="471" t="s">
        <v>483</v>
      </c>
      <c r="G42" s="471" t="s">
        <v>592</v>
      </c>
    </row>
    <row r="43" spans="1:7" s="473" customFormat="1" ht="83.25" customHeight="1">
      <c r="A43" s="470" t="s">
        <v>624</v>
      </c>
      <c r="B43" s="471" t="s">
        <v>602</v>
      </c>
      <c r="C43" s="471" t="s">
        <v>622</v>
      </c>
      <c r="D43" s="471" t="s">
        <v>630</v>
      </c>
      <c r="E43" s="471" t="s">
        <v>483</v>
      </c>
      <c r="F43" s="471" t="s">
        <v>592</v>
      </c>
      <c r="G43" s="471" t="s">
        <v>592</v>
      </c>
    </row>
    <row r="44" spans="1:7" s="473" customFormat="1" ht="77.25" customHeight="1">
      <c r="A44" s="470" t="s">
        <v>624</v>
      </c>
      <c r="B44" s="470"/>
      <c r="C44" s="471" t="s">
        <v>610</v>
      </c>
      <c r="D44" s="471" t="s">
        <v>617</v>
      </c>
      <c r="E44" s="471" t="s">
        <v>483</v>
      </c>
      <c r="F44" s="471" t="s">
        <v>592</v>
      </c>
      <c r="G44" s="471" t="s">
        <v>592</v>
      </c>
    </row>
    <row r="45" spans="1:7" ht="50.45" customHeight="1">
      <c r="A45" s="468" t="s">
        <v>625</v>
      </c>
      <c r="B45" s="472" t="s">
        <v>589</v>
      </c>
      <c r="C45" s="471" t="s">
        <v>612</v>
      </c>
      <c r="D45" s="471" t="s">
        <v>591</v>
      </c>
      <c r="E45" s="471" t="s">
        <v>592</v>
      </c>
      <c r="F45" s="471" t="s">
        <v>592</v>
      </c>
      <c r="G45" s="471" t="s">
        <v>592</v>
      </c>
    </row>
    <row r="46" spans="1:7" ht="50.45" customHeight="1">
      <c r="A46" s="468" t="s">
        <v>625</v>
      </c>
      <c r="B46" s="469" t="s">
        <v>629</v>
      </c>
      <c r="C46" s="471" t="s">
        <v>620</v>
      </c>
      <c r="D46" s="471" t="s">
        <v>594</v>
      </c>
      <c r="E46" s="471" t="s">
        <v>592</v>
      </c>
      <c r="F46" s="471" t="s">
        <v>592</v>
      </c>
      <c r="G46" s="471" t="s">
        <v>592</v>
      </c>
    </row>
    <row r="47" spans="1:7" ht="87" customHeight="1">
      <c r="A47" s="468" t="s">
        <v>625</v>
      </c>
      <c r="B47" s="472">
        <v>30</v>
      </c>
      <c r="C47" s="471" t="s">
        <v>595</v>
      </c>
      <c r="D47" s="471" t="s">
        <v>596</v>
      </c>
      <c r="E47" s="471" t="s">
        <v>592</v>
      </c>
      <c r="F47" s="471" t="s">
        <v>592</v>
      </c>
      <c r="G47" s="471" t="s">
        <v>592</v>
      </c>
    </row>
    <row r="48" spans="1:7" ht="50.45" customHeight="1">
      <c r="A48" s="468" t="s">
        <v>625</v>
      </c>
      <c r="B48" s="472">
        <v>31</v>
      </c>
      <c r="C48" s="471" t="s">
        <v>467</v>
      </c>
      <c r="D48" s="471" t="s">
        <v>597</v>
      </c>
      <c r="E48" s="471" t="s">
        <v>592</v>
      </c>
      <c r="F48" s="471" t="s">
        <v>592</v>
      </c>
      <c r="G48" s="471" t="s">
        <v>592</v>
      </c>
    </row>
    <row r="49" spans="1:7" ht="50.45" customHeight="1">
      <c r="A49" s="468" t="s">
        <v>625</v>
      </c>
      <c r="B49" s="468"/>
      <c r="C49" s="471" t="s">
        <v>598</v>
      </c>
      <c r="D49" s="471" t="s">
        <v>599</v>
      </c>
      <c r="E49" s="471" t="s">
        <v>592</v>
      </c>
      <c r="F49" s="471" t="s">
        <v>592</v>
      </c>
      <c r="G49" s="471" t="s">
        <v>592</v>
      </c>
    </row>
    <row r="50" spans="1:7" ht="50.45" customHeight="1">
      <c r="A50" s="468" t="s">
        <v>625</v>
      </c>
      <c r="B50" s="472">
        <v>18</v>
      </c>
      <c r="C50" s="471" t="s">
        <v>600</v>
      </c>
      <c r="D50" s="471" t="s">
        <v>599</v>
      </c>
      <c r="E50" s="471" t="s">
        <v>592</v>
      </c>
      <c r="F50" s="471" t="s">
        <v>601</v>
      </c>
      <c r="G50" s="471" t="s">
        <v>592</v>
      </c>
    </row>
    <row r="51" spans="1:7" ht="50.45" customHeight="1">
      <c r="A51" s="468" t="s">
        <v>625</v>
      </c>
      <c r="B51" s="471" t="s">
        <v>602</v>
      </c>
      <c r="C51" s="471" t="s">
        <v>603</v>
      </c>
      <c r="D51" s="471" t="s">
        <v>604</v>
      </c>
      <c r="E51" s="471" t="s">
        <v>592</v>
      </c>
      <c r="F51" s="471" t="s">
        <v>592</v>
      </c>
      <c r="G51" s="471" t="s">
        <v>592</v>
      </c>
    </row>
    <row r="52" spans="1:7" ht="50.45" customHeight="1">
      <c r="A52" s="468" t="s">
        <v>625</v>
      </c>
      <c r="B52" s="471" t="s">
        <v>602</v>
      </c>
      <c r="C52" s="471" t="s">
        <v>605</v>
      </c>
      <c r="D52" s="471" t="s">
        <v>606</v>
      </c>
      <c r="E52" s="471" t="s">
        <v>483</v>
      </c>
      <c r="F52" s="471" t="s">
        <v>592</v>
      </c>
      <c r="G52" s="471" t="s">
        <v>592</v>
      </c>
    </row>
    <row r="53" spans="1:7" ht="50.45" customHeight="1">
      <c r="A53" s="468" t="s">
        <v>625</v>
      </c>
      <c r="B53" s="471" t="s">
        <v>602</v>
      </c>
      <c r="C53" s="471" t="s">
        <v>607</v>
      </c>
      <c r="D53" s="471" t="s">
        <v>621</v>
      </c>
      <c r="E53" s="471" t="s">
        <v>483</v>
      </c>
      <c r="F53" s="471" t="s">
        <v>592</v>
      </c>
      <c r="G53" s="471" t="s">
        <v>483</v>
      </c>
    </row>
    <row r="54" spans="1:7" ht="50.45" customHeight="1">
      <c r="A54" s="468" t="s">
        <v>625</v>
      </c>
      <c r="B54" s="471" t="s">
        <v>602</v>
      </c>
      <c r="C54" s="471" t="s">
        <v>609</v>
      </c>
      <c r="D54" s="471" t="s">
        <v>844</v>
      </c>
      <c r="E54" s="471" t="s">
        <v>483</v>
      </c>
      <c r="F54" s="471" t="s">
        <v>483</v>
      </c>
      <c r="G54" s="471" t="s">
        <v>592</v>
      </c>
    </row>
    <row r="55" spans="1:7" ht="80.25" customHeight="1">
      <c r="A55" s="468" t="s">
        <v>625</v>
      </c>
      <c r="B55" s="471" t="s">
        <v>602</v>
      </c>
      <c r="C55" s="471" t="s">
        <v>622</v>
      </c>
      <c r="D55" s="471" t="s">
        <v>630</v>
      </c>
      <c r="E55" s="471" t="s">
        <v>483</v>
      </c>
      <c r="F55" s="471" t="s">
        <v>592</v>
      </c>
      <c r="G55" s="471" t="s">
        <v>592</v>
      </c>
    </row>
    <row r="56" spans="1:7" ht="75.75" customHeight="1">
      <c r="A56" s="468" t="s">
        <v>625</v>
      </c>
      <c r="B56" s="468"/>
      <c r="C56" s="471" t="s">
        <v>610</v>
      </c>
      <c r="D56" s="471" t="s">
        <v>617</v>
      </c>
      <c r="E56" s="471" t="s">
        <v>483</v>
      </c>
      <c r="F56" s="471" t="s">
        <v>592</v>
      </c>
      <c r="G56" s="471" t="s">
        <v>592</v>
      </c>
    </row>
    <row r="57" spans="1:7" ht="50.45" customHeight="1">
      <c r="A57" s="468" t="s">
        <v>626</v>
      </c>
      <c r="B57" s="472" t="s">
        <v>589</v>
      </c>
      <c r="C57" s="471" t="s">
        <v>612</v>
      </c>
      <c r="D57" s="471" t="s">
        <v>591</v>
      </c>
      <c r="E57" s="471" t="s">
        <v>592</v>
      </c>
      <c r="F57" s="471" t="s">
        <v>592</v>
      </c>
      <c r="G57" s="471" t="s">
        <v>592</v>
      </c>
    </row>
    <row r="58" spans="1:7" ht="50.45" customHeight="1">
      <c r="A58" s="468" t="s">
        <v>626</v>
      </c>
      <c r="B58" s="469" t="s">
        <v>629</v>
      </c>
      <c r="C58" s="471" t="s">
        <v>593</v>
      </c>
      <c r="D58" s="471" t="s">
        <v>594</v>
      </c>
      <c r="E58" s="471" t="s">
        <v>592</v>
      </c>
      <c r="F58" s="471" t="s">
        <v>592</v>
      </c>
      <c r="G58" s="471" t="s">
        <v>592</v>
      </c>
    </row>
    <row r="59" spans="1:7" ht="93.75" customHeight="1">
      <c r="A59" s="468" t="s">
        <v>626</v>
      </c>
      <c r="B59" s="472">
        <v>30</v>
      </c>
      <c r="C59" s="471" t="s">
        <v>595</v>
      </c>
      <c r="D59" s="471" t="s">
        <v>596</v>
      </c>
      <c r="E59" s="471" t="s">
        <v>592</v>
      </c>
      <c r="F59" s="471" t="s">
        <v>592</v>
      </c>
      <c r="G59" s="471" t="s">
        <v>592</v>
      </c>
    </row>
    <row r="60" spans="1:7" ht="50.45" customHeight="1">
      <c r="A60" s="468" t="s">
        <v>626</v>
      </c>
      <c r="B60" s="472">
        <v>31</v>
      </c>
      <c r="C60" s="471" t="s">
        <v>467</v>
      </c>
      <c r="D60" s="471" t="s">
        <v>597</v>
      </c>
      <c r="E60" s="471" t="s">
        <v>592</v>
      </c>
      <c r="F60" s="471" t="s">
        <v>592</v>
      </c>
      <c r="G60" s="471" t="s">
        <v>592</v>
      </c>
    </row>
    <row r="61" spans="1:7" ht="50.45" customHeight="1">
      <c r="A61" s="468" t="s">
        <v>626</v>
      </c>
      <c r="B61" s="468"/>
      <c r="C61" s="471" t="s">
        <v>598</v>
      </c>
      <c r="D61" s="471" t="s">
        <v>599</v>
      </c>
      <c r="E61" s="471" t="s">
        <v>592</v>
      </c>
      <c r="F61" s="471" t="s">
        <v>592</v>
      </c>
      <c r="G61" s="471" t="s">
        <v>592</v>
      </c>
    </row>
    <row r="62" spans="1:7" ht="50.45" customHeight="1">
      <c r="A62" s="468" t="s">
        <v>626</v>
      </c>
      <c r="B62" s="472">
        <v>18</v>
      </c>
      <c r="C62" s="471" t="s">
        <v>600</v>
      </c>
      <c r="D62" s="471" t="s">
        <v>599</v>
      </c>
      <c r="E62" s="471" t="s">
        <v>592</v>
      </c>
      <c r="F62" s="471" t="s">
        <v>601</v>
      </c>
      <c r="G62" s="471" t="s">
        <v>592</v>
      </c>
    </row>
    <row r="63" spans="1:7" ht="50.45" customHeight="1">
      <c r="A63" s="468" t="s">
        <v>626</v>
      </c>
      <c r="B63" s="471" t="s">
        <v>602</v>
      </c>
      <c r="C63" s="471" t="s">
        <v>614</v>
      </c>
      <c r="D63" s="471" t="s">
        <v>615</v>
      </c>
      <c r="E63" s="471" t="s">
        <v>592</v>
      </c>
      <c r="F63" s="471" t="s">
        <v>592</v>
      </c>
      <c r="G63" s="471" t="s">
        <v>592</v>
      </c>
    </row>
    <row r="64" spans="1:7" ht="50.45" customHeight="1">
      <c r="A64" s="468" t="s">
        <v>626</v>
      </c>
      <c r="B64" s="471" t="s">
        <v>602</v>
      </c>
      <c r="C64" s="471" t="s">
        <v>603</v>
      </c>
      <c r="D64" s="471" t="s">
        <v>604</v>
      </c>
      <c r="E64" s="471" t="s">
        <v>592</v>
      </c>
      <c r="F64" s="471" t="s">
        <v>592</v>
      </c>
      <c r="G64" s="471" t="s">
        <v>592</v>
      </c>
    </row>
    <row r="65" spans="1:7" ht="50.45" customHeight="1">
      <c r="A65" s="468" t="s">
        <v>626</v>
      </c>
      <c r="B65" s="471" t="s">
        <v>602</v>
      </c>
      <c r="C65" s="471" t="s">
        <v>623</v>
      </c>
      <c r="D65" s="471" t="s">
        <v>631</v>
      </c>
      <c r="E65" s="471" t="s">
        <v>592</v>
      </c>
      <c r="F65" s="471" t="s">
        <v>592</v>
      </c>
      <c r="G65" s="471" t="s">
        <v>592</v>
      </c>
    </row>
    <row r="66" spans="1:7" ht="50.45" customHeight="1">
      <c r="A66" s="468" t="s">
        <v>626</v>
      </c>
      <c r="B66" s="471" t="s">
        <v>602</v>
      </c>
      <c r="C66" s="471" t="s">
        <v>605</v>
      </c>
      <c r="D66" s="471" t="s">
        <v>606</v>
      </c>
      <c r="E66" s="471" t="s">
        <v>483</v>
      </c>
      <c r="F66" s="471" t="s">
        <v>592</v>
      </c>
      <c r="G66" s="471" t="s">
        <v>592</v>
      </c>
    </row>
    <row r="67" spans="1:7" ht="50.45" customHeight="1">
      <c r="A67" s="468" t="s">
        <v>626</v>
      </c>
      <c r="B67" s="471" t="s">
        <v>602</v>
      </c>
      <c r="C67" s="471" t="s">
        <v>607</v>
      </c>
      <c r="D67" s="471" t="s">
        <v>621</v>
      </c>
      <c r="E67" s="471" t="s">
        <v>483</v>
      </c>
      <c r="F67" s="471" t="s">
        <v>592</v>
      </c>
      <c r="G67" s="471" t="s">
        <v>483</v>
      </c>
    </row>
    <row r="68" spans="1:7" ht="50.45" customHeight="1">
      <c r="A68" s="468" t="s">
        <v>626</v>
      </c>
      <c r="B68" s="468"/>
      <c r="C68" s="471" t="s">
        <v>609</v>
      </c>
      <c r="D68" s="471" t="s">
        <v>844</v>
      </c>
      <c r="E68" s="471" t="s">
        <v>483</v>
      </c>
      <c r="F68" s="471" t="s">
        <v>483</v>
      </c>
      <c r="G68" s="471" t="s">
        <v>592</v>
      </c>
    </row>
    <row r="69" spans="1:7" ht="85.9" customHeight="1">
      <c r="A69" s="468" t="s">
        <v>626</v>
      </c>
      <c r="B69" s="468"/>
      <c r="C69" s="471" t="s">
        <v>610</v>
      </c>
      <c r="D69" s="471" t="s">
        <v>617</v>
      </c>
      <c r="E69" s="471" t="s">
        <v>483</v>
      </c>
      <c r="F69" s="471" t="s">
        <v>592</v>
      </c>
      <c r="G69" s="471" t="s">
        <v>592</v>
      </c>
    </row>
    <row r="71" spans="1:7" ht="15">
      <c r="A71" s="624" t="s">
        <v>969</v>
      </c>
      <c r="B71" s="625"/>
      <c r="C71" s="625"/>
      <c r="D71" s="625"/>
      <c r="E71" s="625"/>
      <c r="F71" s="452"/>
    </row>
    <row r="72" spans="1:7" ht="50.45" customHeight="1" thickBot="1">
      <c r="A72" s="453"/>
      <c r="B72" s="453"/>
      <c r="C72" s="454"/>
      <c r="D72" s="626"/>
      <c r="E72" s="626"/>
      <c r="F72" s="626"/>
    </row>
    <row r="73" spans="1:7" ht="50.45" customHeight="1">
      <c r="A73" s="474" t="s">
        <v>970</v>
      </c>
      <c r="B73" s="627" t="s">
        <v>971</v>
      </c>
      <c r="C73" s="628"/>
      <c r="D73" s="628"/>
      <c r="E73" s="628"/>
      <c r="F73" s="629"/>
    </row>
    <row r="74" spans="1:7" ht="15">
      <c r="A74" s="462"/>
      <c r="B74" s="462"/>
      <c r="C74" s="462"/>
      <c r="D74" s="462"/>
      <c r="E74" s="462"/>
      <c r="F74" s="462"/>
    </row>
    <row r="75" spans="1:7" ht="144.6" customHeight="1">
      <c r="A75" s="475" t="s">
        <v>972</v>
      </c>
      <c r="B75" s="630" t="s">
        <v>973</v>
      </c>
      <c r="C75" s="631"/>
      <c r="D75" s="631"/>
      <c r="E75" s="631"/>
      <c r="F75" s="632"/>
    </row>
    <row r="76" spans="1:7" ht="70.900000000000006" customHeight="1">
      <c r="A76" s="476" t="s">
        <v>974</v>
      </c>
      <c r="B76" s="630" t="s">
        <v>975</v>
      </c>
      <c r="C76" s="631"/>
      <c r="D76" s="631"/>
      <c r="E76" s="631"/>
      <c r="F76" s="632"/>
    </row>
    <row r="77" spans="1:7" ht="70.150000000000006" customHeight="1">
      <c r="A77" s="476" t="s">
        <v>976</v>
      </c>
      <c r="B77" s="630" t="s">
        <v>977</v>
      </c>
      <c r="C77" s="631"/>
      <c r="D77" s="631"/>
      <c r="E77" s="631"/>
      <c r="F77" s="632"/>
    </row>
    <row r="78" spans="1:7" ht="87" customHeight="1">
      <c r="A78" s="476" t="s">
        <v>978</v>
      </c>
      <c r="B78" s="630" t="s">
        <v>979</v>
      </c>
      <c r="C78" s="631"/>
      <c r="D78" s="631"/>
      <c r="E78" s="631"/>
      <c r="F78" s="632"/>
    </row>
    <row r="79" spans="1:7" ht="109.15" customHeight="1">
      <c r="A79" s="476" t="s">
        <v>980</v>
      </c>
      <c r="B79" s="630" t="s">
        <v>981</v>
      </c>
      <c r="C79" s="631"/>
      <c r="D79" s="631"/>
      <c r="E79" s="631"/>
      <c r="F79" s="632"/>
    </row>
    <row r="80" spans="1:7" ht="56.45" customHeight="1">
      <c r="A80" s="476" t="s">
        <v>982</v>
      </c>
      <c r="B80" s="630" t="s">
        <v>983</v>
      </c>
      <c r="C80" s="631"/>
      <c r="D80" s="631"/>
      <c r="E80" s="631"/>
      <c r="F80" s="632"/>
    </row>
    <row r="81" spans="1:6" ht="90.6" customHeight="1">
      <c r="A81" s="476" t="s">
        <v>984</v>
      </c>
      <c r="B81" s="630" t="s">
        <v>985</v>
      </c>
      <c r="C81" s="631"/>
      <c r="D81" s="631"/>
      <c r="E81" s="631"/>
      <c r="F81" s="632"/>
    </row>
    <row r="82" spans="1:6" ht="70.150000000000006" customHeight="1">
      <c r="A82" s="477" t="s">
        <v>986</v>
      </c>
      <c r="B82" s="630" t="s">
        <v>987</v>
      </c>
      <c r="C82" s="631"/>
      <c r="D82" s="631"/>
      <c r="E82" s="631"/>
      <c r="F82" s="632"/>
    </row>
    <row r="83" spans="1:6" ht="127.9" customHeight="1">
      <c r="A83" s="477" t="s">
        <v>988</v>
      </c>
      <c r="B83" s="630" t="s">
        <v>989</v>
      </c>
      <c r="C83" s="631"/>
      <c r="D83" s="631"/>
      <c r="E83" s="631"/>
      <c r="F83" s="632"/>
    </row>
    <row r="84" spans="1:6" ht="72.599999999999994" customHeight="1">
      <c r="A84" s="477" t="s">
        <v>990</v>
      </c>
      <c r="B84" s="630" t="s">
        <v>991</v>
      </c>
      <c r="C84" s="631"/>
      <c r="D84" s="631"/>
      <c r="E84" s="631"/>
      <c r="F84" s="632"/>
    </row>
    <row r="85" spans="1:6" ht="93" customHeight="1">
      <c r="A85" s="477" t="s">
        <v>992</v>
      </c>
      <c r="B85" s="630" t="s">
        <v>993</v>
      </c>
      <c r="C85" s="631"/>
      <c r="D85" s="631"/>
      <c r="E85" s="631"/>
      <c r="F85" s="632"/>
    </row>
    <row r="86" spans="1:6" ht="50.45" customHeight="1">
      <c r="A86" s="477" t="s">
        <v>994</v>
      </c>
      <c r="B86" s="630" t="s">
        <v>995</v>
      </c>
      <c r="C86" s="631"/>
      <c r="D86" s="631"/>
      <c r="E86" s="631"/>
      <c r="F86" s="632"/>
    </row>
    <row r="87" spans="1:6" ht="79.900000000000006" customHeight="1">
      <c r="A87" s="477" t="s">
        <v>996</v>
      </c>
      <c r="B87" s="630" t="s">
        <v>997</v>
      </c>
      <c r="C87" s="631"/>
      <c r="D87" s="631"/>
      <c r="E87" s="631"/>
      <c r="F87" s="632"/>
    </row>
    <row r="88" spans="1:6" ht="73.900000000000006" customHeight="1">
      <c r="A88" s="477" t="s">
        <v>998</v>
      </c>
      <c r="B88" s="630" t="s">
        <v>999</v>
      </c>
      <c r="C88" s="631"/>
      <c r="D88" s="631"/>
      <c r="E88" s="631"/>
      <c r="F88" s="632"/>
    </row>
    <row r="89" spans="1:6" ht="50.45" customHeight="1">
      <c r="A89" s="477" t="s">
        <v>1000</v>
      </c>
      <c r="B89" s="630" t="s">
        <v>1001</v>
      </c>
      <c r="C89" s="631"/>
      <c r="D89" s="631"/>
      <c r="E89" s="631"/>
      <c r="F89" s="632"/>
    </row>
    <row r="90" spans="1:6" ht="50.45" customHeight="1">
      <c r="A90" s="477" t="s">
        <v>1002</v>
      </c>
      <c r="B90" s="630" t="s">
        <v>1003</v>
      </c>
      <c r="C90" s="631"/>
      <c r="D90" s="631"/>
      <c r="E90" s="631"/>
      <c r="F90" s="632"/>
    </row>
    <row r="91" spans="1:6" ht="72.599999999999994" customHeight="1">
      <c r="A91" s="477" t="s">
        <v>1004</v>
      </c>
      <c r="B91" s="630" t="s">
        <v>1005</v>
      </c>
      <c r="C91" s="631"/>
      <c r="D91" s="631"/>
      <c r="E91" s="631"/>
      <c r="F91" s="632"/>
    </row>
    <row r="92" spans="1:6" ht="73.900000000000006" customHeight="1">
      <c r="A92" s="477" t="s">
        <v>1006</v>
      </c>
      <c r="B92" s="630" t="s">
        <v>1007</v>
      </c>
      <c r="C92" s="631"/>
      <c r="D92" s="631"/>
      <c r="E92" s="631"/>
      <c r="F92" s="632"/>
    </row>
    <row r="93" spans="1:6" ht="61.9" customHeight="1">
      <c r="A93" s="477" t="s">
        <v>1008</v>
      </c>
      <c r="B93" s="630" t="s">
        <v>1009</v>
      </c>
      <c r="C93" s="631"/>
      <c r="D93" s="631"/>
      <c r="E93" s="631"/>
      <c r="F93" s="632"/>
    </row>
    <row r="94" spans="1:6" ht="52.9" customHeight="1">
      <c r="A94" s="477" t="s">
        <v>1010</v>
      </c>
      <c r="B94" s="630" t="s">
        <v>1011</v>
      </c>
      <c r="C94" s="631"/>
      <c r="D94" s="631"/>
      <c r="E94" s="631"/>
      <c r="F94" s="632"/>
    </row>
  </sheetData>
  <autoFilter ref="A9:G69"/>
  <mergeCells count="33">
    <mergeCell ref="B3:F3"/>
    <mergeCell ref="B4:F4"/>
    <mergeCell ref="B2:F2"/>
    <mergeCell ref="A6:A8"/>
    <mergeCell ref="E5:G5"/>
    <mergeCell ref="E6:F6"/>
    <mergeCell ref="D6:D8"/>
    <mergeCell ref="C6:C8"/>
    <mergeCell ref="B6:B8"/>
    <mergeCell ref="F7:F8"/>
    <mergeCell ref="B92:F92"/>
    <mergeCell ref="B93:F93"/>
    <mergeCell ref="B94:F94"/>
    <mergeCell ref="B86:F86"/>
    <mergeCell ref="B87:F87"/>
    <mergeCell ref="B88:F88"/>
    <mergeCell ref="B89:F89"/>
    <mergeCell ref="B90:F90"/>
    <mergeCell ref="B82:F82"/>
    <mergeCell ref="B83:F83"/>
    <mergeCell ref="B84:F84"/>
    <mergeCell ref="B85:F85"/>
    <mergeCell ref="B91:F91"/>
    <mergeCell ref="B77:F77"/>
    <mergeCell ref="B78:F78"/>
    <mergeCell ref="B79:F79"/>
    <mergeCell ref="B80:F80"/>
    <mergeCell ref="B81:F81"/>
    <mergeCell ref="A71:E71"/>
    <mergeCell ref="D72:F72"/>
    <mergeCell ref="B73:F73"/>
    <mergeCell ref="B75:F75"/>
    <mergeCell ref="B76:F7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sheetPr codeName="Sheet5"/>
  <dimension ref="A1:AP99"/>
  <sheetViews>
    <sheetView showZeros="0" topLeftCell="N1" zoomScale="80" zoomScaleNormal="80" zoomScaleSheetLayoutView="73" workbookViewId="0">
      <selection activeCell="AG17" sqref="AG17"/>
    </sheetView>
  </sheetViews>
  <sheetFormatPr defaultColWidth="9.140625" defaultRowHeight="12.75" outlineLevelCol="1"/>
  <cols>
    <col min="1" max="1" width="10.7109375" style="62" customWidth="1"/>
    <col min="2" max="3" width="11.28515625" style="63" customWidth="1"/>
    <col min="4" max="4" width="13.7109375" style="406" customWidth="1"/>
    <col min="5" max="5" width="21.85546875" style="64" bestFit="1" customWidth="1"/>
    <col min="6" max="6" width="10.7109375" style="406" customWidth="1"/>
    <col min="7" max="7" width="38.5703125" style="65" customWidth="1"/>
    <col min="8" max="8" width="9.28515625" style="65" customWidth="1"/>
    <col min="9" max="9" width="6" style="406" customWidth="1"/>
    <col min="10" max="10" width="12.7109375" style="404" customWidth="1" outlineLevel="1"/>
    <col min="11" max="11" width="36.28515625" style="65" customWidth="1" outlineLevel="1"/>
    <col min="12" max="12" width="10.7109375" style="65" customWidth="1" outlineLevel="1"/>
    <col min="13" max="13" width="10.5703125" style="65" customWidth="1" outlineLevel="1"/>
    <col min="14" max="14" width="9.5703125" style="65" customWidth="1" outlineLevel="1"/>
    <col min="15" max="15" width="10.7109375" style="65" customWidth="1" outlineLevel="1"/>
    <col min="16" max="16" width="1.7109375" style="65" customWidth="1"/>
    <col min="17" max="17" width="7.85546875" style="65" customWidth="1"/>
    <col min="18" max="18" width="9.85546875" style="65" customWidth="1"/>
    <col min="19" max="19" width="9.7109375" style="65" customWidth="1"/>
    <col min="20" max="20" width="11.42578125" style="65" customWidth="1"/>
    <col min="21" max="21" width="1.7109375" style="65" customWidth="1"/>
    <col min="22" max="22" width="13.5703125" style="65" customWidth="1"/>
    <col min="23" max="23" width="14.5703125" style="65" customWidth="1"/>
    <col min="24" max="24" width="8.42578125" style="65" customWidth="1"/>
    <col min="25" max="25" width="9.7109375" style="65" customWidth="1"/>
    <col min="26" max="26" width="9.7109375" style="66" customWidth="1"/>
    <col min="27" max="27" width="12.85546875" style="66" customWidth="1"/>
    <col min="28" max="28" width="2.140625" style="59" customWidth="1"/>
    <col min="29" max="29" width="11.28515625" style="259" customWidth="1"/>
    <col min="30" max="30" width="14" style="59" customWidth="1"/>
    <col min="31" max="31" width="17.7109375" style="59" customWidth="1"/>
    <col min="32" max="32" width="14.28515625" style="59" customWidth="1"/>
    <col min="33" max="33" width="13.42578125" style="59" customWidth="1"/>
    <col min="34" max="16384" width="9.140625" style="59"/>
  </cols>
  <sheetData>
    <row r="1" spans="1:37" s="60" customFormat="1" ht="15">
      <c r="A1" s="103"/>
      <c r="B1" s="103"/>
      <c r="C1" s="103"/>
      <c r="D1" s="403"/>
      <c r="E1" s="82"/>
      <c r="F1" s="403"/>
      <c r="G1" s="82"/>
      <c r="H1" s="82"/>
      <c r="I1" s="403"/>
      <c r="J1" s="403"/>
      <c r="K1" s="82"/>
      <c r="L1" s="82"/>
      <c r="M1" s="82"/>
      <c r="N1" s="82"/>
      <c r="O1" s="82"/>
      <c r="P1" s="82"/>
      <c r="Q1" s="82"/>
      <c r="R1" s="88"/>
      <c r="S1" s="88"/>
      <c r="T1" s="89"/>
      <c r="U1" s="89"/>
      <c r="V1" s="89"/>
      <c r="W1" s="89"/>
      <c r="X1" s="89"/>
      <c r="Y1" s="89"/>
      <c r="Z1" s="89"/>
      <c r="AA1" s="3"/>
      <c r="AB1" s="89"/>
      <c r="AC1" s="260"/>
      <c r="AD1" s="89"/>
      <c r="AE1" s="89"/>
      <c r="AF1" s="89"/>
      <c r="AG1" s="89"/>
      <c r="AH1" s="89"/>
      <c r="AI1" s="89"/>
      <c r="AJ1" s="89"/>
      <c r="AK1" s="89"/>
    </row>
    <row r="2" spans="1:37" s="60" customFormat="1">
      <c r="A2" s="103"/>
      <c r="B2" s="103"/>
      <c r="C2" s="103"/>
      <c r="D2" s="403"/>
      <c r="E2" s="82"/>
      <c r="F2" s="403"/>
      <c r="G2" s="82"/>
      <c r="H2" s="82"/>
      <c r="I2" s="403"/>
      <c r="J2" s="403"/>
      <c r="K2" s="82"/>
      <c r="L2" s="82"/>
      <c r="M2" s="82"/>
      <c r="N2" s="82"/>
      <c r="O2" s="82"/>
      <c r="P2" s="82"/>
      <c r="Q2" s="82"/>
      <c r="R2" s="88"/>
      <c r="S2" s="88"/>
      <c r="T2" s="89"/>
      <c r="U2" s="89"/>
      <c r="V2" s="89"/>
      <c r="W2" s="89"/>
      <c r="X2" s="89"/>
      <c r="Y2" s="89"/>
      <c r="Z2" s="89"/>
      <c r="AA2" s="89"/>
      <c r="AB2" s="89"/>
      <c r="AC2" s="260"/>
      <c r="AD2" s="89"/>
      <c r="AE2" s="89"/>
      <c r="AF2" s="89"/>
      <c r="AG2" s="89"/>
      <c r="AH2" s="89"/>
      <c r="AI2" s="89"/>
      <c r="AJ2" s="89"/>
      <c r="AK2" s="89"/>
    </row>
    <row r="3" spans="1:37" s="60" customFormat="1">
      <c r="A3" s="103"/>
      <c r="B3" s="103"/>
      <c r="C3" s="103"/>
      <c r="D3" s="403"/>
      <c r="E3" s="82"/>
      <c r="F3" s="403"/>
      <c r="G3" s="82"/>
      <c r="H3" s="82"/>
      <c r="I3" s="403"/>
      <c r="J3" s="403"/>
      <c r="K3" s="82"/>
      <c r="L3" s="82"/>
      <c r="M3" s="82"/>
      <c r="N3" s="82"/>
      <c r="O3" s="82"/>
      <c r="P3" s="82"/>
      <c r="Q3" s="82"/>
      <c r="R3" s="88"/>
      <c r="S3" s="88"/>
      <c r="T3" s="89"/>
      <c r="U3" s="89"/>
      <c r="V3" s="89"/>
      <c r="W3" s="89"/>
      <c r="X3" s="89"/>
      <c r="Y3" s="89"/>
      <c r="Z3" s="89"/>
      <c r="AA3" s="89"/>
      <c r="AB3" s="89"/>
      <c r="AC3" s="260"/>
      <c r="AD3" s="89"/>
      <c r="AE3" s="89"/>
      <c r="AF3" s="89"/>
      <c r="AG3" s="89"/>
      <c r="AH3" s="89"/>
      <c r="AI3" s="89"/>
      <c r="AJ3" s="89"/>
      <c r="AK3" s="89"/>
    </row>
    <row r="4" spans="1:37" s="60" customFormat="1">
      <c r="A4" s="103"/>
      <c r="B4" s="103"/>
      <c r="C4" s="103"/>
      <c r="D4" s="403"/>
      <c r="E4" s="91"/>
      <c r="F4" s="436"/>
      <c r="G4" s="82"/>
      <c r="H4" s="82"/>
      <c r="I4" s="403"/>
      <c r="J4" s="403"/>
      <c r="K4" s="82"/>
      <c r="L4" s="82"/>
      <c r="M4" s="82"/>
      <c r="N4" s="82"/>
      <c r="O4" s="82"/>
      <c r="P4" s="82"/>
      <c r="Q4" s="82"/>
      <c r="R4" s="82"/>
      <c r="S4" s="82"/>
      <c r="T4" s="82"/>
      <c r="U4" s="82"/>
      <c r="V4" s="88"/>
      <c r="W4" s="88"/>
      <c r="X4" s="88"/>
      <c r="Y4" s="89"/>
      <c r="Z4" s="89"/>
      <c r="AA4" s="89"/>
      <c r="AB4" s="89"/>
      <c r="AC4" s="260"/>
      <c r="AD4" s="89"/>
      <c r="AE4" s="89"/>
      <c r="AF4" s="89"/>
      <c r="AG4" s="89"/>
      <c r="AH4" s="89"/>
      <c r="AI4" s="89"/>
      <c r="AJ4" s="89"/>
      <c r="AK4" s="89"/>
    </row>
    <row r="5" spans="1:37" ht="13.9" customHeight="1">
      <c r="A5" s="104"/>
      <c r="B5" s="105"/>
      <c r="C5" s="105"/>
      <c r="D5" s="404"/>
      <c r="E5" s="65"/>
      <c r="F5" s="404"/>
      <c r="I5" s="404"/>
      <c r="U5" s="69"/>
      <c r="V5" s="69"/>
      <c r="W5" s="59"/>
      <c r="X5" s="343"/>
      <c r="Y5" s="106" t="s">
        <v>7</v>
      </c>
      <c r="Z5" s="107"/>
      <c r="AA5" s="107"/>
      <c r="AB5" s="107"/>
      <c r="AC5" s="261"/>
      <c r="AD5" s="108"/>
      <c r="AE5" s="108"/>
      <c r="AF5" s="108"/>
    </row>
    <row r="6" spans="1:37" s="402" customFormat="1" ht="11.25">
      <c r="A6" s="1"/>
      <c r="B6" s="2"/>
      <c r="C6" s="2"/>
      <c r="D6" s="394"/>
      <c r="E6" s="394"/>
      <c r="F6" s="394"/>
      <c r="G6" s="395" t="s">
        <v>76</v>
      </c>
      <c r="H6" s="395"/>
      <c r="I6" s="396">
        <v>1</v>
      </c>
      <c r="J6" s="396">
        <v>1</v>
      </c>
      <c r="K6" s="396">
        <v>2</v>
      </c>
      <c r="L6" s="396">
        <v>3</v>
      </c>
      <c r="M6" s="396">
        <v>4</v>
      </c>
      <c r="N6" s="396">
        <v>5</v>
      </c>
      <c r="O6" s="396">
        <v>6</v>
      </c>
      <c r="P6" s="396">
        <v>7</v>
      </c>
      <c r="Q6" s="396">
        <v>8</v>
      </c>
      <c r="R6" s="396">
        <v>9</v>
      </c>
      <c r="S6" s="396">
        <v>10</v>
      </c>
      <c r="T6" s="396">
        <v>11</v>
      </c>
      <c r="U6" s="396">
        <v>12</v>
      </c>
      <c r="V6" s="396">
        <v>13</v>
      </c>
      <c r="W6" s="396">
        <v>14</v>
      </c>
      <c r="X6" s="396"/>
      <c r="Y6" s="396">
        <v>15</v>
      </c>
      <c r="Z6" s="396">
        <v>16</v>
      </c>
      <c r="AA6" s="396">
        <v>17</v>
      </c>
      <c r="AB6" s="397">
        <v>18</v>
      </c>
      <c r="AC6" s="398">
        <v>19</v>
      </c>
      <c r="AD6" s="399" t="s">
        <v>394</v>
      </c>
      <c r="AE6" s="400"/>
      <c r="AF6" s="400"/>
      <c r="AG6" s="400"/>
      <c r="AH6" s="401"/>
      <c r="AI6" s="401"/>
    </row>
    <row r="7" spans="1:37" ht="15.75">
      <c r="A7" s="109"/>
      <c r="B7" s="110"/>
      <c r="C7" s="110"/>
      <c r="I7" s="405"/>
      <c r="J7" s="407" t="s">
        <v>26</v>
      </c>
      <c r="K7" s="642" t="str">
        <f>Input!$L$7</f>
        <v>Washout Creek Bridge Protection - Section 14</v>
      </c>
      <c r="L7" s="642"/>
      <c r="M7" s="642"/>
      <c r="N7" s="642"/>
      <c r="O7" s="642"/>
      <c r="P7" s="642"/>
      <c r="Q7" s="642"/>
      <c r="R7" s="642"/>
      <c r="S7" s="112"/>
      <c r="T7" s="113"/>
      <c r="U7" s="112"/>
      <c r="V7" s="113" t="s">
        <v>25</v>
      </c>
      <c r="W7" s="315" t="str">
        <f>Input!$L$6</f>
        <v>NWW WALLA WALLA</v>
      </c>
      <c r="X7" s="315"/>
      <c r="Y7" s="112"/>
      <c r="Z7" s="113" t="s">
        <v>28</v>
      </c>
      <c r="AA7" s="334">
        <f>Input!$L$11</f>
        <v>41730</v>
      </c>
      <c r="AC7" s="262"/>
      <c r="AD7" s="115"/>
      <c r="AE7" s="115"/>
      <c r="AF7" s="115"/>
      <c r="AG7" s="115"/>
      <c r="AH7" s="115"/>
      <c r="AI7" s="115"/>
    </row>
    <row r="8" spans="1:37" ht="15.75">
      <c r="A8" s="109"/>
      <c r="B8" s="110"/>
      <c r="C8" s="110"/>
      <c r="I8" s="405"/>
      <c r="J8" s="408" t="s">
        <v>835</v>
      </c>
      <c r="K8" s="292" t="str">
        <f>Input!L8</f>
        <v>P2 172233</v>
      </c>
      <c r="L8" s="292"/>
      <c r="M8" s="292"/>
      <c r="N8" s="292"/>
      <c r="O8" s="292"/>
      <c r="P8" s="292"/>
      <c r="Q8" s="292"/>
      <c r="R8" s="292"/>
      <c r="S8" s="112"/>
      <c r="T8" s="113"/>
      <c r="U8" s="112"/>
      <c r="V8" s="312"/>
      <c r="W8" s="112"/>
      <c r="X8" s="112"/>
      <c r="Y8" s="112"/>
      <c r="Z8" s="113"/>
      <c r="AA8" s="286"/>
      <c r="AC8" s="262"/>
      <c r="AD8" s="115"/>
      <c r="AE8" s="115"/>
      <c r="AF8" s="115"/>
      <c r="AG8" s="115"/>
      <c r="AH8" s="115"/>
      <c r="AI8" s="115"/>
    </row>
    <row r="9" spans="1:37" ht="13.5" customHeight="1">
      <c r="A9" s="109"/>
      <c r="B9" s="116"/>
      <c r="C9" s="116"/>
      <c r="G9" s="117"/>
      <c r="H9" s="117"/>
      <c r="I9" s="405"/>
      <c r="J9" s="407" t="s">
        <v>27</v>
      </c>
      <c r="K9" s="315" t="str">
        <f>Input!$L$9</f>
        <v>Somewhere,  WA</v>
      </c>
      <c r="L9" s="112"/>
      <c r="M9" s="118"/>
      <c r="N9" s="112"/>
      <c r="O9" s="112"/>
      <c r="P9" s="112"/>
      <c r="Q9" s="112"/>
      <c r="R9" s="112"/>
      <c r="S9" s="112"/>
      <c r="T9" s="113"/>
      <c r="U9" s="112"/>
      <c r="V9" s="113" t="s">
        <v>29</v>
      </c>
      <c r="W9" s="333" t="str">
        <f>Input!$K$19</f>
        <v xml:space="preserve">  CHIEF, COST ENGINEERING, xxx</v>
      </c>
      <c r="X9" s="185"/>
      <c r="Y9" s="333"/>
      <c r="Z9" s="120"/>
      <c r="AA9" s="121"/>
      <c r="AC9" s="262"/>
      <c r="AD9" s="115"/>
      <c r="AE9" s="115"/>
      <c r="AF9" s="115"/>
      <c r="AG9" s="115"/>
      <c r="AH9" s="115"/>
      <c r="AI9" s="115"/>
    </row>
    <row r="10" spans="1:37" ht="24.75" customHeight="1">
      <c r="A10" s="122"/>
      <c r="B10" s="116"/>
      <c r="C10" s="116"/>
      <c r="I10" s="405"/>
      <c r="J10" s="409" t="s">
        <v>425</v>
      </c>
      <c r="K10" s="112"/>
      <c r="L10" s="123" t="str">
        <f>Input!$L$12</f>
        <v>CAP Feasibility STUDY - WASHOUT CREEK</v>
      </c>
      <c r="M10" s="112"/>
      <c r="N10" s="112"/>
      <c r="O10" s="112"/>
      <c r="P10" s="112"/>
      <c r="Q10" s="112"/>
      <c r="R10" s="112"/>
      <c r="S10" s="112"/>
      <c r="T10" s="112"/>
      <c r="U10" s="393"/>
      <c r="V10" s="112"/>
      <c r="W10" s="112"/>
      <c r="X10" s="112"/>
      <c r="Y10" s="112"/>
      <c r="Z10" s="121"/>
      <c r="AA10" s="120"/>
      <c r="AC10" s="262"/>
      <c r="AD10" s="115"/>
      <c r="AE10" s="115"/>
      <c r="AF10" s="115"/>
      <c r="AG10" s="115"/>
      <c r="AH10" s="115"/>
      <c r="AI10" s="115"/>
    </row>
    <row r="11" spans="1:37" ht="15.75" thickBot="1">
      <c r="A11" s="122"/>
      <c r="B11" s="116"/>
      <c r="C11" s="116"/>
      <c r="I11" s="405"/>
      <c r="J11" s="410"/>
      <c r="K11" s="125"/>
      <c r="L11" s="124"/>
      <c r="M11" s="124"/>
      <c r="N11" s="124"/>
      <c r="O11" s="124"/>
      <c r="P11" s="124"/>
      <c r="Q11" s="124"/>
      <c r="R11" s="124"/>
      <c r="S11" s="124"/>
      <c r="T11" s="124"/>
      <c r="U11" s="124"/>
      <c r="V11" s="124"/>
      <c r="W11" s="124"/>
      <c r="X11" s="124"/>
      <c r="Y11" s="124"/>
      <c r="Z11" s="126"/>
      <c r="AA11" s="126" t="s">
        <v>499</v>
      </c>
      <c r="AC11" s="262"/>
      <c r="AD11" s="127"/>
      <c r="AE11" s="127"/>
      <c r="AF11" s="127"/>
      <c r="AG11" s="127"/>
      <c r="AH11" s="127"/>
      <c r="AI11" s="127"/>
    </row>
    <row r="12" spans="1:37" ht="43.15" customHeight="1" thickTop="1" thickBot="1">
      <c r="A12" s="122"/>
      <c r="B12" s="116"/>
      <c r="C12" s="116"/>
      <c r="I12" s="405"/>
      <c r="J12" s="643" t="s">
        <v>713</v>
      </c>
      <c r="K12" s="644"/>
      <c r="L12" s="647" t="s">
        <v>575</v>
      </c>
      <c r="M12" s="648"/>
      <c r="N12" s="648"/>
      <c r="O12" s="648"/>
      <c r="P12" s="128"/>
      <c r="Q12" s="649" t="s">
        <v>847</v>
      </c>
      <c r="R12" s="650"/>
      <c r="S12" s="650"/>
      <c r="T12" s="650"/>
      <c r="U12" s="651"/>
      <c r="V12" s="651"/>
      <c r="W12" s="652"/>
      <c r="X12" s="366"/>
      <c r="Y12" s="665" t="s">
        <v>846</v>
      </c>
      <c r="Z12" s="666"/>
      <c r="AA12" s="667"/>
      <c r="AC12" s="262"/>
      <c r="AD12" s="127"/>
      <c r="AE12" s="127"/>
      <c r="AF12" s="127"/>
      <c r="AG12" s="127"/>
      <c r="AH12" s="127"/>
      <c r="AI12" s="127"/>
    </row>
    <row r="13" spans="1:37" ht="15.75" thickTop="1">
      <c r="A13" s="122"/>
      <c r="B13" s="116"/>
      <c r="C13" s="116"/>
      <c r="I13" s="405"/>
      <c r="J13" s="411"/>
      <c r="K13" s="129"/>
      <c r="L13" s="130"/>
      <c r="M13" s="112"/>
      <c r="N13" s="112"/>
      <c r="O13" s="131"/>
      <c r="P13" s="132"/>
      <c r="Q13" s="133"/>
      <c r="R13" s="118"/>
      <c r="S13" s="118"/>
      <c r="T13" s="134" t="s">
        <v>55</v>
      </c>
      <c r="U13" s="357"/>
      <c r="V13" s="479">
        <f>Input!$L$10</f>
        <v>2016</v>
      </c>
      <c r="W13" s="348"/>
      <c r="X13" s="118"/>
      <c r="Y13" s="118"/>
      <c r="Z13" s="136"/>
      <c r="AA13" s="137"/>
      <c r="AC13" s="262"/>
      <c r="AD13" s="127"/>
      <c r="AE13" s="127"/>
      <c r="AF13" s="127"/>
      <c r="AG13" s="127"/>
      <c r="AH13" s="127"/>
      <c r="AI13" s="127"/>
    </row>
    <row r="14" spans="1:37" ht="15">
      <c r="A14" s="122"/>
      <c r="B14" s="116"/>
      <c r="C14" s="116"/>
      <c r="I14" s="405"/>
      <c r="J14" s="411"/>
      <c r="K14" s="129"/>
      <c r="L14" s="133"/>
      <c r="M14" s="112"/>
      <c r="N14" s="138"/>
      <c r="O14" s="139"/>
      <c r="P14" s="132"/>
      <c r="Q14" s="133"/>
      <c r="R14" s="118"/>
      <c r="S14" s="118"/>
      <c r="T14" s="134" t="s">
        <v>56</v>
      </c>
      <c r="U14" s="357"/>
      <c r="V14" s="135" t="str">
        <f>"1-Oct- "&amp;RIGHT(FIXED(VALUE(V13-1),0,TRUE),2)</f>
        <v>1-Oct- 15</v>
      </c>
      <c r="W14" s="348"/>
      <c r="X14" s="118"/>
      <c r="Y14" s="140"/>
      <c r="Z14" s="136"/>
      <c r="AA14" s="137"/>
      <c r="AC14" s="262"/>
      <c r="AD14" s="127"/>
      <c r="AE14" s="127"/>
      <c r="AF14" s="127"/>
      <c r="AG14" s="127"/>
      <c r="AH14" s="127"/>
      <c r="AI14" s="127"/>
    </row>
    <row r="15" spans="1:37" ht="15">
      <c r="A15" s="122"/>
      <c r="B15" s="116"/>
      <c r="C15" s="116"/>
      <c r="I15" s="405"/>
      <c r="J15" s="411"/>
      <c r="K15" s="114"/>
      <c r="L15" s="141"/>
      <c r="M15" s="112"/>
      <c r="N15" s="112"/>
      <c r="O15" s="138" t="s">
        <v>40</v>
      </c>
      <c r="P15" s="132"/>
      <c r="Q15" s="133"/>
      <c r="R15" s="118"/>
      <c r="S15" s="118"/>
      <c r="T15" s="653" t="s">
        <v>848</v>
      </c>
      <c r="U15" s="357"/>
      <c r="V15" s="359" t="s">
        <v>57</v>
      </c>
      <c r="W15" s="655" t="s">
        <v>849</v>
      </c>
      <c r="X15" s="368"/>
      <c r="Y15" s="118"/>
      <c r="Z15" s="136"/>
      <c r="AA15" s="137"/>
      <c r="AC15" s="262"/>
      <c r="AD15" s="127"/>
      <c r="AE15" s="64"/>
      <c r="AF15" s="127"/>
      <c r="AG15" s="127"/>
      <c r="AH15" s="127"/>
      <c r="AI15" s="127"/>
    </row>
    <row r="16" spans="1:37" ht="15">
      <c r="A16" s="122"/>
      <c r="B16" s="142"/>
      <c r="C16" s="142"/>
      <c r="I16" s="405"/>
      <c r="J16" s="412" t="s">
        <v>52</v>
      </c>
      <c r="K16" s="144" t="s">
        <v>53</v>
      </c>
      <c r="L16" s="145" t="s">
        <v>31</v>
      </c>
      <c r="M16" s="143" t="s">
        <v>32</v>
      </c>
      <c r="N16" s="143" t="s">
        <v>32</v>
      </c>
      <c r="O16" s="143" t="s">
        <v>33</v>
      </c>
      <c r="P16" s="132"/>
      <c r="Q16" s="145" t="s">
        <v>60</v>
      </c>
      <c r="R16" s="135" t="s">
        <v>31</v>
      </c>
      <c r="S16" s="135" t="s">
        <v>32</v>
      </c>
      <c r="T16" s="654"/>
      <c r="U16" s="357"/>
      <c r="V16" s="377">
        <v>41548</v>
      </c>
      <c r="W16" s="656"/>
      <c r="X16" s="367" t="s">
        <v>60</v>
      </c>
      <c r="Y16" s="135" t="s">
        <v>31</v>
      </c>
      <c r="Z16" s="146" t="s">
        <v>32</v>
      </c>
      <c r="AA16" s="147" t="s">
        <v>34</v>
      </c>
      <c r="AC16" s="263"/>
      <c r="AD16" s="127"/>
      <c r="AE16" s="127"/>
      <c r="AF16" s="127"/>
      <c r="AG16" s="127"/>
      <c r="AH16" s="127"/>
      <c r="AI16" s="127"/>
    </row>
    <row r="17" spans="1:35" ht="15">
      <c r="A17" s="148"/>
      <c r="B17" s="149"/>
      <c r="C17" s="149"/>
      <c r="I17" s="405"/>
      <c r="J17" s="413" t="s">
        <v>35</v>
      </c>
      <c r="K17" s="150" t="s">
        <v>54</v>
      </c>
      <c r="L17" s="151" t="s">
        <v>58</v>
      </c>
      <c r="M17" s="150" t="s">
        <v>58</v>
      </c>
      <c r="N17" s="150" t="s">
        <v>59</v>
      </c>
      <c r="O17" s="150" t="s">
        <v>58</v>
      </c>
      <c r="P17" s="132"/>
      <c r="Q17" s="151" t="s">
        <v>59</v>
      </c>
      <c r="R17" s="152" t="s">
        <v>58</v>
      </c>
      <c r="S17" s="152" t="s">
        <v>58</v>
      </c>
      <c r="T17" s="353" t="s">
        <v>58</v>
      </c>
      <c r="U17" s="357"/>
      <c r="V17" s="360" t="s">
        <v>58</v>
      </c>
      <c r="W17" s="365" t="s">
        <v>58</v>
      </c>
      <c r="X17" s="352" t="s">
        <v>59</v>
      </c>
      <c r="Y17" s="353" t="s">
        <v>58</v>
      </c>
      <c r="Z17" s="152" t="s">
        <v>58</v>
      </c>
      <c r="AA17" s="153" t="s">
        <v>58</v>
      </c>
      <c r="AC17" s="264"/>
      <c r="AD17" s="127"/>
      <c r="AE17" s="127"/>
      <c r="AF17" s="127"/>
      <c r="AG17" s="127"/>
      <c r="AH17" s="127"/>
      <c r="AI17" s="127"/>
    </row>
    <row r="18" spans="1:35" ht="15">
      <c r="A18" s="148"/>
      <c r="B18" s="154"/>
      <c r="C18" s="154"/>
      <c r="D18" s="427"/>
      <c r="E18" s="155"/>
      <c r="F18" s="434"/>
      <c r="G18" s="156"/>
      <c r="H18" s="156"/>
      <c r="I18" s="405"/>
      <c r="J18" s="414"/>
      <c r="K18" s="157"/>
      <c r="L18" s="158"/>
      <c r="M18" s="157"/>
      <c r="N18" s="157"/>
      <c r="O18" s="157"/>
      <c r="P18" s="159"/>
      <c r="Q18" s="158"/>
      <c r="R18" s="157"/>
      <c r="S18" s="157"/>
      <c r="T18" s="362"/>
      <c r="U18" s="358"/>
      <c r="V18" s="361"/>
      <c r="W18" s="355"/>
      <c r="X18" s="158"/>
      <c r="Y18" s="157"/>
      <c r="Z18" s="157"/>
      <c r="AA18" s="160"/>
      <c r="AC18" s="263"/>
    </row>
    <row r="19" spans="1:35" ht="15">
      <c r="A19" s="148"/>
      <c r="B19" s="149"/>
      <c r="C19" s="149"/>
      <c r="I19" s="405"/>
      <c r="J19" s="415"/>
      <c r="K19" s="112"/>
      <c r="L19" s="141"/>
      <c r="M19" s="112"/>
      <c r="N19" s="112"/>
      <c r="O19" s="112"/>
      <c r="P19" s="132"/>
      <c r="Q19" s="141"/>
      <c r="R19" s="248"/>
      <c r="S19" s="248"/>
      <c r="T19" s="356"/>
      <c r="U19" s="357"/>
      <c r="V19" s="369"/>
      <c r="W19" s="348"/>
      <c r="X19" s="141"/>
      <c r="Y19" s="248"/>
      <c r="Z19" s="249"/>
      <c r="AA19" s="250"/>
      <c r="AC19" s="264"/>
      <c r="AD19" s="127"/>
      <c r="AE19" s="127"/>
      <c r="AF19" s="127"/>
      <c r="AG19" s="127"/>
      <c r="AH19" s="127"/>
      <c r="AI19" s="127"/>
    </row>
    <row r="20" spans="1:35" ht="15">
      <c r="A20" s="148"/>
      <c r="B20" s="161"/>
      <c r="C20" s="161"/>
      <c r="H20" s="68" t="s">
        <v>564</v>
      </c>
      <c r="I20" s="405"/>
      <c r="J20" s="416" t="s">
        <v>83</v>
      </c>
      <c r="K20" s="112" t="str">
        <f>VLOOKUP(J20,row,3)</f>
        <v>CHANNELS &amp; CANALS</v>
      </c>
      <c r="L20" s="44">
        <f>L71</f>
        <v>3221</v>
      </c>
      <c r="M20" s="35">
        <f>M71</f>
        <v>740.83</v>
      </c>
      <c r="N20" s="4">
        <f>IF(L20&gt;0,M20/L20,"-")</f>
        <v>0.23</v>
      </c>
      <c r="O20" s="26">
        <f>SUM(L20:M20)</f>
        <v>3961.83</v>
      </c>
      <c r="P20" s="132"/>
      <c r="Q20" s="34">
        <f>IF(O20&gt;0,(T20/O20)-1,"-")</f>
        <v>1.4546532305868443E-2</v>
      </c>
      <c r="R20" s="35">
        <f t="shared" ref="R20:S20" si="0">R71</f>
        <v>3267.8543805572021</v>
      </c>
      <c r="S20" s="35">
        <f t="shared" si="0"/>
        <v>751.60650752815661</v>
      </c>
      <c r="T20" s="349">
        <f>SUM(R20:S20)</f>
        <v>4019.4608880853589</v>
      </c>
      <c r="U20" s="357"/>
      <c r="V20" s="392">
        <v>0</v>
      </c>
      <c r="W20" s="363">
        <f>T20+V20</f>
        <v>4019.4608880853589</v>
      </c>
      <c r="X20" s="34">
        <f>IF(T20&gt;0,((AA20-V20)/T20)-1,"-")</f>
        <v>1.2725381819881587E-2</v>
      </c>
      <c r="Y20" s="35">
        <f>Y71</f>
        <v>3309.4390752815652</v>
      </c>
      <c r="Z20" s="35">
        <f>Z71</f>
        <v>761.17098731476005</v>
      </c>
      <c r="AA20" s="38">
        <f>SUM(Y20:Z20)+V20</f>
        <v>4070.6100625963254</v>
      </c>
      <c r="AC20" s="264"/>
      <c r="AD20" s="127"/>
      <c r="AE20" s="127"/>
      <c r="AF20" s="127"/>
      <c r="AG20" s="127"/>
      <c r="AH20" s="127"/>
      <c r="AI20" s="127"/>
    </row>
    <row r="21" spans="1:35" ht="15">
      <c r="A21" s="148"/>
      <c r="B21" s="68" t="s">
        <v>40</v>
      </c>
      <c r="C21" s="161"/>
      <c r="H21" s="68" t="s">
        <v>564</v>
      </c>
      <c r="I21" s="405"/>
      <c r="J21" s="416" t="s">
        <v>89</v>
      </c>
      <c r="K21" s="112" t="str">
        <f>VLOOKUP(J21,row,3)</f>
        <v>BANK STABILIZATION</v>
      </c>
      <c r="L21" s="44">
        <f>L72</f>
        <v>458</v>
      </c>
      <c r="M21" s="35">
        <f>M72</f>
        <v>164.88</v>
      </c>
      <c r="N21" s="4">
        <f>IF(L21&gt;0,M21/L21,"-")</f>
        <v>0.36</v>
      </c>
      <c r="O21" s="26">
        <f>SUM(L21:M21)</f>
        <v>622.88</v>
      </c>
      <c r="P21" s="132"/>
      <c r="Q21" s="34">
        <f>IF(O21&gt;0,(T21/O21)-1,"-")</f>
        <v>1.453645526736258E-2</v>
      </c>
      <c r="R21" s="35">
        <f t="shared" ref="R21:S21" si="1">R72</f>
        <v>464.65769651245205</v>
      </c>
      <c r="S21" s="35">
        <f t="shared" si="1"/>
        <v>167.27677074448275</v>
      </c>
      <c r="T21" s="349">
        <f>SUM(R21:S21)</f>
        <v>631.93446725693479</v>
      </c>
      <c r="U21" s="357"/>
      <c r="V21" s="392">
        <v>0</v>
      </c>
      <c r="W21" s="363">
        <f>T21+V21</f>
        <v>631.93446725693479</v>
      </c>
      <c r="X21" s="34">
        <f>IF(T21&gt;0,((AA21-V21)/T21)-1,"-")</f>
        <v>1.2741417897192298E-2</v>
      </c>
      <c r="Y21" s="35">
        <f>Y72</f>
        <v>470.57809440286394</v>
      </c>
      <c r="Z21" s="35">
        <f>Z72</f>
        <v>169.40811398503104</v>
      </c>
      <c r="AA21" s="38">
        <f>SUM(Y21:Z21)+V21</f>
        <v>639.98620838789498</v>
      </c>
      <c r="AC21" s="264"/>
      <c r="AD21" s="127"/>
      <c r="AE21" s="127"/>
      <c r="AF21" s="127"/>
      <c r="AG21" s="127"/>
      <c r="AH21" s="127"/>
      <c r="AI21" s="127"/>
    </row>
    <row r="22" spans="1:35" ht="15">
      <c r="A22" s="148"/>
      <c r="B22" s="161"/>
      <c r="C22" s="161"/>
      <c r="H22" s="68" t="s">
        <v>564</v>
      </c>
      <c r="I22" s="405"/>
      <c r="J22" s="416"/>
      <c r="K22" s="112"/>
      <c r="L22" s="44"/>
      <c r="M22" s="35"/>
      <c r="N22" s="4"/>
      <c r="O22" s="26"/>
      <c r="P22" s="132"/>
      <c r="Q22" s="34"/>
      <c r="R22" s="35"/>
      <c r="S22" s="35"/>
      <c r="T22" s="349"/>
      <c r="U22" s="357"/>
      <c r="V22" s="369"/>
      <c r="W22" s="347"/>
      <c r="X22" s="34"/>
      <c r="Y22" s="35"/>
      <c r="Z22" s="35"/>
      <c r="AA22" s="38"/>
      <c r="AC22" s="264"/>
      <c r="AD22" s="127"/>
      <c r="AE22" s="127"/>
      <c r="AF22" s="127"/>
      <c r="AG22" s="127"/>
      <c r="AH22" s="127"/>
      <c r="AI22" s="127"/>
    </row>
    <row r="23" spans="1:35" ht="15">
      <c r="A23" s="148"/>
      <c r="B23" s="161"/>
      <c r="C23" s="161"/>
      <c r="H23" s="68" t="s">
        <v>564</v>
      </c>
      <c r="I23" s="405"/>
      <c r="J23" s="416"/>
      <c r="K23" s="112"/>
      <c r="L23" s="44"/>
      <c r="M23" s="35"/>
      <c r="N23" s="4"/>
      <c r="O23" s="26"/>
      <c r="P23" s="132"/>
      <c r="Q23" s="34"/>
      <c r="R23" s="35"/>
      <c r="S23" s="35"/>
      <c r="T23" s="349"/>
      <c r="U23" s="357"/>
      <c r="V23" s="369"/>
      <c r="W23" s="347"/>
      <c r="X23" s="34"/>
      <c r="Y23" s="35"/>
      <c r="Z23" s="35"/>
      <c r="AA23" s="38"/>
      <c r="AC23" s="264"/>
      <c r="AD23" s="127"/>
      <c r="AE23" s="127"/>
      <c r="AF23" s="127"/>
      <c r="AG23" s="127"/>
      <c r="AH23" s="127"/>
      <c r="AI23" s="127"/>
    </row>
    <row r="24" spans="1:35" ht="15">
      <c r="A24" s="148"/>
      <c r="B24" s="161"/>
      <c r="C24" s="161"/>
      <c r="H24" s="68" t="s">
        <v>564</v>
      </c>
      <c r="I24" s="405"/>
      <c r="J24" s="416"/>
      <c r="K24" s="112"/>
      <c r="L24" s="44"/>
      <c r="M24" s="35"/>
      <c r="N24" s="4"/>
      <c r="O24" s="26"/>
      <c r="P24" s="132"/>
      <c r="Q24" s="34"/>
      <c r="R24" s="35"/>
      <c r="S24" s="35"/>
      <c r="T24" s="349"/>
      <c r="U24" s="357"/>
      <c r="V24" s="369"/>
      <c r="W24" s="347"/>
      <c r="X24" s="34"/>
      <c r="Y24" s="35"/>
      <c r="Z24" s="35"/>
      <c r="AA24" s="38"/>
      <c r="AC24" s="264"/>
      <c r="AD24" s="127"/>
      <c r="AE24" s="127"/>
      <c r="AF24" s="127"/>
      <c r="AG24" s="127"/>
      <c r="AH24" s="127"/>
      <c r="AI24" s="127"/>
    </row>
    <row r="25" spans="1:35" ht="15">
      <c r="A25" s="148"/>
      <c r="B25" s="162"/>
      <c r="C25" s="162"/>
      <c r="I25" s="405"/>
      <c r="J25" s="415"/>
      <c r="K25" s="163"/>
      <c r="L25" s="45" t="s">
        <v>36</v>
      </c>
      <c r="M25" s="27" t="s">
        <v>36</v>
      </c>
      <c r="N25" s="257" t="s">
        <v>40</v>
      </c>
      <c r="O25" s="27" t="s">
        <v>36</v>
      </c>
      <c r="P25" s="132"/>
      <c r="Q25" s="258"/>
      <c r="R25" s="36" t="s">
        <v>36</v>
      </c>
      <c r="S25" s="36" t="s">
        <v>36</v>
      </c>
      <c r="T25" s="350" t="s">
        <v>36</v>
      </c>
      <c r="U25" s="357"/>
      <c r="V25" s="364" t="s">
        <v>36</v>
      </c>
      <c r="W25" s="364" t="s">
        <v>36</v>
      </c>
      <c r="X25" s="258"/>
      <c r="Y25" s="36" t="s">
        <v>36</v>
      </c>
      <c r="Z25" s="36" t="s">
        <v>36</v>
      </c>
      <c r="AA25" s="39" t="s">
        <v>36</v>
      </c>
      <c r="AC25" s="264"/>
      <c r="AD25" s="127"/>
      <c r="AE25" s="127"/>
      <c r="AF25" s="127"/>
      <c r="AG25" s="127"/>
      <c r="AH25" s="127"/>
      <c r="AI25" s="127"/>
    </row>
    <row r="26" spans="1:35" ht="15">
      <c r="A26" s="165"/>
      <c r="B26" s="162"/>
      <c r="C26" s="162"/>
      <c r="I26" s="405"/>
      <c r="J26" s="415"/>
      <c r="K26" s="166" t="s">
        <v>66</v>
      </c>
      <c r="L26" s="44">
        <f>SUM(L19:L25)</f>
        <v>3679</v>
      </c>
      <c r="M26" s="26">
        <f>SUM(M19:M25)</f>
        <v>905.71</v>
      </c>
      <c r="N26" s="4"/>
      <c r="O26" s="373">
        <f>SUM(O19:O25)</f>
        <v>4584.71</v>
      </c>
      <c r="P26" s="132"/>
      <c r="Q26" s="34">
        <f>IF(O26&gt;0,(T26/O26)-1,"-")</f>
        <v>1.4545163236560965E-2</v>
      </c>
      <c r="R26" s="35">
        <f>SUM(R19:R25)</f>
        <v>3732.512077069654</v>
      </c>
      <c r="S26" s="35">
        <f>SUM(S19:S25)</f>
        <v>918.88327827263936</v>
      </c>
      <c r="T26" s="349">
        <f>SUM(T19:T25)</f>
        <v>4651.3953553422934</v>
      </c>
      <c r="U26" s="357"/>
      <c r="V26" s="370">
        <f>SUM(V19:V25)</f>
        <v>0</v>
      </c>
      <c r="W26" s="378">
        <f>SUM(W19:W25)</f>
        <v>4651.3953553422934</v>
      </c>
      <c r="X26" s="34">
        <f>IF(T26&gt;0,((AA26-V26)/T26)-1,"-")</f>
        <v>1.2727560467190369E-2</v>
      </c>
      <c r="Y26" s="35">
        <f>SUM(Y19:Y25)</f>
        <v>3780.0171696844291</v>
      </c>
      <c r="Z26" s="35">
        <f>SUM(Z19:Z25)</f>
        <v>930.57910129979109</v>
      </c>
      <c r="AA26" s="40">
        <f>SUM(AA19:AA25)</f>
        <v>4710.5962709842206</v>
      </c>
      <c r="AC26" s="265">
        <f>SUM(AA17:AA25)</f>
        <v>4710.5962709842206</v>
      </c>
      <c r="AD26" s="127"/>
      <c r="AE26" s="167" t="s">
        <v>2</v>
      </c>
      <c r="AF26" s="127"/>
      <c r="AG26" s="127"/>
      <c r="AH26" s="127"/>
      <c r="AI26" s="127"/>
    </row>
    <row r="27" spans="1:35" ht="15">
      <c r="A27" s="165"/>
      <c r="B27" s="168"/>
      <c r="C27" s="168"/>
      <c r="I27" s="405"/>
      <c r="J27" s="415"/>
      <c r="K27" s="112"/>
      <c r="L27" s="46"/>
      <c r="M27" s="28"/>
      <c r="N27" s="15"/>
      <c r="O27" s="374"/>
      <c r="P27" s="132"/>
      <c r="Q27" s="258"/>
      <c r="R27" s="37"/>
      <c r="S27" s="37"/>
      <c r="T27" s="351"/>
      <c r="U27" s="357"/>
      <c r="V27" s="369"/>
      <c r="W27" s="379"/>
      <c r="X27" s="258"/>
      <c r="Y27" s="37"/>
      <c r="Z27" s="37"/>
      <c r="AA27" s="41"/>
      <c r="AC27" s="264"/>
      <c r="AD27" s="127"/>
      <c r="AE27" s="167" t="s">
        <v>3</v>
      </c>
      <c r="AF27" s="127"/>
      <c r="AG27" s="127"/>
      <c r="AH27" s="127"/>
      <c r="AI27" s="127"/>
    </row>
    <row r="28" spans="1:35" ht="15">
      <c r="A28" s="165"/>
      <c r="B28" s="168"/>
      <c r="C28" s="168"/>
      <c r="I28" s="405"/>
      <c r="J28" s="415" t="s">
        <v>61</v>
      </c>
      <c r="K28" s="112" t="s">
        <v>37</v>
      </c>
      <c r="L28" s="44">
        <f>L80</f>
        <v>5</v>
      </c>
      <c r="M28" s="35">
        <f>M80</f>
        <v>1.5</v>
      </c>
      <c r="N28" s="4">
        <f>IF(L28&gt;0,M28/L28,"-")</f>
        <v>0.3</v>
      </c>
      <c r="O28" s="373">
        <f>SUM(L28:M28)</f>
        <v>6.5</v>
      </c>
      <c r="P28" s="132"/>
      <c r="Q28" s="34">
        <f>IF(O28&gt;0,(T28/O28)-1,"-")</f>
        <v>1.4542671259089035E-2</v>
      </c>
      <c r="R28" s="35">
        <f t="shared" ref="R28:S28" si="2">R80</f>
        <v>5.072713356295445</v>
      </c>
      <c r="S28" s="35">
        <f t="shared" si="2"/>
        <v>1.5218140068886337</v>
      </c>
      <c r="T28" s="349">
        <f>SUM(R28:S28)</f>
        <v>6.5945273631840786</v>
      </c>
      <c r="U28" s="357"/>
      <c r="V28" s="369"/>
      <c r="W28" s="363">
        <f>T28+V28</f>
        <v>6.5945273631840786</v>
      </c>
      <c r="X28" s="34">
        <f>IF(T28&gt;0,((AA28-V28)/T28)-1,"-")</f>
        <v>0</v>
      </c>
      <c r="Y28" s="35">
        <f>Y80</f>
        <v>5.072713356295445</v>
      </c>
      <c r="Z28" s="35">
        <f>Z80</f>
        <v>1.5218140068886337</v>
      </c>
      <c r="AA28" s="38">
        <f>SUM(Y28:Z28)+V28</f>
        <v>6.5945273631840786</v>
      </c>
      <c r="AC28" s="264"/>
      <c r="AD28" s="127"/>
      <c r="AE28" s="167" t="s">
        <v>4</v>
      </c>
      <c r="AF28" s="480">
        <f>SUM(V35:Z35)-AA35</f>
        <v>6602.2255729412409</v>
      </c>
      <c r="AG28" s="127"/>
      <c r="AH28" s="127"/>
      <c r="AI28" s="127"/>
    </row>
    <row r="29" spans="1:35" ht="15">
      <c r="A29" s="165"/>
      <c r="B29" s="168"/>
      <c r="C29" s="168"/>
      <c r="I29" s="405"/>
      <c r="J29" s="415"/>
      <c r="K29" s="112"/>
      <c r="L29" s="44"/>
      <c r="M29" s="26"/>
      <c r="N29" s="4"/>
      <c r="O29" s="373"/>
      <c r="P29" s="132"/>
      <c r="Q29" s="34"/>
      <c r="R29" s="35"/>
      <c r="S29" s="35"/>
      <c r="T29" s="349"/>
      <c r="U29" s="357"/>
      <c r="V29" s="369"/>
      <c r="W29" s="380"/>
      <c r="X29" s="34"/>
      <c r="Y29" s="35"/>
      <c r="Z29" s="35"/>
      <c r="AA29" s="38"/>
      <c r="AC29" s="264"/>
      <c r="AD29" s="127"/>
      <c r="AE29" s="167"/>
      <c r="AF29" s="127"/>
      <c r="AG29" s="127"/>
      <c r="AH29" s="127"/>
      <c r="AI29" s="127"/>
    </row>
    <row r="30" spans="1:35">
      <c r="A30" s="165"/>
      <c r="B30" s="170"/>
      <c r="C30" s="170"/>
      <c r="G30" s="67" t="s">
        <v>562</v>
      </c>
      <c r="H30" s="290">
        <f>L30/L26</f>
        <v>0.28540364229410164</v>
      </c>
      <c r="I30" s="405"/>
      <c r="J30" s="412" t="s">
        <v>62</v>
      </c>
      <c r="K30" s="119" t="s">
        <v>38</v>
      </c>
      <c r="L30" s="44">
        <f>SUM(L84:L91)</f>
        <v>1050</v>
      </c>
      <c r="M30" s="26">
        <f>SUM(M84:M91)</f>
        <v>226.79999999999998</v>
      </c>
      <c r="N30" s="4">
        <f>IF(L30=0,0,M30/L30)</f>
        <v>0.216</v>
      </c>
      <c r="O30" s="373">
        <f>SUM(L30:M30)</f>
        <v>1276.8</v>
      </c>
      <c r="P30" s="132"/>
      <c r="Q30" s="34">
        <f>IF(O30&gt;0,(T30/O30)-1,"-")</f>
        <v>2.3014778325122887E-2</v>
      </c>
      <c r="R30" s="26">
        <f t="shared" ref="R30:S30" si="3">SUM(R84:R91)</f>
        <v>1074.1655172413789</v>
      </c>
      <c r="S30" s="26">
        <f t="shared" si="3"/>
        <v>232.01975172413785</v>
      </c>
      <c r="T30" s="349">
        <f>SUM(R30:S30)</f>
        <v>1306.1852689655168</v>
      </c>
      <c r="U30" s="357"/>
      <c r="V30" s="369">
        <v>0</v>
      </c>
      <c r="W30" s="363">
        <f>T30+V30</f>
        <v>1306.1852689655168</v>
      </c>
      <c r="X30" s="34">
        <f>IF(T30&gt;0,((AA30-V30)/T30)-1,"-")</f>
        <v>3.3203641874824941E-2</v>
      </c>
      <c r="Y30" s="26">
        <f>SUM(Y84:Y91)</f>
        <v>1109.8317243901479</v>
      </c>
      <c r="Z30" s="26">
        <f>SUM(Z84:Z91)</f>
        <v>239.72365246827189</v>
      </c>
      <c r="AA30" s="38">
        <f>SUM(Y30:Z30)+V30</f>
        <v>1349.5553768584198</v>
      </c>
      <c r="AC30" s="266"/>
      <c r="AD30" s="172"/>
      <c r="AE30" s="172"/>
      <c r="AF30" s="172"/>
      <c r="AG30" s="173"/>
      <c r="AH30" s="173"/>
      <c r="AI30" s="173"/>
    </row>
    <row r="31" spans="1:35">
      <c r="A31" s="165"/>
      <c r="B31" s="170"/>
      <c r="C31" s="170"/>
      <c r="I31" s="405"/>
      <c r="J31" s="417"/>
      <c r="K31" s="174"/>
      <c r="L31" s="46"/>
      <c r="M31" s="28"/>
      <c r="N31" s="15"/>
      <c r="O31" s="374"/>
      <c r="P31" s="132"/>
      <c r="Q31" s="258"/>
      <c r="R31" s="28"/>
      <c r="S31" s="28"/>
      <c r="T31" s="351"/>
      <c r="U31" s="357"/>
      <c r="V31" s="370"/>
      <c r="W31" s="381" t="s">
        <v>40</v>
      </c>
      <c r="X31" s="258"/>
      <c r="Y31" s="28"/>
      <c r="Z31" s="28"/>
      <c r="AA31" s="42"/>
      <c r="AC31" s="267" t="s">
        <v>8</v>
      </c>
      <c r="AD31" s="175"/>
      <c r="AE31" s="175"/>
      <c r="AF31" s="175"/>
      <c r="AG31" s="173"/>
      <c r="AH31" s="173"/>
      <c r="AI31" s="173"/>
    </row>
    <row r="32" spans="1:35">
      <c r="A32" s="165"/>
      <c r="B32" s="170"/>
      <c r="C32" s="170"/>
      <c r="G32" s="176" t="s">
        <v>563</v>
      </c>
      <c r="H32" s="290">
        <f>L32/L26</f>
        <v>0.14514813808100027</v>
      </c>
      <c r="I32" s="405"/>
      <c r="J32" s="412" t="s">
        <v>63</v>
      </c>
      <c r="K32" s="119" t="s">
        <v>39</v>
      </c>
      <c r="L32" s="44">
        <f>SUM(L94:L96)</f>
        <v>534</v>
      </c>
      <c r="M32" s="35">
        <f>SUM(M94:M96)</f>
        <v>93.984000000000009</v>
      </c>
      <c r="N32" s="57">
        <f>IF(L32&gt;0,M32/L32,"-")</f>
        <v>0.17600000000000002</v>
      </c>
      <c r="O32" s="349">
        <f>SUM(O94:O96)</f>
        <v>627.98400000000004</v>
      </c>
      <c r="P32" s="132"/>
      <c r="Q32" s="34">
        <f>IF(O32&gt;0,(T32/O32)-1,"-")</f>
        <v>1.6000000000000014E-2</v>
      </c>
      <c r="R32" s="35">
        <f t="shared" ref="R32:S32" si="4">SUM(R94:R96)</f>
        <v>542.54399999999998</v>
      </c>
      <c r="S32" s="35">
        <f t="shared" si="4"/>
        <v>95.487743999999992</v>
      </c>
      <c r="T32" s="349">
        <f>SUM(R32:S32)</f>
        <v>638.031744</v>
      </c>
      <c r="U32" s="357"/>
      <c r="V32" s="369"/>
      <c r="W32" s="363">
        <f>T32+V32</f>
        <v>638.031744</v>
      </c>
      <c r="X32" s="34">
        <f>IF(T32&gt;0,((AA32-V32)/T32)-1,"-")</f>
        <v>3.2506499999999994E-2</v>
      </c>
      <c r="Y32" s="35">
        <f>SUM(Y94:Y96)</f>
        <v>560.18020653600001</v>
      </c>
      <c r="Z32" s="35">
        <f>SUM(Z94:Z96)</f>
        <v>98.591716350335986</v>
      </c>
      <c r="AA32" s="38">
        <f>SUM(AA94:AA96)+V32</f>
        <v>658.77192288633603</v>
      </c>
      <c r="AC32" s="268" t="s">
        <v>40</v>
      </c>
      <c r="AD32" s="172"/>
      <c r="AE32" s="172"/>
      <c r="AF32" s="172"/>
      <c r="AG32" s="173"/>
      <c r="AH32" s="173"/>
      <c r="AI32" s="173"/>
    </row>
    <row r="33" spans="1:35">
      <c r="A33" s="165"/>
      <c r="B33" s="170"/>
      <c r="C33" s="170"/>
      <c r="I33" s="405"/>
      <c r="J33" s="412"/>
      <c r="K33" s="119"/>
      <c r="L33" s="44"/>
      <c r="M33" s="26"/>
      <c r="N33" s="4"/>
      <c r="O33" s="373"/>
      <c r="P33" s="132"/>
      <c r="Q33" s="245"/>
      <c r="R33" s="35"/>
      <c r="S33" s="35"/>
      <c r="T33" s="349"/>
      <c r="U33" s="357"/>
      <c r="V33" s="369"/>
      <c r="W33" s="379"/>
      <c r="X33" s="245"/>
      <c r="Y33" s="35"/>
      <c r="Z33" s="35"/>
      <c r="AA33" s="43"/>
      <c r="AC33" s="268"/>
      <c r="AD33" s="172"/>
      <c r="AE33" s="172"/>
      <c r="AF33" s="172"/>
      <c r="AG33" s="173"/>
      <c r="AH33" s="173"/>
      <c r="AI33" s="173"/>
    </row>
    <row r="34" spans="1:35">
      <c r="A34" s="165"/>
      <c r="B34" s="170"/>
      <c r="C34" s="170"/>
      <c r="I34" s="405"/>
      <c r="J34" s="417"/>
      <c r="K34" s="163"/>
      <c r="L34" s="45" t="s">
        <v>36</v>
      </c>
      <c r="M34" s="27" t="s">
        <v>36</v>
      </c>
      <c r="N34" s="4"/>
      <c r="O34" s="375" t="s">
        <v>36</v>
      </c>
      <c r="P34" s="132"/>
      <c r="Q34" s="246"/>
      <c r="R34" s="36" t="s">
        <v>36</v>
      </c>
      <c r="S34" s="36" t="s">
        <v>36</v>
      </c>
      <c r="T34" s="350" t="s">
        <v>36</v>
      </c>
      <c r="U34" s="357"/>
      <c r="V34" s="36" t="s">
        <v>36</v>
      </c>
      <c r="W34" s="36" t="s">
        <v>36</v>
      </c>
      <c r="X34" s="246"/>
      <c r="Y34" s="36" t="s">
        <v>36</v>
      </c>
      <c r="Z34" s="36" t="s">
        <v>36</v>
      </c>
      <c r="AA34" s="39" t="s">
        <v>36</v>
      </c>
      <c r="AC34" s="264"/>
      <c r="AD34" s="177"/>
      <c r="AE34" s="177"/>
      <c r="AF34" s="177"/>
      <c r="AG34" s="173"/>
      <c r="AH34" s="173"/>
      <c r="AI34" s="173"/>
    </row>
    <row r="35" spans="1:35">
      <c r="A35" s="165"/>
      <c r="B35" s="170"/>
      <c r="C35" s="170"/>
      <c r="I35" s="405"/>
      <c r="J35" s="415"/>
      <c r="K35" s="166" t="s">
        <v>65</v>
      </c>
      <c r="L35" s="44">
        <f>SUM(L26:L34)</f>
        <v>5268</v>
      </c>
      <c r="M35" s="26">
        <f>SUM(M26:M34)</f>
        <v>1227.9939999999999</v>
      </c>
      <c r="N35" s="4">
        <f>IF(L35=0,0,M35/L35)</f>
        <v>0.23310440394836748</v>
      </c>
      <c r="O35" s="373">
        <f>L35+M35</f>
        <v>6495.9939999999997</v>
      </c>
      <c r="P35" s="132"/>
      <c r="Q35" s="247" t="s">
        <v>40</v>
      </c>
      <c r="R35" s="35">
        <f>SUM(R26:R34)</f>
        <v>5354.2943076673282</v>
      </c>
      <c r="S35" s="35">
        <f>SUM(S26:S34)</f>
        <v>1247.9125880036659</v>
      </c>
      <c r="T35" s="349">
        <f>R35+S35</f>
        <v>6602.2068956709936</v>
      </c>
      <c r="U35" s="357"/>
      <c r="V35" s="35">
        <f>SUM(V26:V34)</f>
        <v>0</v>
      </c>
      <c r="W35" s="382">
        <f>SUM(W26:W34)</f>
        <v>6602.2068956709945</v>
      </c>
      <c r="X35" s="34">
        <f>IF(T35&gt;0,((AA35-V35)/T35)-1,"-")</f>
        <v>1.8677270247622779E-2</v>
      </c>
      <c r="Y35" s="35">
        <f>SUM(Y26:Y34)</f>
        <v>5455.1018139668722</v>
      </c>
      <c r="Z35" s="35">
        <f>SUM(Z26:Z34)</f>
        <v>1270.4162841252876</v>
      </c>
      <c r="AA35" s="38">
        <f>SUM(Y35:Z35)+V35</f>
        <v>6725.5180980921596</v>
      </c>
      <c r="AC35" s="265">
        <f>SUM(AA26:AA34)</f>
        <v>6725.5180980921605</v>
      </c>
      <c r="AD35" s="291">
        <f>Y35+Z35+V35</f>
        <v>6725.5180980921596</v>
      </c>
      <c r="AE35" s="177"/>
      <c r="AF35" s="177"/>
      <c r="AG35" s="173"/>
      <c r="AH35" s="173"/>
      <c r="AI35" s="173"/>
    </row>
    <row r="36" spans="1:35" ht="16.899999999999999" customHeight="1">
      <c r="A36" s="165"/>
      <c r="B36" s="170"/>
      <c r="C36" s="170"/>
      <c r="I36" s="405"/>
      <c r="J36" s="411"/>
      <c r="K36" s="112"/>
      <c r="L36" s="112"/>
      <c r="M36" s="112"/>
      <c r="N36" s="112"/>
      <c r="O36" s="169"/>
      <c r="P36" s="112"/>
      <c r="Q36" s="112"/>
      <c r="R36" s="112"/>
      <c r="S36" s="112"/>
      <c r="T36" s="112"/>
      <c r="U36" s="112"/>
      <c r="V36" s="112"/>
      <c r="W36" s="112"/>
      <c r="X36" s="112"/>
      <c r="Y36" s="112"/>
      <c r="Z36" s="120"/>
      <c r="AA36" s="251"/>
      <c r="AC36" s="264"/>
      <c r="AD36" s="177"/>
      <c r="AE36" s="177"/>
      <c r="AF36" s="177"/>
      <c r="AG36" s="173"/>
      <c r="AH36" s="173"/>
      <c r="AI36" s="173"/>
    </row>
    <row r="37" spans="1:35" ht="15">
      <c r="A37" s="165"/>
      <c r="B37" s="170"/>
      <c r="C37" s="170"/>
      <c r="I37" s="405"/>
      <c r="J37" s="411"/>
      <c r="K37" s="178" t="s">
        <v>40</v>
      </c>
      <c r="L37" s="118" t="str">
        <f>Input!K19</f>
        <v xml:space="preserve">  CHIEF, COST ENGINEERING, xxx</v>
      </c>
      <c r="M37" s="118"/>
      <c r="N37" s="118"/>
      <c r="O37" s="112"/>
      <c r="P37" s="112"/>
      <c r="Q37" s="112"/>
      <c r="R37" s="112"/>
      <c r="S37" s="112"/>
      <c r="T37" s="119"/>
      <c r="U37" s="112"/>
      <c r="V37" s="112"/>
      <c r="W37" s="112"/>
      <c r="X37" s="112"/>
      <c r="Y37" s="112"/>
      <c r="Z37" s="179"/>
      <c r="AA37" s="252"/>
      <c r="AC37" s="269">
        <f>AC35-AC38</f>
        <v>0</v>
      </c>
      <c r="AD37" s="175" t="s">
        <v>388</v>
      </c>
      <c r="AE37" s="175"/>
      <c r="AF37" s="175"/>
      <c r="AG37" s="173"/>
      <c r="AH37" s="173"/>
      <c r="AI37" s="173"/>
    </row>
    <row r="38" spans="1:35" ht="15">
      <c r="A38" s="165"/>
      <c r="B38" s="170"/>
      <c r="C38" s="170"/>
      <c r="I38" s="405"/>
      <c r="J38" s="411"/>
      <c r="K38" s="344" t="s">
        <v>40</v>
      </c>
      <c r="L38" s="112"/>
      <c r="M38" s="112"/>
      <c r="N38" s="112"/>
      <c r="O38" s="112"/>
      <c r="P38" s="112"/>
      <c r="Q38" s="180"/>
      <c r="R38" s="112"/>
      <c r="S38" s="112"/>
      <c r="T38" s="112"/>
      <c r="U38" s="344"/>
      <c r="V38" s="344"/>
      <c r="W38" s="344"/>
      <c r="X38" s="344"/>
      <c r="Y38" s="346" t="s">
        <v>43</v>
      </c>
      <c r="Z38" s="335"/>
      <c r="AA38" s="338">
        <f>SUM(AA39:AA40)</f>
        <v>6725.5180980921596</v>
      </c>
      <c r="AB38" s="343"/>
      <c r="AC38" s="265">
        <f>AC40+AC45</f>
        <v>6725.5180980921605</v>
      </c>
      <c r="AD38" s="175" t="s">
        <v>389</v>
      </c>
      <c r="AE38" s="175"/>
      <c r="AF38" s="175"/>
      <c r="AG38" s="173"/>
      <c r="AH38" s="173"/>
      <c r="AI38" s="173"/>
    </row>
    <row r="39" spans="1:35" ht="15.75">
      <c r="A39" s="165"/>
      <c r="B39" s="170"/>
      <c r="C39" s="170"/>
      <c r="I39" s="405"/>
      <c r="J39" s="411"/>
      <c r="K39" s="178" t="s">
        <v>40</v>
      </c>
      <c r="L39" s="111" t="str">
        <f>Input!K15</f>
        <v xml:space="preserve">  PROJECT MANAGER, xxx</v>
      </c>
      <c r="M39" s="112"/>
      <c r="N39" s="112"/>
      <c r="O39" s="112"/>
      <c r="P39" s="112"/>
      <c r="Q39" s="112"/>
      <c r="R39" s="112"/>
      <c r="S39" s="169" t="s">
        <v>40</v>
      </c>
      <c r="T39" s="119"/>
      <c r="U39" s="344"/>
      <c r="V39" s="344"/>
      <c r="W39" s="344"/>
      <c r="X39" s="344"/>
      <c r="Y39" s="345" t="s">
        <v>41</v>
      </c>
      <c r="Z39" s="390">
        <v>0.65</v>
      </c>
      <c r="AA39" s="342">
        <f>(AA35)*Z39</f>
        <v>4371.586763759904</v>
      </c>
      <c r="AB39" s="343"/>
      <c r="AC39" s="270" t="s">
        <v>390</v>
      </c>
      <c r="AD39" s="175"/>
      <c r="AE39" s="175"/>
      <c r="AF39" s="175"/>
      <c r="AG39" s="173"/>
      <c r="AH39" s="173"/>
      <c r="AI39" s="173"/>
    </row>
    <row r="40" spans="1:35" ht="15">
      <c r="A40" s="165"/>
      <c r="B40" s="170"/>
      <c r="C40" s="170"/>
      <c r="I40" s="405"/>
      <c r="J40" s="418"/>
      <c r="K40" s="112"/>
      <c r="L40" s="112"/>
      <c r="M40" s="112"/>
      <c r="N40" s="112"/>
      <c r="O40" s="112"/>
      <c r="P40" s="112"/>
      <c r="Q40" s="180"/>
      <c r="R40" s="112"/>
      <c r="S40" s="112"/>
      <c r="T40" s="112"/>
      <c r="U40" s="344"/>
      <c r="V40" s="344"/>
      <c r="W40" s="344"/>
      <c r="X40" s="344"/>
      <c r="Y40" s="345" t="s">
        <v>42</v>
      </c>
      <c r="Z40" s="391">
        <f>1-Z39</f>
        <v>0.35</v>
      </c>
      <c r="AA40" s="342">
        <f>(AA35)*Z40</f>
        <v>2353.9313343322556</v>
      </c>
      <c r="AB40" s="343"/>
      <c r="AC40" s="265">
        <f>V35</f>
        <v>0</v>
      </c>
      <c r="AD40" s="175" t="s">
        <v>391</v>
      </c>
      <c r="AE40" s="175"/>
      <c r="AF40" s="175"/>
      <c r="AG40" s="173"/>
      <c r="AH40" s="173"/>
      <c r="AI40" s="173"/>
    </row>
    <row r="41" spans="1:35" ht="15">
      <c r="A41" s="165"/>
      <c r="B41" s="170"/>
      <c r="C41" s="170"/>
      <c r="I41" s="405"/>
      <c r="J41" s="411"/>
      <c r="K41" s="178" t="s">
        <v>40</v>
      </c>
      <c r="L41" s="181" t="str">
        <f>Input!K32</f>
        <v xml:space="preserve">  CHIEF, REAL ESTATE, xxx</v>
      </c>
      <c r="M41" s="181"/>
      <c r="N41" s="181"/>
      <c r="O41" s="112"/>
      <c r="P41" s="112"/>
      <c r="Q41" s="169" t="s">
        <v>40</v>
      </c>
      <c r="R41" s="112"/>
      <c r="S41" s="112"/>
      <c r="T41" s="112"/>
      <c r="U41" s="344"/>
      <c r="V41" s="344"/>
      <c r="W41" s="344"/>
      <c r="X41" s="344"/>
      <c r="Y41" s="345"/>
      <c r="Z41" s="341"/>
      <c r="AA41" s="339"/>
      <c r="AB41" s="343"/>
      <c r="AC41" s="271"/>
      <c r="AD41" s="175" t="s">
        <v>392</v>
      </c>
      <c r="AE41" s="175"/>
      <c r="AF41" s="175"/>
      <c r="AG41" s="177"/>
      <c r="AH41" s="177"/>
      <c r="AI41" s="177"/>
    </row>
    <row r="42" spans="1:35" ht="15">
      <c r="A42" s="165"/>
      <c r="B42" s="170"/>
      <c r="C42" s="170"/>
      <c r="D42" s="428"/>
      <c r="E42" s="183"/>
      <c r="F42" s="428"/>
      <c r="G42" s="59"/>
      <c r="H42" s="59"/>
      <c r="I42" s="405"/>
      <c r="J42" s="411"/>
      <c r="K42" s="181"/>
      <c r="L42" s="181"/>
      <c r="M42" s="181"/>
      <c r="N42" s="181"/>
      <c r="O42" s="112"/>
      <c r="P42" s="112"/>
      <c r="Q42" s="180"/>
      <c r="R42" s="112"/>
      <c r="S42" s="169" t="s">
        <v>40</v>
      </c>
      <c r="T42" s="383" t="s">
        <v>40</v>
      </c>
      <c r="U42" s="344"/>
      <c r="V42" s="344"/>
      <c r="W42" s="344"/>
      <c r="X42" s="344"/>
      <c r="Y42" s="346" t="s">
        <v>1017</v>
      </c>
      <c r="Z42" s="335"/>
      <c r="AA42" s="338">
        <f>SUM(AA43:AA44)</f>
        <v>200</v>
      </c>
      <c r="AB42" s="343"/>
      <c r="AC42" s="271"/>
      <c r="AD42" s="175"/>
      <c r="AE42" s="175"/>
      <c r="AF42" s="175"/>
      <c r="AG42" s="177"/>
      <c r="AH42" s="177"/>
      <c r="AI42" s="177"/>
    </row>
    <row r="43" spans="1:35" ht="14.25">
      <c r="A43" s="165"/>
      <c r="B43" s="170"/>
      <c r="C43" s="170"/>
      <c r="I43" s="405"/>
      <c r="J43" s="411"/>
      <c r="K43" s="184"/>
      <c r="L43" s="185" t="str">
        <f>Input!K17</f>
        <v xml:space="preserve">  CHIEF, PLANNING, xxx</v>
      </c>
      <c r="M43" s="185"/>
      <c r="N43" s="185"/>
      <c r="O43" s="112"/>
      <c r="P43" s="112"/>
      <c r="Q43" s="112"/>
      <c r="R43" s="112"/>
      <c r="S43" s="112"/>
      <c r="T43" s="112"/>
      <c r="U43" s="344"/>
      <c r="V43" s="344"/>
      <c r="W43" s="344"/>
      <c r="X43" s="344"/>
      <c r="Y43" s="345" t="s">
        <v>41</v>
      </c>
      <c r="Z43" s="340"/>
      <c r="AA43" s="388">
        <v>165</v>
      </c>
      <c r="AB43" s="343"/>
      <c r="AC43" s="264"/>
      <c r="AD43" s="175"/>
      <c r="AE43" s="175"/>
      <c r="AF43" s="175"/>
      <c r="AG43" s="177"/>
      <c r="AH43" s="177"/>
      <c r="AI43" s="177"/>
    </row>
    <row r="44" spans="1:35" ht="14.25">
      <c r="A44" s="165"/>
      <c r="B44" s="170"/>
      <c r="C44" s="170"/>
      <c r="I44" s="405"/>
      <c r="J44" s="411"/>
      <c r="K44" s="185"/>
      <c r="L44" s="185"/>
      <c r="M44" s="185"/>
      <c r="N44" s="185"/>
      <c r="O44" s="112"/>
      <c r="P44" s="313"/>
      <c r="Q44" s="314"/>
      <c r="R44" s="112"/>
      <c r="S44" s="112"/>
      <c r="T44" s="112"/>
      <c r="U44" s="344"/>
      <c r="V44" s="344"/>
      <c r="W44" s="344"/>
      <c r="X44" s="344"/>
      <c r="Y44" s="345" t="s">
        <v>42</v>
      </c>
      <c r="Z44" s="340"/>
      <c r="AA44" s="389">
        <v>35</v>
      </c>
      <c r="AB44" s="343"/>
      <c r="AC44" s="271"/>
      <c r="AD44" s="186" t="s">
        <v>395</v>
      </c>
      <c r="AE44" s="175"/>
      <c r="AF44" s="175"/>
      <c r="AG44" s="177"/>
      <c r="AH44" s="177"/>
      <c r="AI44" s="177"/>
    </row>
    <row r="45" spans="1:35" ht="13.5" thickBot="1">
      <c r="A45" s="165"/>
      <c r="B45" s="170"/>
      <c r="C45" s="170"/>
      <c r="I45" s="405"/>
      <c r="J45" s="411"/>
      <c r="K45" s="184"/>
      <c r="L45" s="185" t="str">
        <f>Input!K18</f>
        <v xml:space="preserve">  CHIEF, ENGINEERING, xxx</v>
      </c>
      <c r="M45" s="185"/>
      <c r="N45" s="185"/>
      <c r="O45" s="112"/>
      <c r="P45" s="112"/>
      <c r="Q45" s="112"/>
      <c r="R45" s="112"/>
      <c r="S45" s="112"/>
      <c r="T45" s="112"/>
      <c r="U45" s="344"/>
      <c r="V45" s="344"/>
      <c r="W45" s="344"/>
      <c r="X45" s="344"/>
      <c r="Y45" s="344"/>
      <c r="Z45" s="337"/>
      <c r="AA45" s="337"/>
      <c r="AB45" s="343"/>
      <c r="AC45" s="272">
        <f>SUM(AC57:AC99)/3</f>
        <v>6725.5180980921605</v>
      </c>
      <c r="AD45" s="187" t="s">
        <v>393</v>
      </c>
      <c r="AE45" s="175"/>
      <c r="AF45" s="253">
        <f>SUM(AA35-V35)</f>
        <v>6725.5180980921596</v>
      </c>
      <c r="AG45" s="177"/>
      <c r="AH45" s="177"/>
      <c r="AI45" s="177"/>
    </row>
    <row r="46" spans="1:35" ht="15.75" thickTop="1">
      <c r="A46" s="165"/>
      <c r="B46" s="170"/>
      <c r="C46" s="170"/>
      <c r="I46" s="405"/>
      <c r="J46" s="411"/>
      <c r="K46" s="185"/>
      <c r="L46" s="185"/>
      <c r="M46" s="185"/>
      <c r="N46" s="185"/>
      <c r="O46" s="112"/>
      <c r="P46" s="112"/>
      <c r="Q46" s="180"/>
      <c r="R46" s="112"/>
      <c r="S46" s="112"/>
      <c r="T46" s="112"/>
      <c r="U46" s="344"/>
      <c r="V46" s="344"/>
      <c r="W46" s="344"/>
      <c r="X46" s="344"/>
      <c r="Y46" s="346" t="s">
        <v>845</v>
      </c>
      <c r="Z46" s="337"/>
      <c r="AA46" s="336">
        <f>SUM(AA39+AA43)</f>
        <v>4536.586763759904</v>
      </c>
      <c r="AB46" s="343"/>
      <c r="AC46" s="264"/>
      <c r="AD46" s="177"/>
      <c r="AE46" s="177"/>
      <c r="AF46" s="177"/>
      <c r="AG46" s="177"/>
      <c r="AH46" s="177"/>
      <c r="AI46" s="177"/>
    </row>
    <row r="47" spans="1:35">
      <c r="A47" s="165"/>
      <c r="B47" s="170"/>
      <c r="C47" s="170"/>
      <c r="I47" s="405"/>
      <c r="J47" s="411"/>
      <c r="K47" s="184"/>
      <c r="L47" s="185" t="str">
        <f>Input!K24</f>
        <v xml:space="preserve">  CHIEF, OPERATIONS, xxx</v>
      </c>
      <c r="M47" s="185"/>
      <c r="N47" s="185"/>
      <c r="O47" s="112"/>
      <c r="P47" s="112"/>
      <c r="Q47" s="112"/>
      <c r="R47" s="112"/>
      <c r="S47" s="112"/>
      <c r="T47" s="112"/>
      <c r="U47" s="112"/>
      <c r="V47" s="112"/>
      <c r="W47" s="112"/>
      <c r="X47" s="112"/>
      <c r="Y47" s="112"/>
      <c r="Z47" s="120"/>
      <c r="AA47" s="120"/>
      <c r="AC47" s="264"/>
    </row>
    <row r="48" spans="1:35">
      <c r="A48" s="165"/>
      <c r="B48" s="170"/>
      <c r="C48" s="170"/>
      <c r="I48" s="405"/>
      <c r="J48" s="411"/>
      <c r="K48" s="185"/>
      <c r="L48" s="185"/>
      <c r="M48" s="185"/>
      <c r="N48" s="185"/>
      <c r="O48" s="112"/>
      <c r="P48" s="112"/>
      <c r="Q48" s="180"/>
      <c r="R48" s="112"/>
      <c r="S48" s="112"/>
      <c r="T48" s="112"/>
      <c r="U48" s="112"/>
      <c r="V48" s="112"/>
      <c r="W48" s="112"/>
      <c r="X48" s="112"/>
      <c r="Y48" s="112"/>
      <c r="Z48" s="120"/>
      <c r="AA48" s="120"/>
      <c r="AC48" s="264"/>
    </row>
    <row r="49" spans="1:42">
      <c r="A49" s="165"/>
      <c r="B49" s="170"/>
      <c r="C49" s="170"/>
      <c r="I49" s="405"/>
      <c r="J49" s="411"/>
      <c r="K49" s="184"/>
      <c r="L49" s="185" t="str">
        <f>Input!K27</f>
        <v xml:space="preserve">  CHIEF, CONSTRUCTION, xxx</v>
      </c>
      <c r="M49" s="185"/>
      <c r="N49" s="185"/>
      <c r="O49" s="112"/>
      <c r="P49" s="112"/>
      <c r="Q49" s="112"/>
      <c r="R49" s="112"/>
      <c r="S49" s="112"/>
      <c r="T49" s="112"/>
      <c r="U49" s="112"/>
      <c r="V49" s="112"/>
      <c r="W49" s="112"/>
      <c r="X49" s="112"/>
      <c r="Y49" s="112"/>
      <c r="Z49" s="120"/>
      <c r="AA49" s="120"/>
      <c r="AC49" s="271" t="s">
        <v>40</v>
      </c>
    </row>
    <row r="50" spans="1:42">
      <c r="A50" s="165"/>
      <c r="B50" s="170"/>
      <c r="C50" s="170"/>
      <c r="I50" s="405"/>
      <c r="J50" s="411"/>
      <c r="K50" s="185"/>
      <c r="L50" s="185"/>
      <c r="M50" s="185"/>
      <c r="N50" s="185"/>
      <c r="O50" s="112"/>
      <c r="P50" s="112"/>
      <c r="Q50" s="112"/>
      <c r="R50" s="112"/>
      <c r="S50" s="112"/>
      <c r="T50" s="112"/>
      <c r="U50" s="112"/>
      <c r="V50" s="112"/>
      <c r="W50" s="112"/>
      <c r="X50" s="112"/>
      <c r="Y50" s="112"/>
      <c r="Z50" s="120"/>
      <c r="AA50" s="120"/>
      <c r="AC50" s="264"/>
    </row>
    <row r="51" spans="1:42">
      <c r="A51" s="165"/>
      <c r="B51" s="170"/>
      <c r="C51" s="170"/>
      <c r="I51" s="405"/>
      <c r="J51" s="411"/>
      <c r="K51" s="184"/>
      <c r="L51" s="185" t="str">
        <f>Input!K21</f>
        <v xml:space="preserve">  CHIEF, CONTRACTING, xxx</v>
      </c>
      <c r="M51" s="185"/>
      <c r="N51" s="185"/>
      <c r="O51" s="112"/>
      <c r="P51" s="112"/>
      <c r="Q51" s="112"/>
      <c r="R51" s="112"/>
      <c r="S51" s="112"/>
      <c r="T51" s="112"/>
      <c r="U51" s="112"/>
      <c r="V51" s="112"/>
      <c r="W51" s="112"/>
      <c r="X51" s="112"/>
      <c r="Y51" s="112"/>
      <c r="Z51" s="120"/>
      <c r="AA51" s="120"/>
      <c r="AC51" s="264"/>
    </row>
    <row r="52" spans="1:42" ht="15">
      <c r="A52" s="165"/>
      <c r="B52" s="170"/>
      <c r="C52" s="170"/>
      <c r="I52" s="405"/>
      <c r="J52" s="411"/>
      <c r="K52" s="185"/>
      <c r="L52" s="185"/>
      <c r="M52" s="185"/>
      <c r="N52" s="185"/>
      <c r="O52" s="112"/>
      <c r="P52" s="112"/>
      <c r="Q52" s="112"/>
      <c r="R52" s="112"/>
      <c r="S52" s="112"/>
      <c r="T52" s="112"/>
      <c r="U52" s="112"/>
      <c r="V52" s="112"/>
      <c r="W52" s="112"/>
      <c r="X52" s="112"/>
      <c r="Y52" s="182"/>
      <c r="Z52" s="120"/>
      <c r="AA52" s="120"/>
      <c r="AC52" s="264"/>
    </row>
    <row r="53" spans="1:42">
      <c r="A53" s="165"/>
      <c r="B53" s="170"/>
      <c r="C53" s="170"/>
      <c r="I53" s="405"/>
      <c r="J53" s="411"/>
      <c r="K53" s="184"/>
      <c r="L53" s="185" t="str">
        <f>Input!K38</f>
        <v xml:space="preserve">  CHIEF,  PM-PB, xxxx</v>
      </c>
      <c r="M53" s="185"/>
      <c r="N53" s="185"/>
      <c r="O53" s="112"/>
      <c r="P53" s="112"/>
      <c r="Q53" s="112"/>
      <c r="R53" s="112"/>
      <c r="S53" s="112"/>
      <c r="T53" s="112"/>
      <c r="U53" s="112"/>
      <c r="V53" s="112"/>
      <c r="W53" s="112"/>
      <c r="X53" s="112"/>
      <c r="Y53" s="112"/>
      <c r="Z53" s="120"/>
      <c r="AA53" s="120"/>
      <c r="AC53" s="264"/>
    </row>
    <row r="54" spans="1:42">
      <c r="A54" s="165"/>
      <c r="B54" s="170"/>
      <c r="C54" s="170"/>
      <c r="I54" s="405"/>
      <c r="J54" s="411"/>
      <c r="K54" s="185"/>
      <c r="L54" s="185"/>
      <c r="M54" s="185"/>
      <c r="N54" s="185"/>
      <c r="O54" s="112"/>
      <c r="P54" s="112"/>
      <c r="Q54" s="112"/>
      <c r="R54" s="112"/>
      <c r="S54" s="112"/>
      <c r="T54" s="112"/>
      <c r="U54" s="112"/>
      <c r="V54" s="112"/>
      <c r="W54" s="112"/>
      <c r="X54" s="112"/>
      <c r="Y54" s="112"/>
      <c r="Z54" s="120"/>
      <c r="AA54" s="120"/>
      <c r="AC54" s="264"/>
    </row>
    <row r="55" spans="1:42">
      <c r="A55" s="165"/>
      <c r="B55" s="170"/>
      <c r="C55" s="170"/>
      <c r="I55" s="405"/>
      <c r="J55" s="411"/>
      <c r="K55" s="184"/>
      <c r="L55" s="185" t="str">
        <f>Input!K16</f>
        <v xml:space="preserve">  CHIEF, DPM, xxx</v>
      </c>
      <c r="M55" s="185"/>
      <c r="N55" s="185"/>
      <c r="O55" s="112"/>
      <c r="P55" s="112"/>
      <c r="Q55" s="174"/>
      <c r="R55" s="112"/>
      <c r="S55" s="112"/>
      <c r="T55" s="112"/>
      <c r="U55" s="112"/>
      <c r="V55" s="112"/>
      <c r="W55" s="112"/>
      <c r="X55" s="112"/>
      <c r="Y55" s="112"/>
      <c r="Z55" s="120"/>
      <c r="AA55" s="120"/>
      <c r="AC55" s="264"/>
    </row>
    <row r="56" spans="1:42">
      <c r="A56" s="165"/>
      <c r="B56" s="170"/>
      <c r="C56" s="170"/>
      <c r="I56" s="405"/>
      <c r="J56" s="411"/>
      <c r="K56" s="188"/>
      <c r="L56" s="185"/>
      <c r="M56" s="185"/>
      <c r="N56" s="185"/>
      <c r="O56" s="112"/>
      <c r="P56" s="112"/>
      <c r="Q56" s="174"/>
      <c r="R56" s="112"/>
      <c r="S56" s="112"/>
      <c r="T56" s="112"/>
      <c r="U56" s="112"/>
      <c r="V56" s="112"/>
      <c r="W56" s="112"/>
      <c r="X56" s="112"/>
      <c r="Y56" s="112"/>
      <c r="Z56" s="120"/>
      <c r="AA56" s="120"/>
      <c r="AC56" s="264"/>
    </row>
    <row r="57" spans="1:42" ht="15.75">
      <c r="A57" s="165"/>
      <c r="B57" s="189" t="s">
        <v>77</v>
      </c>
      <c r="C57" s="189"/>
      <c r="D57" s="429">
        <v>1</v>
      </c>
      <c r="E57" s="61"/>
      <c r="F57" s="429"/>
      <c r="G57" s="190" t="s">
        <v>40</v>
      </c>
      <c r="H57" s="190"/>
      <c r="I57" s="405">
        <v>1</v>
      </c>
      <c r="J57" s="419"/>
      <c r="K57" s="112"/>
      <c r="L57" s="112"/>
      <c r="M57" s="112"/>
      <c r="N57" s="112"/>
      <c r="O57" s="191" t="s">
        <v>67</v>
      </c>
      <c r="P57" s="112"/>
      <c r="Q57" s="112"/>
      <c r="R57" s="112"/>
      <c r="S57" s="112"/>
      <c r="T57" s="112"/>
      <c r="U57" s="112"/>
      <c r="V57" s="112"/>
      <c r="W57" s="112"/>
      <c r="X57" s="112"/>
      <c r="Y57" s="112"/>
      <c r="Z57" s="192"/>
      <c r="AA57" s="120"/>
      <c r="AC57" s="264"/>
    </row>
    <row r="58" spans="1:42">
      <c r="A58" s="165"/>
      <c r="B58" s="116"/>
      <c r="C58" s="116"/>
      <c r="I58" s="405">
        <v>2</v>
      </c>
      <c r="J58" s="420"/>
      <c r="K58" s="164"/>
      <c r="L58" s="164"/>
      <c r="M58" s="164"/>
      <c r="N58" s="164"/>
      <c r="O58" s="164"/>
      <c r="P58" s="164"/>
      <c r="Q58" s="164"/>
      <c r="R58" s="164"/>
      <c r="S58" s="164"/>
      <c r="T58" s="164"/>
      <c r="U58" s="164"/>
      <c r="V58" s="164"/>
      <c r="W58" s="164"/>
      <c r="X58" s="164"/>
      <c r="Y58" s="164"/>
      <c r="Z58" s="193"/>
      <c r="AA58" s="193"/>
      <c r="AC58" s="264"/>
    </row>
    <row r="59" spans="1:42" ht="15">
      <c r="A59" s="122"/>
      <c r="B59" s="645"/>
      <c r="C59" s="645"/>
      <c r="D59" s="645"/>
      <c r="E59" s="645"/>
      <c r="F59" s="645"/>
      <c r="G59" s="645"/>
      <c r="H59" s="194"/>
      <c r="I59" s="405">
        <v>3</v>
      </c>
      <c r="J59" s="407" t="s">
        <v>26</v>
      </c>
      <c r="K59" s="663" t="str">
        <f>Input!$L$7</f>
        <v>Washout Creek Bridge Protection - Section 14</v>
      </c>
      <c r="L59" s="663"/>
      <c r="M59" s="663"/>
      <c r="N59" s="663"/>
      <c r="O59" s="663"/>
      <c r="P59" s="663"/>
      <c r="Q59" s="663"/>
      <c r="R59" s="663"/>
      <c r="S59" s="112"/>
      <c r="T59" s="113" t="s">
        <v>25</v>
      </c>
      <c r="U59" s="112"/>
      <c r="V59" s="114" t="str">
        <f>Input!$L$6</f>
        <v>NWW WALLA WALLA</v>
      </c>
      <c r="W59" s="112"/>
      <c r="X59" s="112"/>
      <c r="Y59" s="112"/>
      <c r="Z59" s="113" t="s">
        <v>28</v>
      </c>
      <c r="AA59" s="286">
        <f>Input!$L$11</f>
        <v>41730</v>
      </c>
      <c r="AC59" s="264"/>
    </row>
    <row r="60" spans="1:42" ht="15">
      <c r="A60" s="122"/>
      <c r="B60" s="195"/>
      <c r="C60" s="195"/>
      <c r="I60" s="405">
        <v>4</v>
      </c>
      <c r="J60" s="407" t="s">
        <v>27</v>
      </c>
      <c r="K60" s="332" t="str">
        <f>Input!$L$9</f>
        <v>Somewhere,  WA</v>
      </c>
      <c r="L60" s="112"/>
      <c r="M60" s="118"/>
      <c r="N60" s="112"/>
      <c r="O60" s="112"/>
      <c r="P60" s="112"/>
      <c r="Q60" s="112"/>
      <c r="R60" s="112"/>
      <c r="S60" s="112"/>
      <c r="T60" s="113" t="s">
        <v>29</v>
      </c>
      <c r="U60" s="112"/>
      <c r="V60" s="119" t="str">
        <f>Input!$K$19</f>
        <v xml:space="preserve">  CHIEF, COST ENGINEERING, xxx</v>
      </c>
      <c r="W60" s="112"/>
      <c r="X60" s="112"/>
      <c r="Y60" s="112"/>
      <c r="Z60" s="120"/>
      <c r="AA60" s="121"/>
      <c r="AC60" s="263"/>
    </row>
    <row r="61" spans="1:42">
      <c r="A61" s="122"/>
      <c r="B61" s="196"/>
      <c r="C61" s="196"/>
      <c r="I61" s="405">
        <v>5</v>
      </c>
      <c r="J61" s="409" t="s">
        <v>425</v>
      </c>
      <c r="K61" s="112"/>
      <c r="L61" s="123" t="str">
        <f>Input!$L$12</f>
        <v>CAP Feasibility STUDY - WASHOUT CREEK</v>
      </c>
      <c r="M61" s="112"/>
      <c r="N61" s="112"/>
      <c r="O61" s="112"/>
      <c r="P61" s="112"/>
      <c r="Q61" s="112"/>
      <c r="R61" s="112"/>
      <c r="S61" s="112"/>
      <c r="T61" s="112"/>
      <c r="U61" s="112"/>
      <c r="V61" s="112"/>
      <c r="W61" s="112"/>
      <c r="X61" s="112"/>
      <c r="Y61" s="112"/>
      <c r="Z61" s="121"/>
      <c r="AA61" s="120"/>
      <c r="AC61" s="262"/>
    </row>
    <row r="62" spans="1:42" ht="13.5" thickBot="1">
      <c r="A62" s="122"/>
      <c r="B62" s="197" t="s">
        <v>399</v>
      </c>
      <c r="C62" s="197"/>
      <c r="D62" s="430" t="s">
        <v>69</v>
      </c>
      <c r="E62" s="117" t="s">
        <v>5</v>
      </c>
      <c r="F62" s="430"/>
      <c r="I62" s="405">
        <v>6</v>
      </c>
      <c r="J62" s="410"/>
      <c r="K62" s="124"/>
      <c r="L62" s="124"/>
      <c r="M62" s="124"/>
      <c r="N62" s="124"/>
      <c r="O62" s="124"/>
      <c r="P62" s="124"/>
      <c r="Q62" s="124"/>
      <c r="R62" s="124"/>
      <c r="S62" s="124"/>
      <c r="T62" s="124"/>
      <c r="U62" s="124"/>
      <c r="V62" s="124"/>
      <c r="W62" s="124"/>
      <c r="X62" s="124"/>
      <c r="Y62" s="124"/>
      <c r="Z62" s="126"/>
      <c r="AA62" s="126"/>
      <c r="AC62" s="263"/>
    </row>
    <row r="63" spans="1:42" ht="43.15" customHeight="1" thickTop="1" thickBot="1">
      <c r="A63" s="122"/>
      <c r="B63" s="116"/>
      <c r="C63" s="116"/>
      <c r="I63" s="405">
        <v>7</v>
      </c>
      <c r="J63" s="643" t="s">
        <v>576</v>
      </c>
      <c r="K63" s="644"/>
      <c r="L63" s="647" t="s">
        <v>575</v>
      </c>
      <c r="M63" s="648"/>
      <c r="N63" s="648"/>
      <c r="O63" s="648"/>
      <c r="P63" s="128"/>
      <c r="Q63" s="649" t="s">
        <v>840</v>
      </c>
      <c r="R63" s="650"/>
      <c r="S63" s="650"/>
      <c r="T63" s="650"/>
      <c r="U63" s="128"/>
      <c r="V63" s="664" t="s">
        <v>574</v>
      </c>
      <c r="W63" s="643"/>
      <c r="X63" s="643"/>
      <c r="Y63" s="643"/>
      <c r="Z63" s="643"/>
      <c r="AA63" s="644"/>
      <c r="AC63" s="262"/>
      <c r="AD63" s="127"/>
      <c r="AE63" s="127"/>
      <c r="AF63" s="127"/>
      <c r="AG63" s="127"/>
      <c r="AH63" s="127"/>
      <c r="AI63" s="127"/>
      <c r="AP63" s="343"/>
    </row>
    <row r="64" spans="1:42" ht="22.15" customHeight="1" thickTop="1">
      <c r="A64" s="198" t="s">
        <v>495</v>
      </c>
      <c r="B64" s="199" t="s">
        <v>496</v>
      </c>
      <c r="C64" s="199" t="s">
        <v>497</v>
      </c>
      <c r="D64" s="431" t="s">
        <v>70</v>
      </c>
      <c r="E64" s="200" t="s">
        <v>398</v>
      </c>
      <c r="F64" s="437" t="s">
        <v>487</v>
      </c>
      <c r="I64" s="405">
        <v>8</v>
      </c>
      <c r="J64" s="411"/>
      <c r="K64" s="131"/>
      <c r="L64" s="657" t="s">
        <v>30</v>
      </c>
      <c r="M64" s="658"/>
      <c r="N64" s="658"/>
      <c r="O64" s="376">
        <v>41713</v>
      </c>
      <c r="P64" s="201"/>
      <c r="Q64" s="657" t="s">
        <v>55</v>
      </c>
      <c r="R64" s="658"/>
      <c r="S64" s="658"/>
      <c r="T64" s="412">
        <f>Input!$L$10</f>
        <v>2016</v>
      </c>
      <c r="U64" s="201"/>
      <c r="V64" s="119"/>
      <c r="W64" s="112"/>
      <c r="X64" s="112"/>
      <c r="Y64" s="112"/>
      <c r="Z64" s="120"/>
      <c r="AA64" s="202"/>
      <c r="AC64" s="263"/>
    </row>
    <row r="65" spans="1:42">
      <c r="A65" s="203"/>
      <c r="I65" s="405">
        <v>9</v>
      </c>
      <c r="J65" s="411" t="s">
        <v>40</v>
      </c>
      <c r="K65" s="131"/>
      <c r="L65" s="659" t="s">
        <v>1022</v>
      </c>
      <c r="M65" s="660"/>
      <c r="N65" s="660"/>
      <c r="O65" s="386">
        <f>VLOOKUP( D67,Input!$C$73:$D$193,2)</f>
        <v>41913</v>
      </c>
      <c r="P65" s="132"/>
      <c r="Q65" s="661" t="s">
        <v>56</v>
      </c>
      <c r="R65" s="662"/>
      <c r="S65" s="662"/>
      <c r="T65" s="143" t="str">
        <f>"1 -Oct-"&amp;RIGHT(FIXED(VALUE(T64-1),0,TRUE),2)</f>
        <v>1 -Oct-15</v>
      </c>
      <c r="U65" s="132"/>
      <c r="V65" s="112"/>
      <c r="W65" s="112"/>
      <c r="X65" s="112"/>
      <c r="Y65" s="143"/>
      <c r="Z65" s="120"/>
      <c r="AA65" s="137"/>
      <c r="AC65" s="263"/>
    </row>
    <row r="66" spans="1:42" ht="24.6" customHeight="1" thickBot="1">
      <c r="A66" s="203"/>
      <c r="E66" s="289"/>
      <c r="F66" s="438"/>
      <c r="G66" s="156"/>
      <c r="H66" s="156"/>
      <c r="I66" s="405">
        <v>10</v>
      </c>
      <c r="J66" s="411"/>
      <c r="K66" s="129"/>
      <c r="L66" s="133"/>
      <c r="M66" s="112"/>
      <c r="N66" s="387" t="s">
        <v>565</v>
      </c>
      <c r="O66" s="112"/>
      <c r="P66" s="132"/>
      <c r="Q66" s="114"/>
      <c r="R66" s="112"/>
      <c r="S66" s="129"/>
      <c r="T66" s="143"/>
      <c r="U66" s="132"/>
      <c r="V66" s="112"/>
      <c r="W66" s="112"/>
      <c r="X66" s="112"/>
      <c r="Y66" s="143"/>
      <c r="Z66" s="120"/>
      <c r="AA66" s="137"/>
      <c r="AC66" s="263"/>
    </row>
    <row r="67" spans="1:42" ht="15.75" thickBot="1">
      <c r="A67" s="204"/>
      <c r="B67" s="205"/>
      <c r="C67" s="205"/>
      <c r="D67" s="432" t="s">
        <v>881</v>
      </c>
      <c r="E67" s="155" t="str">
        <f>FIXED(HLOOKUP(D67,cwccis,4),0,TRUE)&amp;HLOOKUP(D67,cwccis,5)</f>
        <v>2014(Oct - Dec)</v>
      </c>
      <c r="F67" s="434"/>
      <c r="G67" s="354" t="s">
        <v>1021</v>
      </c>
      <c r="H67" s="156"/>
      <c r="I67" s="405">
        <v>11</v>
      </c>
      <c r="J67" s="412" t="s">
        <v>52</v>
      </c>
      <c r="K67" s="144" t="s">
        <v>53</v>
      </c>
      <c r="L67" s="145" t="s">
        <v>31</v>
      </c>
      <c r="M67" s="143" t="s">
        <v>32</v>
      </c>
      <c r="N67" s="143" t="s">
        <v>32</v>
      </c>
      <c r="O67" s="143" t="s">
        <v>33</v>
      </c>
      <c r="P67" s="132"/>
      <c r="Q67" s="135" t="s">
        <v>60</v>
      </c>
      <c r="R67" s="143" t="s">
        <v>31</v>
      </c>
      <c r="S67" s="143" t="s">
        <v>32</v>
      </c>
      <c r="T67" s="143" t="s">
        <v>33</v>
      </c>
      <c r="U67" s="132"/>
      <c r="V67" s="135" t="s">
        <v>73</v>
      </c>
      <c r="W67" s="206" t="s">
        <v>60</v>
      </c>
      <c r="X67" s="206"/>
      <c r="Y67" s="143" t="s">
        <v>31</v>
      </c>
      <c r="Z67" s="207" t="s">
        <v>32</v>
      </c>
      <c r="AA67" s="147" t="s">
        <v>34</v>
      </c>
      <c r="AC67" s="263"/>
    </row>
    <row r="68" spans="1:42">
      <c r="A68" s="203"/>
      <c r="C68" s="205"/>
      <c r="D68" s="406" t="str">
        <f>Input!M10</f>
        <v>2016Q1</v>
      </c>
      <c r="E68" s="155" t="s">
        <v>40</v>
      </c>
      <c r="G68" s="354" t="s">
        <v>1020</v>
      </c>
      <c r="H68" s="156"/>
      <c r="I68" s="405">
        <v>12</v>
      </c>
      <c r="J68" s="413" t="s">
        <v>35</v>
      </c>
      <c r="K68" s="150" t="s">
        <v>54</v>
      </c>
      <c r="L68" s="151" t="s">
        <v>58</v>
      </c>
      <c r="M68" s="150" t="s">
        <v>58</v>
      </c>
      <c r="N68" s="150" t="s">
        <v>59</v>
      </c>
      <c r="O68" s="150" t="s">
        <v>58</v>
      </c>
      <c r="P68" s="132"/>
      <c r="Q68" s="150" t="s">
        <v>59</v>
      </c>
      <c r="R68" s="150" t="s">
        <v>58</v>
      </c>
      <c r="S68" s="150" t="s">
        <v>58</v>
      </c>
      <c r="T68" s="150" t="s">
        <v>58</v>
      </c>
      <c r="U68" s="132"/>
      <c r="V68" s="150" t="s">
        <v>72</v>
      </c>
      <c r="W68" s="150" t="s">
        <v>59</v>
      </c>
      <c r="X68" s="150"/>
      <c r="Y68" s="150" t="s">
        <v>58</v>
      </c>
      <c r="Z68" s="150" t="s">
        <v>58</v>
      </c>
      <c r="AA68" s="153" t="s">
        <v>58</v>
      </c>
      <c r="AC68" s="263"/>
    </row>
    <row r="69" spans="1:42">
      <c r="A69" s="203"/>
      <c r="B69" s="205"/>
      <c r="C69" s="205"/>
      <c r="D69" s="433"/>
      <c r="G69" s="156"/>
      <c r="H69" s="156"/>
      <c r="I69" s="405">
        <v>13</v>
      </c>
      <c r="J69" s="414" t="s">
        <v>471</v>
      </c>
      <c r="K69" s="157" t="s">
        <v>472</v>
      </c>
      <c r="L69" s="158" t="s">
        <v>473</v>
      </c>
      <c r="M69" s="157" t="s">
        <v>474</v>
      </c>
      <c r="N69" s="157" t="s">
        <v>475</v>
      </c>
      <c r="O69" s="157" t="s">
        <v>476</v>
      </c>
      <c r="P69" s="159"/>
      <c r="Q69" s="157" t="s">
        <v>477</v>
      </c>
      <c r="R69" s="157" t="s">
        <v>478</v>
      </c>
      <c r="S69" s="157" t="s">
        <v>479</v>
      </c>
      <c r="T69" s="157" t="s">
        <v>480</v>
      </c>
      <c r="U69" s="159"/>
      <c r="V69" s="157" t="s">
        <v>485</v>
      </c>
      <c r="W69" s="157" t="s">
        <v>481</v>
      </c>
      <c r="X69" s="157"/>
      <c r="Y69" s="157" t="s">
        <v>482</v>
      </c>
      <c r="Z69" s="157" t="s">
        <v>483</v>
      </c>
      <c r="AA69" s="160" t="s">
        <v>484</v>
      </c>
      <c r="AC69" s="263"/>
    </row>
    <row r="70" spans="1:42" ht="13.5" thickBot="1">
      <c r="A70" s="203"/>
      <c r="B70" s="205"/>
      <c r="C70" s="205"/>
      <c r="D70" s="433"/>
      <c r="E70" s="155"/>
      <c r="F70" s="434"/>
      <c r="G70" s="156"/>
      <c r="H70" s="209"/>
      <c r="I70" s="405">
        <v>14</v>
      </c>
      <c r="J70" s="411"/>
      <c r="K70" s="210" t="s">
        <v>634</v>
      </c>
      <c r="L70" s="242"/>
      <c r="M70" s="243"/>
      <c r="N70" s="112"/>
      <c r="O70" s="112"/>
      <c r="P70" s="132"/>
      <c r="Q70" s="244"/>
      <c r="R70" s="243"/>
      <c r="S70" s="243"/>
      <c r="T70" s="243"/>
      <c r="U70" s="132"/>
      <c r="V70" s="112"/>
      <c r="W70" s="112"/>
      <c r="X70" s="112"/>
      <c r="Y70" s="243"/>
      <c r="Z70" s="251"/>
      <c r="AA70" s="250"/>
      <c r="AC70" s="263"/>
    </row>
    <row r="71" spans="1:42" ht="15.75" thickBot="1">
      <c r="A71" s="16">
        <f>HLOOKUP(D67,cwccis,VLOOKUP(J71,row,2))</f>
        <v>843.5</v>
      </c>
      <c r="B71" s="17">
        <f>HLOOKUP(D68,cwccis,VLOOKUP(J71,row,2))</f>
        <v>855.77</v>
      </c>
      <c r="C71" s="17">
        <f>HLOOKUP(D71,cwccis,VLOOKUP(J71,row,2))</f>
        <v>866.66</v>
      </c>
      <c r="D71" s="432" t="s">
        <v>967</v>
      </c>
      <c r="E71" s="155" t="str">
        <f>FIXED(HLOOKUP(D71,cwccis,4),0,TRUE)&amp;HLOOKUP(D71,cwccis,5)</f>
        <v>2016(Jul - Sep)</v>
      </c>
      <c r="F71" s="434" t="str">
        <f>J71</f>
        <v>09</v>
      </c>
      <c r="G71" s="156" t="str">
        <f>" Midpoint "&amp;J71</f>
        <v xml:space="preserve"> Midpoint 09</v>
      </c>
      <c r="H71" s="156" t="s">
        <v>40</v>
      </c>
      <c r="I71" s="405">
        <v>15</v>
      </c>
      <c r="J71" s="416" t="s">
        <v>83</v>
      </c>
      <c r="K71" s="112" t="str">
        <f>VLOOKUP(J71,row,3)</f>
        <v>CHANNELS &amp; CANALS</v>
      </c>
      <c r="L71" s="47">
        <v>3221</v>
      </c>
      <c r="M71" s="30">
        <f>L71*N71</f>
        <v>740.83</v>
      </c>
      <c r="N71" s="277">
        <v>0.23</v>
      </c>
      <c r="O71" s="33">
        <f>M71+L71</f>
        <v>3961.83</v>
      </c>
      <c r="P71" s="132"/>
      <c r="Q71" s="5">
        <f>IF(O71=0,0,B71/A71-1)</f>
        <v>1.4546532305868443E-2</v>
      </c>
      <c r="R71" s="26">
        <f>SUM(+L71*(1+Q71),0)</f>
        <v>3267.8543805572021</v>
      </c>
      <c r="S71" s="26">
        <f>SUM(+M71*(1+Q71),0)</f>
        <v>751.60650752815661</v>
      </c>
      <c r="T71" s="26">
        <f>S71+R71</f>
        <v>4019.4608880853589</v>
      </c>
      <c r="U71" s="132"/>
      <c r="V71" s="211" t="str">
        <f>IF(T71=0,0,D71)</f>
        <v>2016Q4</v>
      </c>
      <c r="W71" s="5">
        <f>IF(L71=0,0,C71/B71-1)</f>
        <v>1.2725381819881587E-2</v>
      </c>
      <c r="X71" s="5"/>
      <c r="Y71" s="26">
        <f>SUM(+R71*(1+W71),0)</f>
        <v>3309.4390752815652</v>
      </c>
      <c r="Z71" s="320">
        <f>SUM(+S71*(1+W71),0)</f>
        <v>761.17098731476005</v>
      </c>
      <c r="AA71" s="321">
        <f>Y71+Z71</f>
        <v>4070.6100625963254</v>
      </c>
      <c r="AC71" s="263"/>
    </row>
    <row r="72" spans="1:42" ht="15.75" thickBot="1">
      <c r="A72" s="16">
        <f>HLOOKUP($D$67,cwccis,VLOOKUP(J72,row,2))</f>
        <v>832.39</v>
      </c>
      <c r="B72" s="17">
        <f>HLOOKUP(D68,cwccis,VLOOKUP(J72,row,2))</f>
        <v>844.49</v>
      </c>
      <c r="C72" s="17">
        <f>HLOOKUP(D72,cwccis,VLOOKUP(J72,row,2))</f>
        <v>855.25</v>
      </c>
      <c r="D72" s="432" t="s">
        <v>967</v>
      </c>
      <c r="E72" s="155" t="str">
        <f>FIXED(HLOOKUP(D72,cwccis,4),0,TRUE)&amp;HLOOKUP(D72,cwccis,5)</f>
        <v>2016(Jul - Sep)</v>
      </c>
      <c r="F72" s="434" t="str">
        <f>J72</f>
        <v>16</v>
      </c>
      <c r="G72" s="156" t="str">
        <f>" Midpoint "&amp;J72</f>
        <v xml:space="preserve"> Midpoint 16</v>
      </c>
      <c r="H72" s="156"/>
      <c r="I72" s="405">
        <v>16</v>
      </c>
      <c r="J72" s="416" t="s">
        <v>89</v>
      </c>
      <c r="K72" s="112" t="str">
        <f>VLOOKUP(J72,row,3)</f>
        <v>BANK STABILIZATION</v>
      </c>
      <c r="L72" s="47">
        <v>458</v>
      </c>
      <c r="M72" s="30">
        <f>L72*N72</f>
        <v>164.88</v>
      </c>
      <c r="N72" s="277">
        <v>0.36</v>
      </c>
      <c r="O72" s="33">
        <f>M72+L72</f>
        <v>622.88</v>
      </c>
      <c r="P72" s="132"/>
      <c r="Q72" s="5">
        <f>IF(O72=0,0,B72/A72-1)</f>
        <v>1.453645526736258E-2</v>
      </c>
      <c r="R72" s="26">
        <f>SUM(+L72*(1+Q72),0)</f>
        <v>464.65769651245205</v>
      </c>
      <c r="S72" s="26">
        <f>SUM(+M72*(1+Q72),0)</f>
        <v>167.27677074448275</v>
      </c>
      <c r="T72" s="26">
        <f>S72+R72</f>
        <v>631.93446725693479</v>
      </c>
      <c r="U72" s="132"/>
      <c r="V72" s="211" t="str">
        <f>IF(T72=0,0,D72)</f>
        <v>2016Q4</v>
      </c>
      <c r="W72" s="5">
        <f>IF(L72=0,0,C72/B72-1)</f>
        <v>1.2741417897192298E-2</v>
      </c>
      <c r="X72" s="5"/>
      <c r="Y72" s="26">
        <f>SUM(+R72*(1+W72),0)</f>
        <v>470.57809440286394</v>
      </c>
      <c r="Z72" s="320">
        <f>SUM(+S72*(1+W72),0)</f>
        <v>169.40811398503104</v>
      </c>
      <c r="AA72" s="321">
        <f>Y72+Z72</f>
        <v>639.98620838789498</v>
      </c>
      <c r="AC72" s="263"/>
    </row>
    <row r="73" spans="1:42" ht="15.75" thickBot="1">
      <c r="A73" s="16" t="e">
        <f>HLOOKUP($D$67,cwccis,VLOOKUP(J73,row,2))</f>
        <v>#N/A</v>
      </c>
      <c r="B73" s="17" t="e">
        <f>HLOOKUP(D68,cwccis,VLOOKUP(J73,row,2))</f>
        <v>#N/A</v>
      </c>
      <c r="C73" s="17" t="e">
        <f>HLOOKUP(D73,cwccis,VLOOKUP(J73,row,2))</f>
        <v>#N/A</v>
      </c>
      <c r="D73" s="432" t="s">
        <v>967</v>
      </c>
      <c r="E73" s="155" t="str">
        <f>FIXED(HLOOKUP(D73,cwccis,4),0,TRUE)&amp;HLOOKUP(D73,cwccis,5)</f>
        <v>2016(Jul - Sep)</v>
      </c>
      <c r="F73" s="434">
        <f>J73</f>
        <v>0</v>
      </c>
      <c r="G73" s="156" t="str">
        <f>" Midpoint "&amp;J73</f>
        <v xml:space="preserve"> Midpoint </v>
      </c>
      <c r="H73" s="156"/>
      <c r="I73" s="405">
        <v>17</v>
      </c>
      <c r="J73" s="416"/>
      <c r="K73" s="112"/>
      <c r="L73" s="47">
        <v>0</v>
      </c>
      <c r="M73" s="30">
        <f>L73*N73</f>
        <v>0</v>
      </c>
      <c r="N73" s="277"/>
      <c r="O73" s="33">
        <f>M73+L73</f>
        <v>0</v>
      </c>
      <c r="P73" s="132"/>
      <c r="Q73" s="5">
        <f>IF(O73=0,0,B73/A73-1)</f>
        <v>0</v>
      </c>
      <c r="R73" s="26">
        <f>SUM(+L73*(1+Q73),0)</f>
        <v>0</v>
      </c>
      <c r="S73" s="26">
        <f>SUM(+M73*(1+Q73),0)</f>
        <v>0</v>
      </c>
      <c r="T73" s="26">
        <f>S73+R73</f>
        <v>0</v>
      </c>
      <c r="U73" s="132"/>
      <c r="V73" s="211">
        <f>IF(T73=0,0,D73)</f>
        <v>0</v>
      </c>
      <c r="W73" s="5">
        <f>IF(L73=0,0,C73/B73-1)</f>
        <v>0</v>
      </c>
      <c r="X73" s="5"/>
      <c r="Y73" s="26">
        <f>SUM(+R73*(1+W73),0)</f>
        <v>0</v>
      </c>
      <c r="Z73" s="320">
        <f>SUM(+S73*(1+W73),0)</f>
        <v>0</v>
      </c>
      <c r="AA73" s="321">
        <f>Y73+Z73</f>
        <v>0</v>
      </c>
      <c r="AC73" s="263"/>
    </row>
    <row r="74" spans="1:42" ht="15.75" thickBot="1">
      <c r="A74" s="16" t="e">
        <f>HLOOKUP($D$67,cwccis,VLOOKUP(J74,row,2))</f>
        <v>#N/A</v>
      </c>
      <c r="B74" s="17" t="e">
        <f>HLOOKUP(D68,cwccis,VLOOKUP(J74,row,2))</f>
        <v>#N/A</v>
      </c>
      <c r="C74" s="17" t="e">
        <f>HLOOKUP(D74,cwccis,VLOOKUP(J74,row,2))</f>
        <v>#N/A</v>
      </c>
      <c r="D74" s="432" t="s">
        <v>967</v>
      </c>
      <c r="E74" s="155" t="str">
        <f>FIXED(HLOOKUP(D74,cwccis,4),0,TRUE)&amp;HLOOKUP(D74,cwccis,5)</f>
        <v>2016(Jul - Sep)</v>
      </c>
      <c r="F74" s="434">
        <f>J74</f>
        <v>0</v>
      </c>
      <c r="G74" s="156" t="str">
        <f>" Midpoint "&amp;J74</f>
        <v xml:space="preserve"> Midpoint </v>
      </c>
      <c r="H74" s="156"/>
      <c r="I74" s="405">
        <v>18</v>
      </c>
      <c r="J74" s="416"/>
      <c r="K74" s="112"/>
      <c r="L74" s="47">
        <v>0</v>
      </c>
      <c r="M74" s="30">
        <f>L74*N74</f>
        <v>0</v>
      </c>
      <c r="N74" s="277"/>
      <c r="O74" s="33">
        <f>M74+L74</f>
        <v>0</v>
      </c>
      <c r="P74" s="132"/>
      <c r="Q74" s="5">
        <f>IF(O74=0,0,B74/A74-1)</f>
        <v>0</v>
      </c>
      <c r="R74" s="26">
        <f>SUM(+L74*(1+Q74),0)</f>
        <v>0</v>
      </c>
      <c r="S74" s="26">
        <f>SUM(+M74*(1+Q74),0)</f>
        <v>0</v>
      </c>
      <c r="T74" s="26">
        <f>S74+R74</f>
        <v>0</v>
      </c>
      <c r="U74" s="132"/>
      <c r="V74" s="211">
        <f>IF(T74=0,0,D74)</f>
        <v>0</v>
      </c>
      <c r="W74" s="5">
        <f>IF(L74=0,0,C74/B74-1)</f>
        <v>0</v>
      </c>
      <c r="X74" s="5"/>
      <c r="Y74" s="26">
        <f>SUM(+R74*(1+W74),0)</f>
        <v>0</v>
      </c>
      <c r="Z74" s="320">
        <f>SUM(+S74*(1+W74),0)</f>
        <v>0</v>
      </c>
      <c r="AA74" s="321">
        <f>Y74+Z74</f>
        <v>0</v>
      </c>
      <c r="AC74" s="263"/>
      <c r="AP74" s="481"/>
    </row>
    <row r="75" spans="1:42" ht="15.75" thickBot="1">
      <c r="A75" s="16" t="e">
        <f>HLOOKUP($D$67,cwccis,VLOOKUP(J75,row,2))</f>
        <v>#N/A</v>
      </c>
      <c r="B75" s="17" t="e">
        <f>HLOOKUP(D68,cwccis,VLOOKUP(J75,row,2))</f>
        <v>#N/A</v>
      </c>
      <c r="C75" s="17" t="e">
        <f>HLOOKUP(D75,cwccis,VLOOKUP(J75,row,2))</f>
        <v>#N/A</v>
      </c>
      <c r="D75" s="432" t="s">
        <v>967</v>
      </c>
      <c r="E75" s="155" t="str">
        <f>FIXED(HLOOKUP(D75,cwccis,4),0,TRUE)&amp;HLOOKUP(D75,cwccis,5)</f>
        <v>2016(Jul - Sep)</v>
      </c>
      <c r="F75" s="434">
        <f>J75</f>
        <v>0</v>
      </c>
      <c r="G75" s="156" t="str">
        <f>" Midpoint "&amp;J75</f>
        <v xml:space="preserve"> Midpoint </v>
      </c>
      <c r="H75" s="156"/>
      <c r="I75" s="405">
        <v>19</v>
      </c>
      <c r="J75" s="416"/>
      <c r="K75" s="112"/>
      <c r="L75" s="47">
        <v>0</v>
      </c>
      <c r="M75" s="30">
        <f>L75*N75</f>
        <v>0</v>
      </c>
      <c r="N75" s="277"/>
      <c r="O75" s="33">
        <f>M75+L75</f>
        <v>0</v>
      </c>
      <c r="P75" s="132"/>
      <c r="Q75" s="5">
        <f>IF(O75=0,0,B75/A75-1)</f>
        <v>0</v>
      </c>
      <c r="R75" s="26">
        <f>SUM(+L75*(1+Q75),0)</f>
        <v>0</v>
      </c>
      <c r="S75" s="26">
        <f>SUM(+M75*(1+Q75),0)</f>
        <v>0</v>
      </c>
      <c r="T75" s="26">
        <f>S75+R75</f>
        <v>0</v>
      </c>
      <c r="U75" s="132"/>
      <c r="V75" s="211">
        <f>IF(T75=0,0,D75)</f>
        <v>0</v>
      </c>
      <c r="W75" s="5">
        <f>IF(L75=0,0,C75/B75-1)</f>
        <v>0</v>
      </c>
      <c r="X75" s="5"/>
      <c r="Y75" s="26">
        <f>SUM(+R75*(1+W75),0)</f>
        <v>0</v>
      </c>
      <c r="Z75" s="320">
        <f>SUM(+S75*(1+W75),0)</f>
        <v>0</v>
      </c>
      <c r="AA75" s="321">
        <f>Y75+Z75</f>
        <v>0</v>
      </c>
      <c r="AC75" s="263"/>
    </row>
    <row r="76" spans="1:42">
      <c r="A76" s="18"/>
      <c r="B76" s="17"/>
      <c r="C76" s="17"/>
      <c r="D76" s="434"/>
      <c r="E76" s="155"/>
      <c r="F76" s="434"/>
      <c r="G76" s="156"/>
      <c r="H76" s="209"/>
      <c r="I76" s="405">
        <v>20</v>
      </c>
      <c r="J76" s="421" t="s">
        <v>40</v>
      </c>
      <c r="K76" s="212"/>
      <c r="L76" s="48"/>
      <c r="M76" s="31"/>
      <c r="N76" s="5"/>
      <c r="O76" s="26"/>
      <c r="P76" s="132"/>
      <c r="Q76" s="5"/>
      <c r="R76" s="26">
        <v>0</v>
      </c>
      <c r="S76" s="26"/>
      <c r="T76" s="26"/>
      <c r="U76" s="132"/>
      <c r="V76" s="211"/>
      <c r="W76" s="5"/>
      <c r="X76" s="5"/>
      <c r="Y76" s="26"/>
      <c r="Z76" s="320"/>
      <c r="AA76" s="321"/>
      <c r="AC76" s="263"/>
    </row>
    <row r="77" spans="1:42" ht="15">
      <c r="A77" s="18"/>
      <c r="B77" s="17"/>
      <c r="C77" s="17"/>
      <c r="D77" s="434"/>
      <c r="E77" s="155"/>
      <c r="F77" s="434"/>
      <c r="G77" s="156"/>
      <c r="H77" s="209"/>
      <c r="I77" s="405">
        <v>21</v>
      </c>
      <c r="J77" s="422"/>
      <c r="K77" s="163"/>
      <c r="L77" s="45" t="s">
        <v>36</v>
      </c>
      <c r="M77" s="27" t="s">
        <v>36</v>
      </c>
      <c r="N77" s="255" t="s">
        <v>36</v>
      </c>
      <c r="O77" s="27" t="s">
        <v>36</v>
      </c>
      <c r="P77" s="132"/>
      <c r="Q77" s="255"/>
      <c r="R77" s="27" t="s">
        <v>36</v>
      </c>
      <c r="S77" s="27" t="s">
        <v>36</v>
      </c>
      <c r="T77" s="27" t="s">
        <v>36</v>
      </c>
      <c r="U77" s="132"/>
      <c r="V77" s="163"/>
      <c r="W77" s="331"/>
      <c r="X77" s="331"/>
      <c r="Y77" s="322"/>
      <c r="Z77" s="323"/>
      <c r="AA77" s="324"/>
      <c r="AC77" s="263"/>
      <c r="AE77" s="115"/>
      <c r="AF77" s="115"/>
      <c r="AG77" s="115"/>
      <c r="AH77" s="115"/>
      <c r="AI77" s="115"/>
    </row>
    <row r="78" spans="1:42" ht="15">
      <c r="A78" s="18"/>
      <c r="B78" s="17"/>
      <c r="C78" s="17"/>
      <c r="G78" s="209"/>
      <c r="H78" s="209"/>
      <c r="I78" s="405">
        <v>22</v>
      </c>
      <c r="J78" s="422"/>
      <c r="K78" s="166" t="s">
        <v>66</v>
      </c>
      <c r="L78" s="44">
        <f>SUM(L71:L76)</f>
        <v>3679</v>
      </c>
      <c r="M78" s="26">
        <f>SUM(M71:M76)</f>
        <v>905.71</v>
      </c>
      <c r="N78" s="254">
        <f>O78/L78-1</f>
        <v>0.2461837455830389</v>
      </c>
      <c r="O78" s="29">
        <f>L78+M78</f>
        <v>4584.71</v>
      </c>
      <c r="P78" s="132"/>
      <c r="Q78" s="256"/>
      <c r="R78" s="26">
        <f>SUM(R71:R76)</f>
        <v>3732.512077069654</v>
      </c>
      <c r="S78" s="26">
        <f>SUM(S71:S76)</f>
        <v>918.88327827263936</v>
      </c>
      <c r="T78" s="26">
        <f>R78+S78</f>
        <v>4651.3953553422934</v>
      </c>
      <c r="U78" s="132"/>
      <c r="V78" s="112"/>
      <c r="W78" s="256"/>
      <c r="X78" s="256"/>
      <c r="Y78" s="26">
        <f>SUM(Y71:Y76)</f>
        <v>3780.0171696844291</v>
      </c>
      <c r="Z78" s="320">
        <f>SUM(Z71:Z76)</f>
        <v>930.57910129979109</v>
      </c>
      <c r="AA78" s="321">
        <f>Y78+Z78</f>
        <v>4710.5962709842206</v>
      </c>
      <c r="AC78" s="273">
        <f>SUM(AA71:AA76)</f>
        <v>4710.5962709842206</v>
      </c>
      <c r="AD78" s="115"/>
      <c r="AE78" s="127"/>
      <c r="AF78" s="127"/>
      <c r="AG78" s="127"/>
      <c r="AH78" s="127"/>
      <c r="AI78" s="127"/>
    </row>
    <row r="79" spans="1:42" ht="15.75" thickBot="1">
      <c r="A79" s="18"/>
      <c r="B79" s="17"/>
      <c r="C79" s="17"/>
      <c r="G79" s="209"/>
      <c r="H79" s="209"/>
      <c r="I79" s="405">
        <v>23</v>
      </c>
      <c r="J79" s="422"/>
      <c r="K79" s="112"/>
      <c r="L79" s="46"/>
      <c r="M79" s="26"/>
      <c r="N79" s="256"/>
      <c r="O79" s="28"/>
      <c r="P79" s="132"/>
      <c r="Q79" s="256"/>
      <c r="R79" s="28"/>
      <c r="S79" s="28"/>
      <c r="T79" s="28"/>
      <c r="U79" s="132"/>
      <c r="V79" s="112"/>
      <c r="W79" s="256"/>
      <c r="X79" s="256"/>
      <c r="Y79" s="28"/>
      <c r="Z79" s="325"/>
      <c r="AA79" s="326"/>
      <c r="AC79" s="263"/>
      <c r="AD79" s="115"/>
      <c r="AE79" s="127"/>
      <c r="AF79" s="127"/>
      <c r="AG79" s="127"/>
      <c r="AH79" s="127"/>
      <c r="AI79" s="127"/>
    </row>
    <row r="80" spans="1:42" ht="15.75" thickBot="1">
      <c r="A80" s="16">
        <f>HLOOKUP($D$67,cwccis,VLOOKUP(F80,row,2))</f>
        <v>810.03</v>
      </c>
      <c r="B80" s="17">
        <f>HLOOKUP(D68,cwccis,VLOOKUP(F80,row,2))</f>
        <v>821.81</v>
      </c>
      <c r="C80" s="17">
        <f>HLOOKUP(D80,cwccis,VLOOKUP(F80,row,2))</f>
        <v>821.81</v>
      </c>
      <c r="D80" s="432" t="s">
        <v>882</v>
      </c>
      <c r="E80" s="155" t="str">
        <f>FIXED(HLOOKUP(D80,cwccis,4),0,TRUE)&amp;HLOOKUP(D80,cwccis,5)</f>
        <v>2015(Oct - Dec)</v>
      </c>
      <c r="F80" s="439" t="s">
        <v>829</v>
      </c>
      <c r="G80" s="156" t="s">
        <v>486</v>
      </c>
      <c r="H80" s="156"/>
      <c r="I80" s="405">
        <v>24</v>
      </c>
      <c r="J80" s="423" t="s">
        <v>61</v>
      </c>
      <c r="K80" s="213" t="s">
        <v>37</v>
      </c>
      <c r="L80" s="47">
        <v>5</v>
      </c>
      <c r="M80" s="30">
        <f>L80*N80</f>
        <v>1.5</v>
      </c>
      <c r="N80" s="482">
        <v>0.3</v>
      </c>
      <c r="O80" s="33">
        <f>L80+M80</f>
        <v>6.5</v>
      </c>
      <c r="P80" s="132"/>
      <c r="Q80" s="5">
        <f>IF(O80=0,0,B80/A80-1)</f>
        <v>1.4542671259089035E-2</v>
      </c>
      <c r="R80" s="26">
        <f>SUM(+L80*(1+Q80),0)</f>
        <v>5.072713356295445</v>
      </c>
      <c r="S80" s="26">
        <f>SUM(+M80*(1+Q80),0)</f>
        <v>1.5218140068886337</v>
      </c>
      <c r="T80" s="26">
        <f>S80+R80</f>
        <v>6.5945273631840786</v>
      </c>
      <c r="U80" s="132"/>
      <c r="V80" s="211" t="str">
        <f>IF(T80=0,0,D80)</f>
        <v>2016Q1</v>
      </c>
      <c r="W80" s="5">
        <f>IF(L80=0,0,C80/B80-1)</f>
        <v>0</v>
      </c>
      <c r="X80" s="5"/>
      <c r="Y80" s="26">
        <f>SUM(+R80*(1+W80),0)</f>
        <v>5.072713356295445</v>
      </c>
      <c r="Z80" s="320">
        <f>SUM(+S80*(1+W80),0)</f>
        <v>1.5218140068886337</v>
      </c>
      <c r="AA80" s="321">
        <f>Y80+Z80</f>
        <v>6.5945273631840786</v>
      </c>
      <c r="AC80" s="273">
        <f>AA80</f>
        <v>6.5945273631840786</v>
      </c>
      <c r="AD80" s="115"/>
      <c r="AE80" s="127"/>
      <c r="AF80" s="127"/>
      <c r="AG80" s="127"/>
      <c r="AH80" s="127"/>
      <c r="AI80" s="127"/>
    </row>
    <row r="81" spans="1:35" ht="15" customHeight="1">
      <c r="A81" s="283"/>
      <c r="B81" s="282"/>
      <c r="C81" s="282"/>
      <c r="G81" s="646" t="s">
        <v>830</v>
      </c>
      <c r="H81" s="209"/>
      <c r="I81" s="405">
        <v>25</v>
      </c>
      <c r="J81" s="422"/>
      <c r="K81" s="112"/>
      <c r="L81" s="46"/>
      <c r="M81" s="26"/>
      <c r="N81" s="256"/>
      <c r="O81" s="28"/>
      <c r="P81" s="132"/>
      <c r="Q81" s="5">
        <f>IF(O81=0,0,B78/#REF!-1)</f>
        <v>0</v>
      </c>
      <c r="R81" s="28"/>
      <c r="S81" s="28"/>
      <c r="T81" s="28"/>
      <c r="U81" s="132"/>
      <c r="V81" s="112"/>
      <c r="W81" s="287" t="s">
        <v>40</v>
      </c>
      <c r="X81" s="287"/>
      <c r="Y81" s="28"/>
      <c r="Z81" s="325"/>
      <c r="AA81" s="326"/>
      <c r="AC81" s="263"/>
      <c r="AD81" s="115"/>
      <c r="AE81" s="127"/>
      <c r="AF81" s="127"/>
      <c r="AG81" s="127"/>
      <c r="AH81" s="127"/>
      <c r="AI81" s="127"/>
    </row>
    <row r="82" spans="1:35" ht="15">
      <c r="A82" s="283"/>
      <c r="B82" s="282"/>
      <c r="C82" s="282"/>
      <c r="G82" s="646"/>
      <c r="H82" s="209"/>
      <c r="I82" s="405">
        <v>26</v>
      </c>
      <c r="J82" s="422"/>
      <c r="K82" s="214"/>
      <c r="L82" s="49"/>
      <c r="M82" s="32"/>
      <c r="N82" s="256"/>
      <c r="O82" s="28"/>
      <c r="P82" s="132"/>
      <c r="Q82" s="256"/>
      <c r="R82" s="28"/>
      <c r="S82" s="28"/>
      <c r="T82" s="28"/>
      <c r="U82" s="132"/>
      <c r="V82" s="171"/>
      <c r="W82" s="256"/>
      <c r="X82" s="256"/>
      <c r="Y82" s="28"/>
      <c r="Z82" s="325"/>
      <c r="AA82" s="326"/>
      <c r="AC82" s="274"/>
      <c r="AD82" s="115"/>
      <c r="AE82" s="127"/>
      <c r="AF82" s="127"/>
      <c r="AG82" s="127"/>
      <c r="AH82" s="127"/>
      <c r="AI82" s="127"/>
    </row>
    <row r="83" spans="1:35" ht="16.5" customHeight="1" thickBot="1">
      <c r="A83" s="283"/>
      <c r="B83" s="282"/>
      <c r="C83" s="282"/>
      <c r="G83" s="209"/>
      <c r="H83" s="209"/>
      <c r="I83" s="405">
        <v>27</v>
      </c>
      <c r="J83" s="416">
        <v>30</v>
      </c>
      <c r="K83" s="119" t="s">
        <v>38</v>
      </c>
      <c r="L83" s="46"/>
      <c r="M83" s="28"/>
      <c r="N83" s="256"/>
      <c r="O83" s="28"/>
      <c r="P83" s="132"/>
      <c r="Q83" s="5">
        <f>ROUND(IF(O83=0,0,$B$75/$B$69-1),3)</f>
        <v>0</v>
      </c>
      <c r="R83" s="28"/>
      <c r="S83" s="28"/>
      <c r="T83" s="28"/>
      <c r="U83" s="132"/>
      <c r="V83" s="112"/>
      <c r="W83" s="5">
        <f>IF(L83=0,0,B83/$B$75-1)</f>
        <v>0</v>
      </c>
      <c r="X83" s="5"/>
      <c r="Y83" s="28"/>
      <c r="Z83" s="325"/>
      <c r="AA83" s="326"/>
      <c r="AC83" s="263"/>
      <c r="AD83" s="115"/>
      <c r="AE83" s="127"/>
      <c r="AF83" s="127"/>
      <c r="AG83" s="127"/>
      <c r="AH83" s="127"/>
      <c r="AI83" s="127"/>
    </row>
    <row r="84" spans="1:35" ht="15.75" thickBot="1">
      <c r="A84" s="19">
        <f>HLOOKUP(D67,cwccis,VLOOKUP(J83,row,2))</f>
        <v>1.0150000000000001</v>
      </c>
      <c r="B84" s="20">
        <f>HLOOKUP(D68,cwccis,VLOOKUP(J83,row,2))</f>
        <v>1.0383599999999999</v>
      </c>
      <c r="C84" s="21">
        <f>HLOOKUP(D84,cwccis,VLOOKUP(J83,row,2))</f>
        <v>1.0653696000000001</v>
      </c>
      <c r="D84" s="432" t="s">
        <v>967</v>
      </c>
      <c r="E84" s="155" t="str">
        <f>FIXED(HLOOKUP(D84,cwccis,4),0,TRUE)&amp;HLOOKUP(D84,cwccis,5)</f>
        <v>2016(Jul - Sep)</v>
      </c>
      <c r="F84" s="434">
        <f>$J$83</f>
        <v>30</v>
      </c>
      <c r="G84" s="215" t="s">
        <v>397</v>
      </c>
      <c r="H84" s="215"/>
      <c r="I84" s="405">
        <v>28</v>
      </c>
      <c r="J84" s="424">
        <f>Input!$R$15</f>
        <v>2.5000000000000001E-2</v>
      </c>
      <c r="K84" s="174" t="s">
        <v>44</v>
      </c>
      <c r="L84" s="50">
        <f t="shared" ref="L84:L91" si="5">ROUND($L$78*J84,0)</f>
        <v>92</v>
      </c>
      <c r="M84" s="30">
        <f>L84*N84</f>
        <v>19.872</v>
      </c>
      <c r="N84" s="318">
        <v>0.216</v>
      </c>
      <c r="O84" s="26">
        <f>M84+L84</f>
        <v>111.872</v>
      </c>
      <c r="P84" s="132"/>
      <c r="Q84" s="5">
        <f t="shared" ref="Q84:Q91" si="6">IF(O84=0,0,B84/A84-1)</f>
        <v>2.3014778325122887E-2</v>
      </c>
      <c r="R84" s="26">
        <f t="shared" ref="R84:R96" si="7">SUM(+L84*(1+Q84),0)</f>
        <v>94.117359605911304</v>
      </c>
      <c r="S84" s="26">
        <f t="shared" ref="S84:S96" si="8">SUM(+M84*(1+Q84),0)</f>
        <v>20.329349674876841</v>
      </c>
      <c r="T84" s="26">
        <f t="shared" ref="T84:T91" si="9">S84+R84</f>
        <v>114.44670928078814</v>
      </c>
      <c r="U84" s="132"/>
      <c r="V84" s="211" t="str">
        <f t="shared" ref="V84:V91" si="10">IF(T84=0,0,D84)</f>
        <v>2016Q4</v>
      </c>
      <c r="W84" s="5">
        <f t="shared" ref="W84:W91" si="11">IF(L84=0,0,C84/B84-1)</f>
        <v>2.6011787819253618E-2</v>
      </c>
      <c r="X84" s="5"/>
      <c r="Y84" s="26">
        <f t="shared" ref="Y84:Y96" si="12">SUM(+R84*(1+W84),0)</f>
        <v>96.565520394088665</v>
      </c>
      <c r="Z84" s="320">
        <f t="shared" ref="Z84:Z96" si="13">SUM(+S84*(1+W84),0)</f>
        <v>20.85815240512315</v>
      </c>
      <c r="AA84" s="321">
        <f t="shared" ref="AA84:AA91" si="14">Y84+Z84</f>
        <v>117.42367279921181</v>
      </c>
      <c r="AC84" s="273">
        <f>AA84</f>
        <v>117.42367279921181</v>
      </c>
      <c r="AD84" s="115"/>
      <c r="AE84" s="127"/>
      <c r="AF84" s="127"/>
      <c r="AG84" s="127"/>
      <c r="AH84" s="127"/>
      <c r="AI84" s="127"/>
    </row>
    <row r="85" spans="1:35" ht="15">
      <c r="A85" s="19">
        <f>A84</f>
        <v>1.0150000000000001</v>
      </c>
      <c r="B85" s="20">
        <f>B84</f>
        <v>1.0383599999999999</v>
      </c>
      <c r="C85" s="21">
        <f>C84</f>
        <v>1.0653696000000001</v>
      </c>
      <c r="D85" s="433" t="str">
        <f>D84</f>
        <v>2016Q4</v>
      </c>
      <c r="E85" s="208" t="str">
        <f>E84</f>
        <v>2016(Jul - Sep)</v>
      </c>
      <c r="F85" s="434">
        <f t="shared" ref="F85:F91" si="15">$J$83</f>
        <v>30</v>
      </c>
      <c r="G85" s="216" t="str">
        <f>"From "&amp;G84</f>
        <v>From Design mid point period</v>
      </c>
      <c r="H85" s="216"/>
      <c r="I85" s="405">
        <v>29</v>
      </c>
      <c r="J85" s="424">
        <f>Input!$R$17</f>
        <v>0.02</v>
      </c>
      <c r="K85" s="174" t="s">
        <v>45</v>
      </c>
      <c r="L85" s="50">
        <f t="shared" si="5"/>
        <v>74</v>
      </c>
      <c r="M85" s="30">
        <f>L85*N85</f>
        <v>15.984</v>
      </c>
      <c r="N85" s="278">
        <f>N84</f>
        <v>0.216</v>
      </c>
      <c r="O85" s="26">
        <f t="shared" ref="O85:O91" si="16">M85+L85</f>
        <v>89.983999999999995</v>
      </c>
      <c r="P85" s="132"/>
      <c r="Q85" s="5">
        <f t="shared" si="6"/>
        <v>2.3014778325122887E-2</v>
      </c>
      <c r="R85" s="26">
        <f t="shared" si="7"/>
        <v>75.703093596059091</v>
      </c>
      <c r="S85" s="26">
        <f t="shared" si="8"/>
        <v>16.351868216748763</v>
      </c>
      <c r="T85" s="26">
        <f t="shared" si="9"/>
        <v>92.054961812807846</v>
      </c>
      <c r="U85" s="132"/>
      <c r="V85" s="211" t="str">
        <f t="shared" si="10"/>
        <v>2016Q4</v>
      </c>
      <c r="W85" s="5">
        <f t="shared" si="11"/>
        <v>2.6011787819253618E-2</v>
      </c>
      <c r="X85" s="5"/>
      <c r="Y85" s="26">
        <f t="shared" si="12"/>
        <v>77.672266403940881</v>
      </c>
      <c r="Z85" s="320">
        <f t="shared" si="13"/>
        <v>16.777209543251228</v>
      </c>
      <c r="AA85" s="321">
        <f t="shared" si="14"/>
        <v>94.449475947192113</v>
      </c>
      <c r="AC85" s="273">
        <f t="shared" ref="AC85:AC96" si="17">AA85</f>
        <v>94.449475947192113</v>
      </c>
      <c r="AD85" s="115"/>
      <c r="AE85" s="127"/>
      <c r="AF85" s="127"/>
      <c r="AG85" s="127"/>
      <c r="AH85" s="127"/>
      <c r="AI85" s="127"/>
    </row>
    <row r="86" spans="1:35" ht="15">
      <c r="A86" s="19">
        <f t="shared" ref="A86:C88" si="18">A85</f>
        <v>1.0150000000000001</v>
      </c>
      <c r="B86" s="20">
        <f t="shared" si="18"/>
        <v>1.0383599999999999</v>
      </c>
      <c r="C86" s="21">
        <f t="shared" si="18"/>
        <v>1.0653696000000001</v>
      </c>
      <c r="D86" s="433" t="str">
        <f>D84</f>
        <v>2016Q4</v>
      </c>
      <c r="E86" s="208" t="str">
        <f>E84</f>
        <v>2016(Jul - Sep)</v>
      </c>
      <c r="F86" s="434">
        <f t="shared" si="15"/>
        <v>30</v>
      </c>
      <c r="G86" s="216" t="str">
        <f>"From "&amp;G84</f>
        <v>From Design mid point period</v>
      </c>
      <c r="H86" s="216"/>
      <c r="I86" s="405">
        <v>30</v>
      </c>
      <c r="J86" s="424">
        <f>Input!$R$18</f>
        <v>0.15</v>
      </c>
      <c r="K86" s="174" t="s">
        <v>46</v>
      </c>
      <c r="L86" s="50">
        <f t="shared" si="5"/>
        <v>552</v>
      </c>
      <c r="M86" s="30">
        <f t="shared" ref="M86:M91" si="19">L86*N86</f>
        <v>119.232</v>
      </c>
      <c r="N86" s="278">
        <f t="shared" ref="N86:N91" si="20">N85</f>
        <v>0.216</v>
      </c>
      <c r="O86" s="26">
        <f t="shared" si="16"/>
        <v>671.23199999999997</v>
      </c>
      <c r="P86" s="132"/>
      <c r="Q86" s="5">
        <f t="shared" si="6"/>
        <v>2.3014778325122887E-2</v>
      </c>
      <c r="R86" s="26">
        <f t="shared" si="7"/>
        <v>564.70415763546782</v>
      </c>
      <c r="S86" s="26">
        <f t="shared" si="8"/>
        <v>121.97609804926105</v>
      </c>
      <c r="T86" s="26">
        <f t="shared" si="9"/>
        <v>686.68025568472888</v>
      </c>
      <c r="U86" s="132"/>
      <c r="V86" s="211" t="str">
        <f t="shared" si="10"/>
        <v>2016Q4</v>
      </c>
      <c r="W86" s="5">
        <f t="shared" si="11"/>
        <v>2.6011787819253618E-2</v>
      </c>
      <c r="X86" s="5"/>
      <c r="Y86" s="26">
        <f t="shared" si="12"/>
        <v>579.39312236453191</v>
      </c>
      <c r="Z86" s="320">
        <f t="shared" si="13"/>
        <v>125.14891443073891</v>
      </c>
      <c r="AA86" s="321">
        <f t="shared" si="14"/>
        <v>704.54203679527086</v>
      </c>
      <c r="AC86" s="273">
        <f t="shared" si="17"/>
        <v>704.54203679527086</v>
      </c>
      <c r="AD86" s="115"/>
      <c r="AE86" s="127"/>
      <c r="AF86" s="127"/>
      <c r="AG86" s="127"/>
      <c r="AH86" s="127"/>
      <c r="AI86" s="127"/>
    </row>
    <row r="87" spans="1:35" ht="15">
      <c r="A87" s="19">
        <f t="shared" si="18"/>
        <v>1.0150000000000001</v>
      </c>
      <c r="B87" s="20">
        <f t="shared" si="18"/>
        <v>1.0383599999999999</v>
      </c>
      <c r="C87" s="21">
        <f t="shared" si="18"/>
        <v>1.0653696000000001</v>
      </c>
      <c r="D87" s="433" t="str">
        <f>D84</f>
        <v>2016Q4</v>
      </c>
      <c r="E87" s="208" t="str">
        <f>E84</f>
        <v>2016(Jul - Sep)</v>
      </c>
      <c r="F87" s="434">
        <f t="shared" si="15"/>
        <v>30</v>
      </c>
      <c r="G87" s="216" t="str">
        <f>"From "&amp;G84</f>
        <v>From Design mid point period</v>
      </c>
      <c r="H87" s="216"/>
      <c r="I87" s="405">
        <v>31</v>
      </c>
      <c r="J87" s="424">
        <f>Input!$R$20</f>
        <v>0.01</v>
      </c>
      <c r="K87" s="174" t="s">
        <v>396</v>
      </c>
      <c r="L87" s="50">
        <f t="shared" si="5"/>
        <v>37</v>
      </c>
      <c r="M87" s="30">
        <f t="shared" si="19"/>
        <v>7.992</v>
      </c>
      <c r="N87" s="278">
        <f t="shared" si="20"/>
        <v>0.216</v>
      </c>
      <c r="O87" s="26">
        <f t="shared" si="16"/>
        <v>44.991999999999997</v>
      </c>
      <c r="P87" s="132"/>
      <c r="Q87" s="5">
        <f t="shared" si="6"/>
        <v>2.3014778325122887E-2</v>
      </c>
      <c r="R87" s="26">
        <f t="shared" si="7"/>
        <v>37.851546798029545</v>
      </c>
      <c r="S87" s="26">
        <f t="shared" si="8"/>
        <v>8.1759341083743813</v>
      </c>
      <c r="T87" s="26">
        <f t="shared" si="9"/>
        <v>46.027480906403923</v>
      </c>
      <c r="U87" s="132"/>
      <c r="V87" s="211" t="str">
        <f t="shared" si="10"/>
        <v>2016Q4</v>
      </c>
      <c r="W87" s="5">
        <f t="shared" si="11"/>
        <v>2.6011787819253618E-2</v>
      </c>
      <c r="X87" s="5"/>
      <c r="Y87" s="26">
        <f t="shared" si="12"/>
        <v>38.836133201970441</v>
      </c>
      <c r="Z87" s="320">
        <f t="shared" si="13"/>
        <v>8.388604771625614</v>
      </c>
      <c r="AA87" s="321">
        <f t="shared" si="14"/>
        <v>47.224737973596056</v>
      </c>
      <c r="AC87" s="273">
        <f t="shared" si="17"/>
        <v>47.224737973596056</v>
      </c>
      <c r="AD87" s="115"/>
      <c r="AE87" s="127"/>
      <c r="AF87" s="127"/>
      <c r="AG87" s="127"/>
      <c r="AH87" s="127"/>
      <c r="AI87" s="127"/>
    </row>
    <row r="88" spans="1:35" ht="15">
      <c r="A88" s="19">
        <f t="shared" si="18"/>
        <v>1.0150000000000001</v>
      </c>
      <c r="B88" s="20">
        <f t="shared" si="18"/>
        <v>1.0383599999999999</v>
      </c>
      <c r="C88" s="21">
        <f t="shared" si="18"/>
        <v>1.0653696000000001</v>
      </c>
      <c r="D88" s="433" t="str">
        <f>D84</f>
        <v>2016Q4</v>
      </c>
      <c r="E88" s="208" t="str">
        <f>E84</f>
        <v>2016(Jul - Sep)</v>
      </c>
      <c r="F88" s="434">
        <f t="shared" si="15"/>
        <v>30</v>
      </c>
      <c r="G88" s="216" t="str">
        <f>"From "&amp;G84</f>
        <v>From Design mid point period</v>
      </c>
      <c r="H88" s="216"/>
      <c r="I88" s="405">
        <v>32</v>
      </c>
      <c r="J88" s="424">
        <f>Input!$R$21</f>
        <v>0.01</v>
      </c>
      <c r="K88" s="174" t="s">
        <v>47</v>
      </c>
      <c r="L88" s="50">
        <f t="shared" si="5"/>
        <v>37</v>
      </c>
      <c r="M88" s="30">
        <f t="shared" si="19"/>
        <v>7.992</v>
      </c>
      <c r="N88" s="278">
        <f t="shared" si="20"/>
        <v>0.216</v>
      </c>
      <c r="O88" s="26">
        <f t="shared" si="16"/>
        <v>44.991999999999997</v>
      </c>
      <c r="P88" s="132"/>
      <c r="Q88" s="5">
        <f t="shared" si="6"/>
        <v>2.3014778325122887E-2</v>
      </c>
      <c r="R88" s="26">
        <f t="shared" si="7"/>
        <v>37.851546798029545</v>
      </c>
      <c r="S88" s="26">
        <f t="shared" si="8"/>
        <v>8.1759341083743813</v>
      </c>
      <c r="T88" s="26">
        <f t="shared" si="9"/>
        <v>46.027480906403923</v>
      </c>
      <c r="U88" s="132"/>
      <c r="V88" s="211" t="str">
        <f t="shared" si="10"/>
        <v>2016Q4</v>
      </c>
      <c r="W88" s="5">
        <f t="shared" si="11"/>
        <v>2.6011787819253618E-2</v>
      </c>
      <c r="X88" s="5"/>
      <c r="Y88" s="26">
        <f t="shared" si="12"/>
        <v>38.836133201970441</v>
      </c>
      <c r="Z88" s="320">
        <f t="shared" si="13"/>
        <v>8.388604771625614</v>
      </c>
      <c r="AA88" s="321">
        <f t="shared" si="14"/>
        <v>47.224737973596056</v>
      </c>
      <c r="AC88" s="273">
        <f t="shared" si="17"/>
        <v>47.224737973596056</v>
      </c>
      <c r="AD88" s="115"/>
      <c r="AE88" s="127"/>
      <c r="AF88" s="127"/>
      <c r="AG88" s="127"/>
      <c r="AH88" s="127"/>
      <c r="AI88" s="127"/>
    </row>
    <row r="89" spans="1:35" ht="15">
      <c r="A89" s="19">
        <f>HLOOKUP(D67,cwccis,VLOOKUP(J83,row,2))</f>
        <v>1.0150000000000001</v>
      </c>
      <c r="B89" s="20">
        <f>HLOOKUP(D68,cwccis,VLOOKUP(J83,row,2))</f>
        <v>1.0383599999999999</v>
      </c>
      <c r="C89" s="21">
        <f>HLOOKUP(D89,cwccis,VLOOKUP(J83,row,2))</f>
        <v>1.1079843840000003</v>
      </c>
      <c r="D89" s="435" t="str">
        <f>D94</f>
        <v>2017Q4</v>
      </c>
      <c r="E89" s="155" t="str">
        <f>FIXED(HLOOKUP(D89,cwccis,4),0,TRUE)&amp;HLOOKUP(D89,cwccis,5)</f>
        <v>2017(Jul - Sep)</v>
      </c>
      <c r="F89" s="434">
        <f t="shared" si="15"/>
        <v>30</v>
      </c>
      <c r="G89" s="218" t="s">
        <v>661</v>
      </c>
      <c r="H89" s="218"/>
      <c r="I89" s="405">
        <v>33</v>
      </c>
      <c r="J89" s="424">
        <f>Input!$R$22</f>
        <v>0.03</v>
      </c>
      <c r="K89" s="174" t="s">
        <v>48</v>
      </c>
      <c r="L89" s="50">
        <f t="shared" si="5"/>
        <v>110</v>
      </c>
      <c r="M89" s="30">
        <f t="shared" si="19"/>
        <v>23.759999999999998</v>
      </c>
      <c r="N89" s="278">
        <f t="shared" si="20"/>
        <v>0.216</v>
      </c>
      <c r="O89" s="26">
        <f t="shared" si="16"/>
        <v>133.76</v>
      </c>
      <c r="P89" s="132"/>
      <c r="Q89" s="5">
        <f t="shared" si="6"/>
        <v>2.3014778325122887E-2</v>
      </c>
      <c r="R89" s="26">
        <f t="shared" si="7"/>
        <v>112.53162561576352</v>
      </c>
      <c r="S89" s="26">
        <f t="shared" si="8"/>
        <v>24.306831133004916</v>
      </c>
      <c r="T89" s="26">
        <f t="shared" si="9"/>
        <v>136.83845674876844</v>
      </c>
      <c r="U89" s="132"/>
      <c r="V89" s="211" t="str">
        <f t="shared" si="10"/>
        <v>2017Q4</v>
      </c>
      <c r="W89" s="5">
        <f t="shared" si="11"/>
        <v>6.7052259332023967E-2</v>
      </c>
      <c r="X89" s="5"/>
      <c r="Y89" s="26">
        <f t="shared" si="12"/>
        <v>120.07712535960593</v>
      </c>
      <c r="Z89" s="320">
        <f t="shared" si="13"/>
        <v>25.936659077674875</v>
      </c>
      <c r="AA89" s="321">
        <f t="shared" si="14"/>
        <v>146.0137844372808</v>
      </c>
      <c r="AC89" s="273">
        <f t="shared" si="17"/>
        <v>146.0137844372808</v>
      </c>
      <c r="AD89" s="115"/>
      <c r="AE89" s="127"/>
      <c r="AF89" s="127"/>
      <c r="AG89" s="127"/>
      <c r="AH89" s="127"/>
      <c r="AI89" s="127"/>
    </row>
    <row r="90" spans="1:35" ht="15">
      <c r="A90" s="19">
        <f>A89</f>
        <v>1.0150000000000001</v>
      </c>
      <c r="B90" s="20">
        <f>B89</f>
        <v>1.0383599999999999</v>
      </c>
      <c r="C90" s="21">
        <f>C89</f>
        <v>1.1079843840000003</v>
      </c>
      <c r="D90" s="435" t="str">
        <f>D94</f>
        <v>2017Q4</v>
      </c>
      <c r="E90" s="155" t="str">
        <f>FIXED(HLOOKUP(D90,cwccis,4),0,TRUE)&amp;HLOOKUP(D90,cwccis,5)</f>
        <v>2017(Jul - Sep)</v>
      </c>
      <c r="F90" s="434">
        <f t="shared" si="15"/>
        <v>30</v>
      </c>
      <c r="G90" s="218" t="s">
        <v>661</v>
      </c>
      <c r="H90" s="218"/>
      <c r="I90" s="405">
        <v>34</v>
      </c>
      <c r="J90" s="424">
        <f>Input!$R$23</f>
        <v>0.02</v>
      </c>
      <c r="K90" s="174" t="s">
        <v>49</v>
      </c>
      <c r="L90" s="50">
        <f t="shared" si="5"/>
        <v>74</v>
      </c>
      <c r="M90" s="30">
        <f t="shared" si="19"/>
        <v>15.984</v>
      </c>
      <c r="N90" s="278">
        <f t="shared" si="20"/>
        <v>0.216</v>
      </c>
      <c r="O90" s="26">
        <f t="shared" si="16"/>
        <v>89.983999999999995</v>
      </c>
      <c r="P90" s="132"/>
      <c r="Q90" s="5">
        <f t="shared" si="6"/>
        <v>2.3014778325122887E-2</v>
      </c>
      <c r="R90" s="26">
        <f t="shared" si="7"/>
        <v>75.703093596059091</v>
      </c>
      <c r="S90" s="26">
        <f t="shared" si="8"/>
        <v>16.351868216748763</v>
      </c>
      <c r="T90" s="26">
        <f t="shared" si="9"/>
        <v>92.054961812807846</v>
      </c>
      <c r="U90" s="132"/>
      <c r="V90" s="211" t="str">
        <f t="shared" si="10"/>
        <v>2017Q4</v>
      </c>
      <c r="W90" s="5">
        <f t="shared" si="11"/>
        <v>6.7052259332023967E-2</v>
      </c>
      <c r="X90" s="5"/>
      <c r="Y90" s="26">
        <f t="shared" si="12"/>
        <v>80.779157060098527</v>
      </c>
      <c r="Z90" s="320">
        <f t="shared" si="13"/>
        <v>17.448297924981279</v>
      </c>
      <c r="AA90" s="321">
        <f t="shared" si="14"/>
        <v>98.227454985079802</v>
      </c>
      <c r="AC90" s="273">
        <f t="shared" si="17"/>
        <v>98.227454985079802</v>
      </c>
      <c r="AD90" s="115"/>
      <c r="AE90" s="127"/>
      <c r="AF90" s="127"/>
      <c r="AG90" s="127"/>
      <c r="AH90" s="127"/>
      <c r="AI90" s="127"/>
    </row>
    <row r="91" spans="1:35" ht="15">
      <c r="A91" s="19">
        <f>A90</f>
        <v>1.0150000000000001</v>
      </c>
      <c r="B91" s="20">
        <f>B90</f>
        <v>1.0383599999999999</v>
      </c>
      <c r="C91" s="21">
        <f>C84</f>
        <v>1.0653696000000001</v>
      </c>
      <c r="D91" s="433" t="str">
        <f>D84</f>
        <v>2016Q4</v>
      </c>
      <c r="E91" s="208" t="str">
        <f>E84</f>
        <v>2016(Jul - Sep)</v>
      </c>
      <c r="F91" s="434">
        <f t="shared" si="15"/>
        <v>30</v>
      </c>
      <c r="G91" s="216" t="str">
        <f>"From "&amp;G84</f>
        <v>From Design mid point period</v>
      </c>
      <c r="H91" s="216"/>
      <c r="I91" s="405">
        <v>35</v>
      </c>
      <c r="J91" s="424">
        <f>Input!$R$24</f>
        <v>0.02</v>
      </c>
      <c r="K91" s="174" t="s">
        <v>469</v>
      </c>
      <c r="L91" s="50">
        <f t="shared" si="5"/>
        <v>74</v>
      </c>
      <c r="M91" s="30">
        <f t="shared" si="19"/>
        <v>15.984</v>
      </c>
      <c r="N91" s="278">
        <f t="shared" si="20"/>
        <v>0.216</v>
      </c>
      <c r="O91" s="26">
        <f t="shared" si="16"/>
        <v>89.983999999999995</v>
      </c>
      <c r="P91" s="132"/>
      <c r="Q91" s="5">
        <f t="shared" si="6"/>
        <v>2.3014778325122887E-2</v>
      </c>
      <c r="R91" s="26">
        <f t="shared" si="7"/>
        <v>75.703093596059091</v>
      </c>
      <c r="S91" s="26">
        <f t="shared" si="8"/>
        <v>16.351868216748763</v>
      </c>
      <c r="T91" s="26">
        <f t="shared" si="9"/>
        <v>92.054961812807846</v>
      </c>
      <c r="U91" s="132"/>
      <c r="V91" s="211" t="str">
        <f t="shared" si="10"/>
        <v>2016Q4</v>
      </c>
      <c r="W91" s="5">
        <f t="shared" si="11"/>
        <v>2.6011787819253618E-2</v>
      </c>
      <c r="X91" s="5"/>
      <c r="Y91" s="26">
        <f t="shared" si="12"/>
        <v>77.672266403940881</v>
      </c>
      <c r="Z91" s="320">
        <f t="shared" si="13"/>
        <v>16.777209543251228</v>
      </c>
      <c r="AA91" s="321">
        <f t="shared" si="14"/>
        <v>94.449475947192113</v>
      </c>
      <c r="AC91" s="273">
        <f t="shared" si="17"/>
        <v>94.449475947192113</v>
      </c>
      <c r="AD91" s="115"/>
      <c r="AE91" s="127"/>
      <c r="AF91" s="127"/>
      <c r="AG91" s="127"/>
      <c r="AH91" s="127"/>
      <c r="AI91" s="127"/>
    </row>
    <row r="92" spans="1:35" ht="15">
      <c r="A92" s="283"/>
      <c r="B92" s="284"/>
      <c r="C92" s="285"/>
      <c r="F92" s="434"/>
      <c r="G92" s="220"/>
      <c r="H92" s="220"/>
      <c r="I92" s="405">
        <v>36</v>
      </c>
      <c r="J92" s="422"/>
      <c r="K92" s="112"/>
      <c r="L92" s="50">
        <f>$L$78*J92</f>
        <v>0</v>
      </c>
      <c r="M92" s="26"/>
      <c r="N92" s="256"/>
      <c r="O92" s="28"/>
      <c r="P92" s="132"/>
      <c r="Q92" s="5">
        <f>ROUND(IF(O92=0,0,$B$75/$B$69-1),3)</f>
        <v>0</v>
      </c>
      <c r="R92" s="26">
        <f t="shared" si="7"/>
        <v>0</v>
      </c>
      <c r="S92" s="26">
        <f t="shared" si="8"/>
        <v>0</v>
      </c>
      <c r="T92" s="28"/>
      <c r="U92" s="132"/>
      <c r="V92" s="171"/>
      <c r="W92" s="5">
        <f>IF(L92=0,0,C92/$B$75-1)</f>
        <v>0</v>
      </c>
      <c r="X92" s="5"/>
      <c r="Y92" s="26">
        <f t="shared" si="12"/>
        <v>0</v>
      </c>
      <c r="Z92" s="320">
        <f t="shared" si="13"/>
        <v>0</v>
      </c>
      <c r="AA92" s="326"/>
      <c r="AC92" s="263"/>
      <c r="AD92" s="115"/>
      <c r="AE92" s="127"/>
      <c r="AF92" s="127"/>
      <c r="AG92" s="127"/>
      <c r="AH92" s="127"/>
      <c r="AI92" s="127"/>
    </row>
    <row r="93" spans="1:35" ht="15.75" thickBot="1">
      <c r="A93" s="283"/>
      <c r="B93" s="284"/>
      <c r="C93" s="282"/>
      <c r="D93" s="433"/>
      <c r="E93" s="208"/>
      <c r="F93" s="434"/>
      <c r="G93" s="220"/>
      <c r="H93" s="220"/>
      <c r="I93" s="405">
        <v>37</v>
      </c>
      <c r="J93" s="416">
        <v>31</v>
      </c>
      <c r="K93" s="180" t="s">
        <v>39</v>
      </c>
      <c r="L93" s="50"/>
      <c r="M93" s="26"/>
      <c r="N93" s="5"/>
      <c r="O93" s="26"/>
      <c r="P93" s="132"/>
      <c r="Q93" s="5">
        <f>ROUND(IF(O93=0,0,$B$75/$B$69-1),3)</f>
        <v>0</v>
      </c>
      <c r="R93" s="26">
        <f t="shared" si="7"/>
        <v>0</v>
      </c>
      <c r="S93" s="26">
        <f t="shared" si="8"/>
        <v>0</v>
      </c>
      <c r="T93" s="26"/>
      <c r="U93" s="132"/>
      <c r="V93" s="211"/>
      <c r="W93" s="5">
        <f>IF(L93=0,0,C93/$B$75-1)</f>
        <v>0</v>
      </c>
      <c r="X93" s="5"/>
      <c r="Y93" s="26">
        <f t="shared" si="12"/>
        <v>0</v>
      </c>
      <c r="Z93" s="320">
        <f t="shared" si="13"/>
        <v>0</v>
      </c>
      <c r="AA93" s="321"/>
      <c r="AC93" s="263"/>
      <c r="AD93" s="115"/>
      <c r="AE93" s="127"/>
      <c r="AF93" s="127"/>
      <c r="AG93" s="127"/>
      <c r="AH93" s="127"/>
      <c r="AI93" s="127"/>
    </row>
    <row r="94" spans="1:35" ht="15.75" thickBot="1">
      <c r="A94" s="19">
        <f>HLOOKUP(D67,cwccis,VLOOKUP(J93,row,2))</f>
        <v>1.014</v>
      </c>
      <c r="B94" s="20">
        <f>HLOOKUP(D68,cwccis,VLOOKUP(J93,row,2))</f>
        <v>1.030224</v>
      </c>
      <c r="C94" s="21">
        <f>HLOOKUP(D94,cwccis,VLOOKUP(J93,row,2))</f>
        <v>1.063712976456</v>
      </c>
      <c r="D94" s="432" t="s">
        <v>1023</v>
      </c>
      <c r="E94" s="155" t="str">
        <f>FIXED(HLOOKUP(D94,cwccis,4),0,TRUE)&amp;HLOOKUP(D94,cwccis,5)</f>
        <v>2017(Jul - Sep)</v>
      </c>
      <c r="F94" s="434">
        <f>$J$93</f>
        <v>31</v>
      </c>
      <c r="G94" s="217" t="s">
        <v>498</v>
      </c>
      <c r="H94" s="218"/>
      <c r="I94" s="405">
        <v>38</v>
      </c>
      <c r="J94" s="424">
        <f>Input!$R$27</f>
        <v>0.1</v>
      </c>
      <c r="K94" s="174" t="s">
        <v>51</v>
      </c>
      <c r="L94" s="50">
        <f>ROUND($L$78*J94,0)</f>
        <v>368</v>
      </c>
      <c r="M94" s="30">
        <f>L94*N94</f>
        <v>64.768000000000001</v>
      </c>
      <c r="N94" s="319">
        <v>0.17599999999999999</v>
      </c>
      <c r="O94" s="26">
        <f>M94+L94</f>
        <v>432.76800000000003</v>
      </c>
      <c r="P94" s="132"/>
      <c r="Q94" s="5">
        <f>IF(O94=0,0,B94/A94-1)</f>
        <v>1.6000000000000014E-2</v>
      </c>
      <c r="R94" s="26">
        <f t="shared" si="7"/>
        <v>373.88800000000003</v>
      </c>
      <c r="S94" s="26">
        <f t="shared" si="8"/>
        <v>65.804288</v>
      </c>
      <c r="T94" s="26">
        <f>S94+R94</f>
        <v>439.69228800000002</v>
      </c>
      <c r="U94" s="132"/>
      <c r="V94" s="211" t="str">
        <f>IF(T94=0,0,D94)</f>
        <v>2017Q4</v>
      </c>
      <c r="W94" s="5">
        <f>IF(L94=0,0,C94/B94-1)</f>
        <v>3.2506499999999994E-2</v>
      </c>
      <c r="X94" s="5"/>
      <c r="Y94" s="26">
        <f t="shared" si="12"/>
        <v>386.04179027200001</v>
      </c>
      <c r="Z94" s="320">
        <f t="shared" si="13"/>
        <v>67.943355087871993</v>
      </c>
      <c r="AA94" s="321">
        <f>Y94+Z94</f>
        <v>453.98514535987204</v>
      </c>
      <c r="AC94" s="273">
        <f t="shared" si="17"/>
        <v>453.98514535987204</v>
      </c>
      <c r="AD94" s="115"/>
      <c r="AE94" s="127"/>
      <c r="AF94" s="127"/>
      <c r="AG94" s="127"/>
      <c r="AH94" s="127"/>
      <c r="AI94" s="127"/>
    </row>
    <row r="95" spans="1:35" ht="15">
      <c r="A95" s="19">
        <f t="shared" ref="A95:C96" si="21">A94</f>
        <v>1.014</v>
      </c>
      <c r="B95" s="19">
        <f t="shared" si="21"/>
        <v>1.030224</v>
      </c>
      <c r="C95" s="22">
        <f t="shared" si="21"/>
        <v>1.063712976456</v>
      </c>
      <c r="D95" s="435" t="str">
        <f>D94</f>
        <v>2017Q4</v>
      </c>
      <c r="E95" s="155" t="str">
        <f>FIXED(HLOOKUP(D95,cwccis,4),0,TRUE)&amp;HLOOKUP(D95,cwccis,5)</f>
        <v>2017(Jul - Sep)</v>
      </c>
      <c r="F95" s="434">
        <f t="shared" ref="F95:F96" si="22">$J$93</f>
        <v>31</v>
      </c>
      <c r="G95" s="218" t="s">
        <v>661</v>
      </c>
      <c r="H95" s="218"/>
      <c r="I95" s="405">
        <v>39</v>
      </c>
      <c r="J95" s="424">
        <f>Input!$R$28</f>
        <v>0.02</v>
      </c>
      <c r="K95" s="174" t="s">
        <v>50</v>
      </c>
      <c r="L95" s="50">
        <f>ROUND($L$78*J95,0)</f>
        <v>74</v>
      </c>
      <c r="M95" s="30">
        <f>L95*N95</f>
        <v>13.023999999999999</v>
      </c>
      <c r="N95" s="254">
        <f>N94</f>
        <v>0.17599999999999999</v>
      </c>
      <c r="O95" s="26">
        <f>M95+L95</f>
        <v>87.024000000000001</v>
      </c>
      <c r="P95" s="132"/>
      <c r="Q95" s="5">
        <f>IF(O95=0,0,B95/A95-1)</f>
        <v>1.6000000000000014E-2</v>
      </c>
      <c r="R95" s="26">
        <f t="shared" si="7"/>
        <v>75.183999999999997</v>
      </c>
      <c r="S95" s="26">
        <f t="shared" si="8"/>
        <v>13.232384</v>
      </c>
      <c r="T95" s="26">
        <f>S95+R95</f>
        <v>88.416383999999994</v>
      </c>
      <c r="U95" s="132"/>
      <c r="V95" s="211" t="str">
        <f>IF(T95=0,0,D95)</f>
        <v>2017Q4</v>
      </c>
      <c r="W95" s="5">
        <f>IF(L95=0,0,C95/B95-1)</f>
        <v>3.2506499999999994E-2</v>
      </c>
      <c r="X95" s="5"/>
      <c r="Y95" s="26">
        <f t="shared" si="12"/>
        <v>77.627968695999996</v>
      </c>
      <c r="Z95" s="320">
        <f t="shared" si="13"/>
        <v>13.662522490496</v>
      </c>
      <c r="AA95" s="321">
        <f>Y95+Z95</f>
        <v>91.290491186495998</v>
      </c>
      <c r="AC95" s="273">
        <f t="shared" si="17"/>
        <v>91.290491186495998</v>
      </c>
      <c r="AD95" s="115"/>
      <c r="AE95" s="127"/>
      <c r="AF95" s="127"/>
      <c r="AG95" s="127"/>
      <c r="AH95" s="127"/>
      <c r="AI95" s="127"/>
    </row>
    <row r="96" spans="1:35" ht="15">
      <c r="A96" s="19">
        <f t="shared" si="21"/>
        <v>1.014</v>
      </c>
      <c r="B96" s="20">
        <f t="shared" si="21"/>
        <v>1.030224</v>
      </c>
      <c r="C96" s="23">
        <f t="shared" si="21"/>
        <v>1.063712976456</v>
      </c>
      <c r="D96" s="435" t="str">
        <f>D94</f>
        <v>2017Q4</v>
      </c>
      <c r="E96" s="155" t="str">
        <f>FIXED(HLOOKUP(D96,cwccis,4),0,TRUE)&amp;HLOOKUP(D96,cwccis,5)</f>
        <v>2017(Jul - Sep)</v>
      </c>
      <c r="F96" s="434">
        <f t="shared" si="22"/>
        <v>31</v>
      </c>
      <c r="G96" s="218" t="s">
        <v>661</v>
      </c>
      <c r="H96" s="218"/>
      <c r="I96" s="405">
        <v>40</v>
      </c>
      <c r="J96" s="424">
        <f>Input!$R$29</f>
        <v>2.5000000000000001E-2</v>
      </c>
      <c r="K96" s="174" t="s">
        <v>44</v>
      </c>
      <c r="L96" s="50">
        <f>ROUND($L$78*J96,0)</f>
        <v>92</v>
      </c>
      <c r="M96" s="30">
        <f>L96*N96</f>
        <v>16.192</v>
      </c>
      <c r="N96" s="254">
        <f>N95</f>
        <v>0.17599999999999999</v>
      </c>
      <c r="O96" s="26">
        <f>M96+L96</f>
        <v>108.19200000000001</v>
      </c>
      <c r="P96" s="132"/>
      <c r="Q96" s="5">
        <f>IF(O96=0,0,B96/A96-1)</f>
        <v>1.6000000000000014E-2</v>
      </c>
      <c r="R96" s="26">
        <f t="shared" si="7"/>
        <v>93.472000000000008</v>
      </c>
      <c r="S96" s="26">
        <f t="shared" si="8"/>
        <v>16.451072</v>
      </c>
      <c r="T96" s="26">
        <f>S96+R96</f>
        <v>109.923072</v>
      </c>
      <c r="U96" s="132"/>
      <c r="V96" s="211" t="str">
        <f>IF(T96=0,0,D96)</f>
        <v>2017Q4</v>
      </c>
      <c r="W96" s="5">
        <f>IF(L96=0,0,C96/B96-1)</f>
        <v>3.2506499999999994E-2</v>
      </c>
      <c r="X96" s="5"/>
      <c r="Y96" s="26">
        <f t="shared" si="12"/>
        <v>96.510447568000004</v>
      </c>
      <c r="Z96" s="320">
        <f t="shared" si="13"/>
        <v>16.985838771967998</v>
      </c>
      <c r="AA96" s="321">
        <f>Y96+Z96</f>
        <v>113.49628633996801</v>
      </c>
      <c r="AC96" s="273">
        <f t="shared" si="17"/>
        <v>113.49628633996801</v>
      </c>
      <c r="AD96" s="115"/>
      <c r="AE96" s="127"/>
      <c r="AF96" s="127"/>
      <c r="AG96" s="127"/>
      <c r="AH96" s="127"/>
      <c r="AI96" s="127"/>
    </row>
    <row r="97" spans="1:35" ht="15.75" thickBot="1">
      <c r="A97" s="203"/>
      <c r="B97" s="219"/>
      <c r="C97" s="219"/>
      <c r="I97" s="405">
        <v>41</v>
      </c>
      <c r="J97" s="425"/>
      <c r="K97" s="163"/>
      <c r="L97" s="45"/>
      <c r="M97" s="27"/>
      <c r="N97" s="114"/>
      <c r="O97" s="27"/>
      <c r="P97" s="132"/>
      <c r="Q97" s="255"/>
      <c r="R97" s="27"/>
      <c r="S97" s="27"/>
      <c r="T97" s="27"/>
      <c r="U97" s="132"/>
      <c r="V97" s="221"/>
      <c r="W97" s="288"/>
      <c r="X97" s="288"/>
      <c r="Y97" s="36"/>
      <c r="Z97" s="327"/>
      <c r="AA97" s="328"/>
      <c r="AC97" s="275"/>
      <c r="AD97" s="115"/>
      <c r="AE97" s="127"/>
      <c r="AF97" s="127"/>
      <c r="AG97" s="127"/>
      <c r="AH97" s="127"/>
      <c r="AI97" s="127"/>
    </row>
    <row r="98" spans="1:35" ht="15.75" thickTop="1">
      <c r="A98" s="203"/>
      <c r="I98" s="405">
        <v>42</v>
      </c>
      <c r="J98" s="411"/>
      <c r="K98" s="222" t="s">
        <v>71</v>
      </c>
      <c r="L98" s="51">
        <f>(SUM(L78:L97))</f>
        <v>5268</v>
      </c>
      <c r="M98" s="52">
        <f>(SUM(M78:M97))</f>
        <v>1227.9939999999997</v>
      </c>
      <c r="N98" s="223"/>
      <c r="O98" s="53">
        <f>L98+M98</f>
        <v>6495.9939999999997</v>
      </c>
      <c r="P98" s="132"/>
      <c r="Q98" s="112"/>
      <c r="R98" s="52">
        <f>(SUM(R78:R97))</f>
        <v>5354.2943076673291</v>
      </c>
      <c r="S98" s="52">
        <f>(SUM(S78:S97))</f>
        <v>1247.9125880036659</v>
      </c>
      <c r="T98" s="52">
        <f>R98+S98</f>
        <v>6602.2068956709954</v>
      </c>
      <c r="U98" s="132"/>
      <c r="V98" s="141"/>
      <c r="W98" s="281"/>
      <c r="X98" s="281"/>
      <c r="Y98" s="52">
        <f>(SUM(Y78:Y97))</f>
        <v>5455.1018139668713</v>
      </c>
      <c r="Z98" s="329">
        <f>(SUM(Z78:Z97))</f>
        <v>1270.4162841252878</v>
      </c>
      <c r="AA98" s="330">
        <f>Y98+Z98</f>
        <v>6725.5180980921596</v>
      </c>
      <c r="AC98" s="276">
        <f>SUM(AC58:AC97)</f>
        <v>6725.5180980921614</v>
      </c>
      <c r="AD98" s="175" t="s">
        <v>6</v>
      </c>
      <c r="AE98" s="224"/>
      <c r="AF98" s="127"/>
      <c r="AG98" s="127"/>
      <c r="AH98" s="127"/>
      <c r="AI98" s="127"/>
    </row>
    <row r="99" spans="1:35" ht="15">
      <c r="A99" s="203"/>
      <c r="I99" s="405">
        <v>43</v>
      </c>
      <c r="J99" s="426"/>
      <c r="K99" s="226"/>
      <c r="L99" s="225"/>
      <c r="M99" s="225"/>
      <c r="N99" s="227"/>
      <c r="O99" s="225"/>
      <c r="P99" s="228"/>
      <c r="Q99" s="225"/>
      <c r="R99" s="225"/>
      <c r="S99" s="225"/>
      <c r="T99" s="225"/>
      <c r="U99" s="228"/>
      <c r="V99" s="225"/>
      <c r="W99" s="279"/>
      <c r="X99" s="279"/>
      <c r="Y99" s="279"/>
      <c r="Z99" s="280"/>
      <c r="AA99" s="280"/>
      <c r="AC99" s="273">
        <f>AA98</f>
        <v>6725.5180980921596</v>
      </c>
      <c r="AD99" s="115"/>
      <c r="AE99" s="127"/>
      <c r="AF99" s="127"/>
      <c r="AG99" s="127"/>
      <c r="AH99" s="127"/>
      <c r="AI99" s="127"/>
    </row>
  </sheetData>
  <sortState ref="V74:V81">
    <sortCondition ref="V74"/>
  </sortState>
  <mergeCells count="18">
    <mergeCell ref="J63:K63"/>
    <mergeCell ref="Y12:AA12"/>
    <mergeCell ref="K7:R7"/>
    <mergeCell ref="J12:K12"/>
    <mergeCell ref="B59:G59"/>
    <mergeCell ref="G81:G82"/>
    <mergeCell ref="L12:O12"/>
    <mergeCell ref="Q12:W12"/>
    <mergeCell ref="T15:T16"/>
    <mergeCell ref="W15:W16"/>
    <mergeCell ref="L64:N64"/>
    <mergeCell ref="L65:N65"/>
    <mergeCell ref="Q64:S64"/>
    <mergeCell ref="Q65:S65"/>
    <mergeCell ref="K59:R59"/>
    <mergeCell ref="L63:O63"/>
    <mergeCell ref="Q63:T63"/>
    <mergeCell ref="V63:AA63"/>
  </mergeCells>
  <phoneticPr fontId="16" type="noConversion"/>
  <dataValidations xWindow="560" yWindow="548" count="3">
    <dataValidation type="list" allowBlank="1" showInputMessage="1" showErrorMessage="1" promptTitle="Time Period" prompt="Select Time Period that best the requirement" sqref="D80 D94 D18 D84 D69:D77">
      <formula1>time</formula1>
    </dataValidation>
    <dataValidation type="list" allowBlank="1" showInputMessage="1" showErrorMessage="1" promptTitle="Select WBS Code" prompt="Select WBS Code" sqref="J83 J20:J24 J71:J75 J93">
      <formula1>cwbs</formula1>
    </dataValidation>
    <dataValidation type="list" allowBlank="1" showInputMessage="1" showErrorMessage="1" promptTitle="Time Period" prompt="Select Time Period that best the requirement" sqref="D67">
      <formula1>FiscalYearQ1</formula1>
    </dataValidation>
  </dataValidations>
  <printOptions horizontalCentered="1"/>
  <pageMargins left="0.5" right="0.5" top="0.77" bottom="0.5" header="0.5" footer="0.5"/>
  <pageSetup scale="63" fitToHeight="10" orientation="landscape" r:id="rId1"/>
  <headerFooter alignWithMargins="0">
    <oddHeader>&amp;C&amp;"Arial,Bold"&amp;12**** TOTAL PROJECT COST SUMMARY ****&amp;RPrinted:&amp;D 
Page &amp;P of &amp;N</oddHeader>
    <oddFooter>&amp;LFilename: &amp;F
&amp;A</oddFooter>
  </headerFooter>
  <rowBreaks count="1" manualBreakCount="1">
    <brk id="56" min="9" max="25" man="1"/>
  </rowBreaks>
  <ignoredErrors>
    <ignoredError sqref="R78" emptyCellReference="1"/>
  </ignoredErrors>
  <drawing r:id="rId2"/>
  <legacyDrawing r:id="rId3"/>
</worksheet>
</file>

<file path=xl/worksheets/sheet4.xml><?xml version="1.0" encoding="utf-8"?>
<worksheet xmlns="http://schemas.openxmlformats.org/spreadsheetml/2006/main" xmlns:r="http://schemas.openxmlformats.org/officeDocument/2006/relationships">
  <sheetPr codeName="Sheet6">
    <pageSetUpPr fitToPage="1"/>
  </sheetPr>
  <dimension ref="A1:SB89"/>
  <sheetViews>
    <sheetView tabSelected="1" zoomScaleNormal="100" zoomScaleSheetLayoutView="100" workbookViewId="0">
      <pane xSplit="11" ySplit="6" topLeftCell="RV7" activePane="bottomRight" state="frozen"/>
      <selection pane="topRight" activeCell="L1" sqref="L1"/>
      <selection pane="bottomLeft" activeCell="A7" sqref="A7"/>
      <selection pane="bottomRight" sqref="A1:XFD1048576"/>
    </sheetView>
  </sheetViews>
  <sheetFormatPr defaultColWidth="9.140625" defaultRowHeight="15"/>
  <cols>
    <col min="1" max="1" width="5.85546875" style="492" customWidth="1"/>
    <col min="2" max="2" width="36.140625" style="486" customWidth="1"/>
    <col min="3" max="3" width="15.5703125" style="486" bestFit="1" customWidth="1"/>
    <col min="4" max="4" width="20.28515625" style="486" customWidth="1"/>
    <col min="5" max="5" width="17" style="486" customWidth="1"/>
    <col min="6" max="6" width="6.5703125" style="486" customWidth="1"/>
    <col min="7" max="7" width="6.5703125" style="486" bestFit="1" customWidth="1"/>
    <col min="8" max="8" width="7.28515625" style="486" customWidth="1"/>
    <col min="9" max="9" width="4.28515625" style="492" customWidth="1"/>
    <col min="10" max="10" width="47.7109375" style="486" customWidth="1"/>
    <col min="11" max="11" width="10.140625" style="486" customWidth="1"/>
    <col min="12" max="123" width="13.28515625" style="486" customWidth="1"/>
    <col min="124" max="124" width="13.28515625" style="617" customWidth="1"/>
    <col min="125" max="495" width="13.28515625" style="486" customWidth="1"/>
    <col min="496" max="496" width="9.140625" style="393" customWidth="1"/>
    <col min="497" max="16384" width="9.140625" style="486"/>
  </cols>
  <sheetData>
    <row r="1" spans="1:496" ht="24" customHeight="1">
      <c r="A1" s="6"/>
      <c r="B1" s="483" t="s">
        <v>94</v>
      </c>
      <c r="C1" s="484">
        <v>42094</v>
      </c>
      <c r="D1" s="485"/>
      <c r="G1" s="487"/>
      <c r="H1" s="488" t="s">
        <v>711</v>
      </c>
      <c r="I1" s="489"/>
      <c r="J1" s="490"/>
      <c r="K1" s="491"/>
      <c r="L1" s="7"/>
      <c r="M1" s="9" t="s">
        <v>712</v>
      </c>
      <c r="N1" s="8"/>
      <c r="O1" s="8"/>
      <c r="P1" s="7"/>
      <c r="Q1" s="9" t="s">
        <v>712</v>
      </c>
      <c r="R1" s="8"/>
      <c r="S1" s="8"/>
      <c r="T1" s="7"/>
      <c r="U1" s="9" t="s">
        <v>712</v>
      </c>
      <c r="V1" s="8"/>
      <c r="W1" s="8"/>
      <c r="X1" s="7"/>
      <c r="Y1" s="9" t="s">
        <v>712</v>
      </c>
      <c r="Z1" s="8"/>
      <c r="AA1" s="8"/>
      <c r="AB1" s="7"/>
      <c r="AC1" s="9" t="s">
        <v>712</v>
      </c>
      <c r="AD1" s="8"/>
      <c r="AE1" s="8"/>
      <c r="AF1" s="7"/>
      <c r="AG1" s="9" t="s">
        <v>712</v>
      </c>
      <c r="AH1" s="8"/>
      <c r="AI1" s="8"/>
      <c r="AJ1" s="7"/>
      <c r="AK1" s="9" t="s">
        <v>712</v>
      </c>
      <c r="AL1" s="8"/>
      <c r="AM1" s="8"/>
      <c r="AN1" s="7"/>
      <c r="AO1" s="9" t="s">
        <v>712</v>
      </c>
      <c r="AP1" s="8"/>
      <c r="AQ1" s="8"/>
      <c r="AR1" s="7"/>
      <c r="AS1" s="9" t="s">
        <v>712</v>
      </c>
      <c r="AT1" s="8"/>
      <c r="AU1" s="8"/>
      <c r="AV1" s="7"/>
      <c r="AW1" s="9" t="s">
        <v>712</v>
      </c>
      <c r="AX1" s="8"/>
      <c r="AY1" s="8"/>
      <c r="AZ1" s="7"/>
      <c r="BA1" s="9" t="s">
        <v>712</v>
      </c>
      <c r="BB1" s="8"/>
      <c r="BC1" s="8"/>
      <c r="BD1" s="7"/>
      <c r="BE1" s="9" t="s">
        <v>712</v>
      </c>
      <c r="BF1" s="8"/>
      <c r="BG1" s="8"/>
      <c r="BH1" s="7"/>
      <c r="BI1" s="9" t="s">
        <v>712</v>
      </c>
      <c r="BJ1" s="8"/>
      <c r="BK1" s="8"/>
      <c r="BL1" s="7"/>
      <c r="BM1" s="9" t="s">
        <v>712</v>
      </c>
      <c r="BN1" s="8"/>
      <c r="BO1" s="8"/>
      <c r="BP1" s="7"/>
      <c r="BQ1" s="9" t="s">
        <v>712</v>
      </c>
      <c r="BR1" s="8"/>
      <c r="BS1" s="8"/>
      <c r="BT1" s="7"/>
      <c r="BU1" s="9" t="s">
        <v>712</v>
      </c>
      <c r="BV1" s="8"/>
      <c r="BW1" s="8"/>
      <c r="BX1" s="7"/>
      <c r="BY1" s="9" t="s">
        <v>712</v>
      </c>
      <c r="BZ1" s="8"/>
      <c r="CA1" s="8"/>
      <c r="CB1" s="7"/>
      <c r="CC1" s="9" t="s">
        <v>712</v>
      </c>
      <c r="CD1" s="8"/>
      <c r="CE1" s="8"/>
      <c r="CF1" s="7"/>
      <c r="CG1" s="9" t="s">
        <v>712</v>
      </c>
      <c r="CH1" s="8"/>
      <c r="CI1" s="8"/>
      <c r="CJ1" s="7"/>
      <c r="CK1" s="9" t="s">
        <v>712</v>
      </c>
      <c r="CL1" s="8"/>
      <c r="CM1" s="8"/>
      <c r="CN1" s="7"/>
      <c r="CO1" s="9" t="s">
        <v>712</v>
      </c>
      <c r="CP1" s="8"/>
      <c r="CQ1" s="8"/>
      <c r="CR1" s="7"/>
      <c r="CS1" s="9" t="s">
        <v>712</v>
      </c>
      <c r="CT1" s="8"/>
      <c r="CU1" s="8"/>
      <c r="CV1" s="7"/>
      <c r="CW1" s="9" t="s">
        <v>712</v>
      </c>
      <c r="CX1" s="8"/>
      <c r="CY1" s="8"/>
      <c r="CZ1" s="7"/>
      <c r="DA1" s="9" t="s">
        <v>712</v>
      </c>
      <c r="DB1" s="8"/>
      <c r="DC1" s="8"/>
      <c r="DD1" s="7"/>
      <c r="DE1" s="9" t="s">
        <v>712</v>
      </c>
      <c r="DF1" s="8"/>
      <c r="DG1" s="8"/>
      <c r="DH1" s="7"/>
      <c r="DI1" s="9" t="s">
        <v>712</v>
      </c>
      <c r="DJ1" s="8"/>
      <c r="DK1" s="8"/>
      <c r="DL1" s="7"/>
      <c r="DM1" s="9" t="s">
        <v>712</v>
      </c>
      <c r="DN1" s="8"/>
      <c r="DO1" s="8"/>
      <c r="DP1" s="7"/>
      <c r="DQ1" s="9" t="s">
        <v>712</v>
      </c>
      <c r="DR1" s="8"/>
      <c r="DS1" s="8"/>
      <c r="DT1" s="7"/>
      <c r="DU1" s="9" t="s">
        <v>712</v>
      </c>
      <c r="DV1" s="8"/>
      <c r="DW1" s="8"/>
      <c r="DX1" s="7"/>
      <c r="DY1" s="9" t="s">
        <v>712</v>
      </c>
      <c r="DZ1" s="8"/>
      <c r="EA1" s="8"/>
      <c r="EB1" s="7"/>
      <c r="EC1" s="9" t="s">
        <v>712</v>
      </c>
      <c r="ED1" s="8"/>
      <c r="EE1" s="8"/>
      <c r="EF1" s="7"/>
      <c r="EG1" s="9" t="s">
        <v>712</v>
      </c>
      <c r="EH1" s="8"/>
      <c r="EI1" s="8"/>
      <c r="EJ1" s="7"/>
      <c r="EK1" s="9" t="s">
        <v>712</v>
      </c>
      <c r="EL1" s="8"/>
      <c r="EM1" s="8"/>
      <c r="EN1" s="7"/>
      <c r="EO1" s="9" t="s">
        <v>712</v>
      </c>
      <c r="EP1" s="8"/>
      <c r="EQ1" s="8"/>
      <c r="ER1" s="7"/>
      <c r="ES1" s="9" t="s">
        <v>712</v>
      </c>
      <c r="ET1" s="8"/>
      <c r="EU1" s="8"/>
      <c r="EV1" s="7"/>
      <c r="EW1" s="9" t="s">
        <v>712</v>
      </c>
      <c r="EX1" s="8"/>
      <c r="EY1" s="8"/>
      <c r="EZ1" s="7"/>
      <c r="FA1" s="9" t="s">
        <v>712</v>
      </c>
      <c r="FB1" s="8"/>
      <c r="FC1" s="8"/>
      <c r="FD1" s="7"/>
      <c r="FE1" s="9" t="s">
        <v>712</v>
      </c>
      <c r="FF1" s="8"/>
      <c r="FG1" s="8"/>
      <c r="FH1" s="7"/>
      <c r="FI1" s="9" t="s">
        <v>712</v>
      </c>
      <c r="FJ1" s="8"/>
      <c r="FK1" s="8"/>
      <c r="FL1" s="7"/>
      <c r="FM1" s="9" t="s">
        <v>712</v>
      </c>
      <c r="FN1" s="8"/>
      <c r="FO1" s="8"/>
      <c r="FP1" s="7"/>
      <c r="FQ1" s="9" t="s">
        <v>712</v>
      </c>
      <c r="FR1" s="8"/>
      <c r="FS1" s="8"/>
      <c r="FT1" s="7"/>
      <c r="FU1" s="9" t="s">
        <v>712</v>
      </c>
      <c r="FV1" s="8"/>
      <c r="FW1" s="8"/>
      <c r="FX1" s="7"/>
      <c r="FY1" s="9" t="s">
        <v>712</v>
      </c>
      <c r="FZ1" s="8"/>
      <c r="GA1" s="8"/>
      <c r="GB1" s="7"/>
      <c r="GC1" s="9" t="s">
        <v>712</v>
      </c>
      <c r="GD1" s="8"/>
      <c r="GE1" s="8"/>
      <c r="GF1" s="7"/>
      <c r="GG1" s="9" t="s">
        <v>712</v>
      </c>
      <c r="GH1" s="8"/>
      <c r="GI1" s="8"/>
      <c r="GJ1" s="7"/>
      <c r="GK1" s="9" t="s">
        <v>712</v>
      </c>
      <c r="GL1" s="8"/>
      <c r="GM1" s="8"/>
      <c r="GN1" s="7"/>
      <c r="GO1" s="9" t="s">
        <v>712</v>
      </c>
      <c r="GP1" s="8"/>
      <c r="GQ1" s="8"/>
      <c r="GR1" s="7"/>
      <c r="GS1" s="9" t="s">
        <v>712</v>
      </c>
      <c r="GT1" s="8"/>
      <c r="GU1" s="8"/>
      <c r="GV1" s="7"/>
      <c r="GW1" s="9" t="s">
        <v>712</v>
      </c>
      <c r="GX1" s="8"/>
      <c r="GY1" s="8"/>
      <c r="GZ1" s="7"/>
      <c r="HA1" s="9" t="s">
        <v>712</v>
      </c>
      <c r="HB1" s="8"/>
      <c r="HC1" s="8"/>
      <c r="HD1" s="7"/>
      <c r="HE1" s="9" t="s">
        <v>712</v>
      </c>
      <c r="HF1" s="8"/>
      <c r="HG1" s="8"/>
      <c r="HH1" s="7"/>
      <c r="HI1" s="9" t="s">
        <v>712</v>
      </c>
      <c r="HJ1" s="8"/>
      <c r="HK1" s="8"/>
      <c r="HL1" s="7"/>
      <c r="HM1" s="9" t="s">
        <v>712</v>
      </c>
      <c r="HN1" s="8"/>
      <c r="HO1" s="8"/>
      <c r="HP1" s="7"/>
      <c r="HQ1" s="9" t="s">
        <v>712</v>
      </c>
      <c r="HR1" s="8"/>
      <c r="HS1" s="8"/>
      <c r="HT1" s="7"/>
      <c r="HU1" s="9" t="s">
        <v>712</v>
      </c>
      <c r="HV1" s="8"/>
      <c r="HW1" s="8"/>
      <c r="HX1" s="7"/>
      <c r="HY1" s="9" t="s">
        <v>712</v>
      </c>
      <c r="HZ1" s="8"/>
      <c r="IA1" s="8"/>
      <c r="IB1" s="7"/>
      <c r="IC1" s="9" t="s">
        <v>712</v>
      </c>
      <c r="ID1" s="8"/>
      <c r="IE1" s="8"/>
      <c r="IF1" s="7"/>
      <c r="IG1" s="9" t="s">
        <v>712</v>
      </c>
      <c r="IH1" s="8"/>
      <c r="II1" s="8"/>
      <c r="IJ1" s="7"/>
      <c r="IK1" s="9" t="s">
        <v>712</v>
      </c>
      <c r="IL1" s="8"/>
      <c r="IM1" s="8"/>
      <c r="IN1" s="7"/>
      <c r="IO1" s="9" t="s">
        <v>712</v>
      </c>
      <c r="IP1" s="8"/>
      <c r="IQ1" s="8"/>
      <c r="IR1" s="7"/>
      <c r="IS1" s="9" t="s">
        <v>712</v>
      </c>
      <c r="IT1" s="8"/>
      <c r="IU1" s="8"/>
      <c r="IV1" s="7"/>
      <c r="IW1" s="9" t="s">
        <v>712</v>
      </c>
      <c r="IX1" s="8"/>
      <c r="IY1" s="8"/>
      <c r="IZ1" s="7"/>
      <c r="JA1" s="9" t="s">
        <v>712</v>
      </c>
      <c r="JB1" s="8"/>
      <c r="JC1" s="8"/>
      <c r="JD1" s="7"/>
      <c r="JE1" s="9" t="s">
        <v>712</v>
      </c>
      <c r="JF1" s="8"/>
      <c r="JG1" s="8"/>
      <c r="JH1" s="7"/>
      <c r="JI1" s="9" t="s">
        <v>712</v>
      </c>
      <c r="JJ1" s="8"/>
      <c r="JK1" s="8"/>
      <c r="JL1" s="7"/>
      <c r="JM1" s="9" t="s">
        <v>712</v>
      </c>
      <c r="JN1" s="8"/>
      <c r="JO1" s="8"/>
      <c r="JP1" s="7"/>
      <c r="JQ1" s="9" t="s">
        <v>712</v>
      </c>
      <c r="JR1" s="8"/>
      <c r="JS1" s="8"/>
      <c r="JT1" s="7"/>
      <c r="JU1" s="9" t="s">
        <v>712</v>
      </c>
      <c r="JV1" s="8"/>
      <c r="JW1" s="8"/>
      <c r="JX1" s="7"/>
      <c r="JY1" s="9" t="s">
        <v>712</v>
      </c>
      <c r="JZ1" s="8"/>
      <c r="KA1" s="8"/>
      <c r="KB1" s="7"/>
      <c r="KC1" s="9" t="s">
        <v>712</v>
      </c>
      <c r="KD1" s="8"/>
      <c r="KE1" s="8"/>
      <c r="KF1" s="7"/>
      <c r="KG1" s="9" t="s">
        <v>712</v>
      </c>
      <c r="KH1" s="8"/>
      <c r="KI1" s="8"/>
      <c r="KJ1" s="7"/>
      <c r="KK1" s="9" t="s">
        <v>712</v>
      </c>
      <c r="KL1" s="8"/>
      <c r="KM1" s="8"/>
      <c r="KN1" s="7"/>
      <c r="KO1" s="9" t="s">
        <v>712</v>
      </c>
      <c r="KP1" s="8"/>
      <c r="KQ1" s="8"/>
      <c r="KR1" s="7"/>
      <c r="KS1" s="9" t="s">
        <v>712</v>
      </c>
      <c r="KT1" s="8"/>
      <c r="KU1" s="8"/>
      <c r="KV1" s="7"/>
      <c r="KW1" s="9" t="s">
        <v>712</v>
      </c>
      <c r="KX1" s="8"/>
      <c r="KY1" s="8"/>
      <c r="KZ1" s="7"/>
      <c r="LA1" s="9" t="s">
        <v>712</v>
      </c>
      <c r="LB1" s="8"/>
      <c r="LC1" s="8"/>
      <c r="LD1" s="7"/>
      <c r="LE1" s="9" t="s">
        <v>712</v>
      </c>
      <c r="LF1" s="8"/>
      <c r="LG1" s="8"/>
      <c r="LH1" s="7"/>
      <c r="LI1" s="9" t="s">
        <v>712</v>
      </c>
      <c r="LJ1" s="8"/>
      <c r="LK1" s="8"/>
      <c r="LL1" s="7"/>
      <c r="LM1" s="9" t="s">
        <v>712</v>
      </c>
      <c r="LN1" s="8"/>
      <c r="LO1" s="8"/>
      <c r="LP1" s="7"/>
      <c r="LQ1" s="9" t="s">
        <v>712</v>
      </c>
      <c r="LR1" s="8"/>
      <c r="LS1" s="8"/>
      <c r="LT1" s="7"/>
      <c r="LU1" s="9" t="s">
        <v>712</v>
      </c>
      <c r="LV1" s="8"/>
      <c r="LW1" s="8"/>
      <c r="LX1" s="7"/>
      <c r="LY1" s="9" t="s">
        <v>712</v>
      </c>
      <c r="LZ1" s="8"/>
      <c r="MA1" s="8"/>
      <c r="MB1" s="7"/>
      <c r="MC1" s="9" t="s">
        <v>712</v>
      </c>
      <c r="MD1" s="8"/>
      <c r="ME1" s="8"/>
      <c r="MF1" s="7"/>
      <c r="MG1" s="9" t="s">
        <v>712</v>
      </c>
      <c r="MH1" s="8"/>
      <c r="MI1" s="8"/>
      <c r="MJ1" s="7"/>
      <c r="MK1" s="9" t="s">
        <v>712</v>
      </c>
      <c r="ML1" s="8"/>
      <c r="MM1" s="8"/>
      <c r="MN1" s="7"/>
      <c r="MO1" s="9" t="s">
        <v>712</v>
      </c>
      <c r="MP1" s="8"/>
      <c r="MQ1" s="8"/>
      <c r="MR1" s="7"/>
      <c r="MS1" s="9" t="s">
        <v>712</v>
      </c>
      <c r="MT1" s="8"/>
      <c r="MU1" s="8"/>
      <c r="MV1" s="7"/>
      <c r="MW1" s="9" t="s">
        <v>712</v>
      </c>
      <c r="MX1" s="8"/>
      <c r="MY1" s="8"/>
      <c r="MZ1" s="7"/>
      <c r="NA1" s="9" t="s">
        <v>712</v>
      </c>
      <c r="NB1" s="8"/>
      <c r="NC1" s="8"/>
      <c r="ND1" s="7"/>
      <c r="NE1" s="9" t="s">
        <v>712</v>
      </c>
      <c r="NF1" s="8"/>
      <c r="NG1" s="8"/>
      <c r="NH1" s="7"/>
      <c r="NI1" s="9" t="s">
        <v>712</v>
      </c>
      <c r="NJ1" s="8"/>
      <c r="NK1" s="8"/>
      <c r="NL1" s="7"/>
      <c r="NM1" s="9" t="s">
        <v>712</v>
      </c>
      <c r="NN1" s="8"/>
      <c r="NO1" s="8"/>
      <c r="NP1" s="7"/>
      <c r="NQ1" s="9" t="s">
        <v>712</v>
      </c>
      <c r="NR1" s="8"/>
      <c r="NS1" s="8"/>
      <c r="NT1" s="7"/>
      <c r="NU1" s="9" t="s">
        <v>712</v>
      </c>
      <c r="NV1" s="8"/>
      <c r="NW1" s="8"/>
      <c r="NX1" s="7"/>
      <c r="NY1" s="9" t="s">
        <v>712</v>
      </c>
      <c r="NZ1" s="8"/>
      <c r="OA1" s="8"/>
      <c r="OB1" s="7"/>
      <c r="OC1" s="9" t="s">
        <v>712</v>
      </c>
      <c r="OD1" s="8"/>
      <c r="OE1" s="8"/>
      <c r="OF1" s="7"/>
      <c r="OG1" s="9" t="s">
        <v>712</v>
      </c>
      <c r="OH1" s="8"/>
      <c r="OI1" s="8"/>
      <c r="OJ1" s="7"/>
      <c r="OK1" s="9" t="s">
        <v>712</v>
      </c>
      <c r="OL1" s="8"/>
      <c r="OM1" s="8"/>
      <c r="ON1" s="7"/>
      <c r="OO1" s="9" t="s">
        <v>712</v>
      </c>
      <c r="OP1" s="8"/>
      <c r="OQ1" s="8"/>
      <c r="OR1" s="7"/>
      <c r="OS1" s="9" t="s">
        <v>712</v>
      </c>
      <c r="OT1" s="8"/>
      <c r="OU1" s="8"/>
      <c r="OV1" s="7"/>
      <c r="OW1" s="9" t="s">
        <v>712</v>
      </c>
      <c r="OX1" s="8"/>
      <c r="OY1" s="8"/>
      <c r="OZ1" s="7"/>
      <c r="PA1" s="9" t="s">
        <v>712</v>
      </c>
      <c r="PB1" s="8"/>
      <c r="PC1" s="8"/>
      <c r="PD1" s="7"/>
      <c r="PE1" s="9" t="s">
        <v>712</v>
      </c>
      <c r="PF1" s="8"/>
      <c r="PG1" s="8"/>
      <c r="PH1" s="7"/>
      <c r="PI1" s="9" t="s">
        <v>712</v>
      </c>
      <c r="PJ1" s="8"/>
      <c r="PK1" s="8"/>
      <c r="PL1" s="7"/>
      <c r="PM1" s="9" t="s">
        <v>712</v>
      </c>
      <c r="PN1" s="8"/>
      <c r="PO1" s="8"/>
      <c r="PP1" s="7"/>
      <c r="PQ1" s="9" t="s">
        <v>712</v>
      </c>
      <c r="PR1" s="8"/>
      <c r="PS1" s="8"/>
      <c r="PT1" s="7"/>
      <c r="PU1" s="9" t="s">
        <v>712</v>
      </c>
      <c r="PV1" s="8"/>
      <c r="PW1" s="8"/>
      <c r="PX1" s="7"/>
      <c r="PY1" s="9" t="s">
        <v>712</v>
      </c>
      <c r="PZ1" s="8"/>
      <c r="QA1" s="8"/>
      <c r="QB1" s="7"/>
      <c r="QC1" s="9" t="s">
        <v>712</v>
      </c>
      <c r="QD1" s="8"/>
      <c r="QE1" s="8"/>
      <c r="QF1" s="7"/>
      <c r="QG1" s="9" t="s">
        <v>712</v>
      </c>
      <c r="QH1" s="8"/>
      <c r="QI1" s="8"/>
      <c r="QJ1" s="7"/>
      <c r="QK1" s="9" t="s">
        <v>712</v>
      </c>
      <c r="QL1" s="8"/>
      <c r="QM1" s="8"/>
      <c r="QN1" s="7"/>
      <c r="QO1" s="9" t="s">
        <v>712</v>
      </c>
      <c r="QP1" s="8"/>
      <c r="QQ1" s="8"/>
      <c r="QR1" s="7"/>
      <c r="QS1" s="9" t="s">
        <v>712</v>
      </c>
      <c r="QT1" s="8"/>
      <c r="QU1" s="8"/>
      <c r="QV1" s="7"/>
      <c r="QW1" s="9" t="s">
        <v>712</v>
      </c>
      <c r="QX1" s="8"/>
      <c r="QY1" s="8"/>
      <c r="QZ1" s="7"/>
      <c r="RA1" s="9" t="s">
        <v>712</v>
      </c>
      <c r="RB1" s="8"/>
      <c r="RC1" s="8"/>
      <c r="RD1" s="7"/>
      <c r="RE1" s="9" t="s">
        <v>712</v>
      </c>
      <c r="RF1" s="8"/>
      <c r="RG1" s="8"/>
      <c r="RH1" s="7"/>
      <c r="RI1" s="9" t="s">
        <v>712</v>
      </c>
      <c r="RJ1" s="8"/>
      <c r="RK1" s="8"/>
      <c r="RL1" s="7"/>
      <c r="RM1" s="9" t="s">
        <v>712</v>
      </c>
      <c r="RN1" s="8"/>
      <c r="RO1" s="8"/>
      <c r="RP1" s="7"/>
      <c r="RQ1" s="9" t="s">
        <v>712</v>
      </c>
      <c r="RR1" s="8"/>
      <c r="RS1" s="8"/>
      <c r="RT1" s="7"/>
      <c r="RU1" s="9" t="s">
        <v>712</v>
      </c>
      <c r="RV1" s="8"/>
      <c r="RW1" s="8"/>
      <c r="RX1" s="7"/>
      <c r="RY1" s="9" t="s">
        <v>712</v>
      </c>
      <c r="RZ1" s="8"/>
      <c r="SA1" s="8"/>
    </row>
    <row r="2" spans="1:496" s="8" customFormat="1" ht="19.5">
      <c r="A2" s="492"/>
      <c r="B2" s="668" t="s">
        <v>95</v>
      </c>
      <c r="C2" s="669"/>
      <c r="D2" s="669"/>
      <c r="E2" s="486"/>
      <c r="F2" s="486"/>
      <c r="G2" s="493">
        <v>1</v>
      </c>
      <c r="H2" s="10"/>
      <c r="I2" s="494">
        <v>1</v>
      </c>
      <c r="J2" s="495"/>
      <c r="K2" s="491"/>
      <c r="L2" s="7" t="str">
        <f>"19"&amp;MID(L3,3,2)&amp;MID(L3,2,1)&amp;MID(L3,1,1)</f>
        <v>1980Q1</v>
      </c>
      <c r="M2" s="11" t="str">
        <f t="shared" ref="M2:BX2" si="0">"19"&amp;MID(M3,3,2)&amp;MID(M3,2,1)&amp;MID(M3,1,1)</f>
        <v>1980Q2</v>
      </c>
      <c r="N2" s="11" t="str">
        <f t="shared" si="0"/>
        <v>1980Q3</v>
      </c>
      <c r="O2" s="11" t="str">
        <f t="shared" si="0"/>
        <v>1980Q4</v>
      </c>
      <c r="P2" s="11" t="str">
        <f t="shared" si="0"/>
        <v>1981Q1</v>
      </c>
      <c r="Q2" s="11" t="str">
        <f t="shared" si="0"/>
        <v>1981Q2</v>
      </c>
      <c r="R2" s="11" t="str">
        <f t="shared" si="0"/>
        <v>1981Q3</v>
      </c>
      <c r="S2" s="11" t="str">
        <f t="shared" si="0"/>
        <v>1981Q4</v>
      </c>
      <c r="T2" s="11" t="str">
        <f t="shared" si="0"/>
        <v>1982Q1</v>
      </c>
      <c r="U2" s="11" t="str">
        <f t="shared" si="0"/>
        <v>1982Q2</v>
      </c>
      <c r="V2" s="11" t="str">
        <f t="shared" si="0"/>
        <v>1982Q3</v>
      </c>
      <c r="W2" s="11" t="str">
        <f t="shared" si="0"/>
        <v>1982Q4</v>
      </c>
      <c r="X2" s="11" t="str">
        <f t="shared" si="0"/>
        <v>1983Q1</v>
      </c>
      <c r="Y2" s="11" t="str">
        <f t="shared" si="0"/>
        <v>1983Q2</v>
      </c>
      <c r="Z2" s="11" t="str">
        <f t="shared" si="0"/>
        <v>1983Q3</v>
      </c>
      <c r="AA2" s="11" t="str">
        <f t="shared" si="0"/>
        <v>1983Q4</v>
      </c>
      <c r="AB2" s="11" t="str">
        <f t="shared" si="0"/>
        <v>1984Q1</v>
      </c>
      <c r="AC2" s="11" t="str">
        <f t="shared" si="0"/>
        <v>1984Q2</v>
      </c>
      <c r="AD2" s="11" t="str">
        <f t="shared" si="0"/>
        <v>1984Q3</v>
      </c>
      <c r="AE2" s="11" t="str">
        <f t="shared" si="0"/>
        <v>1984Q4</v>
      </c>
      <c r="AF2" s="11" t="str">
        <f t="shared" si="0"/>
        <v>1985Q1</v>
      </c>
      <c r="AG2" s="11" t="str">
        <f t="shared" si="0"/>
        <v>1985Q2</v>
      </c>
      <c r="AH2" s="11" t="str">
        <f t="shared" si="0"/>
        <v>1985Q3</v>
      </c>
      <c r="AI2" s="11" t="str">
        <f t="shared" si="0"/>
        <v>1985Q4</v>
      </c>
      <c r="AJ2" s="11" t="str">
        <f t="shared" si="0"/>
        <v>1986Q1</v>
      </c>
      <c r="AK2" s="11" t="str">
        <f t="shared" si="0"/>
        <v>1986Q2</v>
      </c>
      <c r="AL2" s="11" t="str">
        <f t="shared" si="0"/>
        <v>1986Q3</v>
      </c>
      <c r="AM2" s="11" t="str">
        <f t="shared" si="0"/>
        <v>1986Q4</v>
      </c>
      <c r="AN2" s="11" t="str">
        <f t="shared" si="0"/>
        <v>1987Q1</v>
      </c>
      <c r="AO2" s="11" t="str">
        <f t="shared" si="0"/>
        <v>1987Q2</v>
      </c>
      <c r="AP2" s="11" t="str">
        <f t="shared" si="0"/>
        <v>1987Q3</v>
      </c>
      <c r="AQ2" s="11" t="str">
        <f t="shared" si="0"/>
        <v>1987Q4</v>
      </c>
      <c r="AR2" s="11" t="str">
        <f t="shared" si="0"/>
        <v>1988Q1</v>
      </c>
      <c r="AS2" s="11" t="str">
        <f t="shared" si="0"/>
        <v>1988Q2</v>
      </c>
      <c r="AT2" s="11" t="str">
        <f t="shared" si="0"/>
        <v>1988Q3</v>
      </c>
      <c r="AU2" s="11" t="str">
        <f t="shared" si="0"/>
        <v>1988Q4</v>
      </c>
      <c r="AV2" s="11" t="str">
        <f t="shared" si="0"/>
        <v>1989Q1</v>
      </c>
      <c r="AW2" s="11" t="str">
        <f t="shared" si="0"/>
        <v>1989Q2</v>
      </c>
      <c r="AX2" s="11" t="str">
        <f t="shared" si="0"/>
        <v>1989Q3</v>
      </c>
      <c r="AY2" s="11" t="str">
        <f t="shared" si="0"/>
        <v>1989Q4</v>
      </c>
      <c r="AZ2" s="11" t="str">
        <f t="shared" si="0"/>
        <v>1990Q1</v>
      </c>
      <c r="BA2" s="11" t="str">
        <f t="shared" si="0"/>
        <v>1990Q2</v>
      </c>
      <c r="BB2" s="11" t="str">
        <f t="shared" si="0"/>
        <v>1990Q3</v>
      </c>
      <c r="BC2" s="11" t="str">
        <f t="shared" si="0"/>
        <v>1990Q4</v>
      </c>
      <c r="BD2" s="11" t="str">
        <f t="shared" si="0"/>
        <v>1991Q1</v>
      </c>
      <c r="BE2" s="11" t="str">
        <f t="shared" si="0"/>
        <v>1991Q2</v>
      </c>
      <c r="BF2" s="11" t="str">
        <f t="shared" si="0"/>
        <v>1991Q3</v>
      </c>
      <c r="BG2" s="11" t="str">
        <f t="shared" si="0"/>
        <v>1991Q4</v>
      </c>
      <c r="BH2" s="11" t="str">
        <f t="shared" si="0"/>
        <v>1992Q1</v>
      </c>
      <c r="BI2" s="11" t="str">
        <f t="shared" si="0"/>
        <v>1992Q2</v>
      </c>
      <c r="BJ2" s="11" t="str">
        <f t="shared" si="0"/>
        <v>1992Q3</v>
      </c>
      <c r="BK2" s="11" t="str">
        <f t="shared" si="0"/>
        <v>1992Q4</v>
      </c>
      <c r="BL2" s="11" t="str">
        <f t="shared" si="0"/>
        <v>1993Q1</v>
      </c>
      <c r="BM2" s="11" t="str">
        <f t="shared" si="0"/>
        <v>1993Q2</v>
      </c>
      <c r="BN2" s="11" t="str">
        <f t="shared" si="0"/>
        <v>1993Q3</v>
      </c>
      <c r="BO2" s="11" t="str">
        <f t="shared" si="0"/>
        <v>1993Q4</v>
      </c>
      <c r="BP2" s="11" t="str">
        <f t="shared" si="0"/>
        <v>1994Q1</v>
      </c>
      <c r="BQ2" s="11" t="str">
        <f t="shared" si="0"/>
        <v>1994Q2</v>
      </c>
      <c r="BR2" s="11" t="str">
        <f t="shared" si="0"/>
        <v>1994Q3</v>
      </c>
      <c r="BS2" s="11" t="str">
        <f t="shared" si="0"/>
        <v>1994Q4</v>
      </c>
      <c r="BT2" s="11" t="str">
        <f t="shared" si="0"/>
        <v>1995Q1</v>
      </c>
      <c r="BU2" s="11" t="str">
        <f t="shared" si="0"/>
        <v>1995Q2</v>
      </c>
      <c r="BV2" s="11" t="str">
        <f t="shared" si="0"/>
        <v>1995Q3</v>
      </c>
      <c r="BW2" s="11" t="str">
        <f t="shared" si="0"/>
        <v>1995Q4</v>
      </c>
      <c r="BX2" s="11" t="str">
        <f t="shared" si="0"/>
        <v>1996Q1</v>
      </c>
      <c r="BY2" s="11" t="str">
        <f t="shared" ref="BY2:CM2" si="1">"19"&amp;MID(BY3,3,2)&amp;MID(BY3,2,1)&amp;MID(BY3,1,1)</f>
        <v>1996Q2</v>
      </c>
      <c r="BZ2" s="11" t="str">
        <f t="shared" si="1"/>
        <v>1996Q3</v>
      </c>
      <c r="CA2" s="11" t="str">
        <f t="shared" si="1"/>
        <v>1996Q4</v>
      </c>
      <c r="CB2" s="11" t="str">
        <f t="shared" si="1"/>
        <v>1997Q1</v>
      </c>
      <c r="CC2" s="11" t="str">
        <f t="shared" si="1"/>
        <v>1997Q2</v>
      </c>
      <c r="CD2" s="11" t="str">
        <f t="shared" si="1"/>
        <v>1997Q3</v>
      </c>
      <c r="CE2" s="11" t="str">
        <f t="shared" si="1"/>
        <v>1997Q4</v>
      </c>
      <c r="CF2" s="11" t="str">
        <f t="shared" si="1"/>
        <v>1998Q1</v>
      </c>
      <c r="CG2" s="11" t="str">
        <f t="shared" si="1"/>
        <v>1998Q2</v>
      </c>
      <c r="CH2" s="11" t="str">
        <f t="shared" si="1"/>
        <v>1998Q3</v>
      </c>
      <c r="CI2" s="11" t="str">
        <f t="shared" si="1"/>
        <v>1998Q4</v>
      </c>
      <c r="CJ2" s="11" t="str">
        <f t="shared" si="1"/>
        <v>1999Q1</v>
      </c>
      <c r="CK2" s="11" t="str">
        <f t="shared" si="1"/>
        <v>1999Q2</v>
      </c>
      <c r="CL2" s="11" t="str">
        <f t="shared" si="1"/>
        <v>1999Q3</v>
      </c>
      <c r="CM2" s="11" t="str">
        <f t="shared" si="1"/>
        <v>1999Q4</v>
      </c>
      <c r="CN2" s="11" t="str">
        <f t="shared" ref="CN2:EY2" si="2">"20"&amp;MID(CN3,3,2)&amp;MID(CN3,2,1)&amp;MID(CN3,1,1)</f>
        <v>2000Q1</v>
      </c>
      <c r="CO2" s="11" t="str">
        <f t="shared" si="2"/>
        <v>2000Q2</v>
      </c>
      <c r="CP2" s="11" t="str">
        <f t="shared" si="2"/>
        <v>2000Q3</v>
      </c>
      <c r="CQ2" s="11" t="str">
        <f t="shared" si="2"/>
        <v>2000Q4</v>
      </c>
      <c r="CR2" s="11" t="str">
        <f t="shared" si="2"/>
        <v>2001Q1</v>
      </c>
      <c r="CS2" s="11" t="str">
        <f t="shared" si="2"/>
        <v>2001Q2</v>
      </c>
      <c r="CT2" s="11" t="str">
        <f t="shared" si="2"/>
        <v>2001Q3</v>
      </c>
      <c r="CU2" s="11" t="str">
        <f t="shared" si="2"/>
        <v>2001Q4</v>
      </c>
      <c r="CV2" s="11" t="str">
        <f t="shared" si="2"/>
        <v>2002Q1</v>
      </c>
      <c r="CW2" s="11" t="str">
        <f t="shared" si="2"/>
        <v>2002Q2</v>
      </c>
      <c r="CX2" s="11" t="str">
        <f t="shared" si="2"/>
        <v>2002Q3</v>
      </c>
      <c r="CY2" s="11" t="str">
        <f t="shared" si="2"/>
        <v>2002Q4</v>
      </c>
      <c r="CZ2" s="11" t="str">
        <f t="shared" si="2"/>
        <v>2003Q1</v>
      </c>
      <c r="DA2" s="11" t="str">
        <f t="shared" si="2"/>
        <v>2003Q2</v>
      </c>
      <c r="DB2" s="11" t="str">
        <f t="shared" si="2"/>
        <v>2003Q3</v>
      </c>
      <c r="DC2" s="11" t="str">
        <f t="shared" si="2"/>
        <v>2003Q4</v>
      </c>
      <c r="DD2" s="11" t="str">
        <f t="shared" si="2"/>
        <v>2004Q1</v>
      </c>
      <c r="DE2" s="11" t="str">
        <f t="shared" si="2"/>
        <v>2004Q2</v>
      </c>
      <c r="DF2" s="11" t="str">
        <f t="shared" si="2"/>
        <v>2004Q3</v>
      </c>
      <c r="DG2" s="11" t="str">
        <f t="shared" si="2"/>
        <v>2004Q4</v>
      </c>
      <c r="DH2" s="11" t="str">
        <f t="shared" si="2"/>
        <v>2005Q1</v>
      </c>
      <c r="DI2" s="11" t="str">
        <f t="shared" si="2"/>
        <v>2005Q2</v>
      </c>
      <c r="DJ2" s="11" t="str">
        <f t="shared" si="2"/>
        <v>2005Q3</v>
      </c>
      <c r="DK2" s="11" t="str">
        <f t="shared" si="2"/>
        <v>2005Q4</v>
      </c>
      <c r="DL2" s="11" t="str">
        <f t="shared" si="2"/>
        <v>2006Q1</v>
      </c>
      <c r="DM2" s="11" t="str">
        <f t="shared" si="2"/>
        <v>2006Q2</v>
      </c>
      <c r="DN2" s="11" t="str">
        <f t="shared" si="2"/>
        <v>2006Q3</v>
      </c>
      <c r="DO2" s="11" t="str">
        <f t="shared" si="2"/>
        <v>2006Q4</v>
      </c>
      <c r="DP2" s="11" t="str">
        <f t="shared" si="2"/>
        <v>2007Q1</v>
      </c>
      <c r="DQ2" s="11" t="str">
        <f t="shared" si="2"/>
        <v>2007Q2</v>
      </c>
      <c r="DR2" s="11" t="str">
        <f t="shared" si="2"/>
        <v>2007Q3</v>
      </c>
      <c r="DS2" s="11" t="str">
        <f t="shared" si="2"/>
        <v>2007Q4</v>
      </c>
      <c r="DT2" s="11" t="str">
        <f t="shared" si="2"/>
        <v>2008Q1</v>
      </c>
      <c r="DU2" s="11" t="str">
        <f t="shared" si="2"/>
        <v>2008Q2</v>
      </c>
      <c r="DV2" s="11" t="str">
        <f t="shared" si="2"/>
        <v>2008Q3</v>
      </c>
      <c r="DW2" s="11" t="str">
        <f t="shared" si="2"/>
        <v>2008Q4</v>
      </c>
      <c r="DX2" s="11" t="str">
        <f t="shared" si="2"/>
        <v>2009Q1</v>
      </c>
      <c r="DY2" s="11" t="str">
        <f t="shared" si="2"/>
        <v>2009Q2</v>
      </c>
      <c r="DZ2" s="11" t="str">
        <f t="shared" si="2"/>
        <v>2009Q3</v>
      </c>
      <c r="EA2" s="11" t="str">
        <f t="shared" si="2"/>
        <v>2009Q4</v>
      </c>
      <c r="EB2" s="11" t="str">
        <f t="shared" si="2"/>
        <v>2010Q1</v>
      </c>
      <c r="EC2" s="11" t="str">
        <f t="shared" si="2"/>
        <v>2010Q2</v>
      </c>
      <c r="ED2" s="11" t="str">
        <f t="shared" si="2"/>
        <v>2010Q3</v>
      </c>
      <c r="EE2" s="11" t="str">
        <f t="shared" si="2"/>
        <v>2010Q4</v>
      </c>
      <c r="EF2" s="11" t="str">
        <f t="shared" si="2"/>
        <v>2011Q1</v>
      </c>
      <c r="EG2" s="11" t="str">
        <f t="shared" si="2"/>
        <v>2011Q2</v>
      </c>
      <c r="EH2" s="11" t="str">
        <f t="shared" si="2"/>
        <v>2011Q3</v>
      </c>
      <c r="EI2" s="11" t="str">
        <f t="shared" si="2"/>
        <v>2011Q4</v>
      </c>
      <c r="EJ2" s="11" t="str">
        <f t="shared" si="2"/>
        <v>2012Q1</v>
      </c>
      <c r="EK2" s="11" t="str">
        <f t="shared" si="2"/>
        <v>2012Q2</v>
      </c>
      <c r="EL2" s="11" t="str">
        <f t="shared" si="2"/>
        <v>2012Q3</v>
      </c>
      <c r="EM2" s="11" t="str">
        <f t="shared" si="2"/>
        <v>2012Q4</v>
      </c>
      <c r="EN2" s="11" t="str">
        <f t="shared" si="2"/>
        <v>2013Q1</v>
      </c>
      <c r="EO2" s="11" t="str">
        <f t="shared" si="2"/>
        <v>2013Q2</v>
      </c>
      <c r="EP2" s="11" t="str">
        <f t="shared" si="2"/>
        <v>2013Q3</v>
      </c>
      <c r="EQ2" s="11" t="str">
        <f t="shared" si="2"/>
        <v>2013Q4</v>
      </c>
      <c r="ER2" s="11" t="str">
        <f t="shared" si="2"/>
        <v>2014Q1</v>
      </c>
      <c r="ES2" s="11" t="str">
        <f t="shared" si="2"/>
        <v>2014Q2</v>
      </c>
      <c r="ET2" s="11" t="str">
        <f t="shared" si="2"/>
        <v>2014Q3</v>
      </c>
      <c r="EU2" s="11" t="str">
        <f t="shared" si="2"/>
        <v>2014Q4</v>
      </c>
      <c r="EV2" s="11" t="str">
        <f t="shared" si="2"/>
        <v>2015Q1</v>
      </c>
      <c r="EW2" s="11" t="str">
        <f t="shared" si="2"/>
        <v>2015Q2</v>
      </c>
      <c r="EX2" s="11" t="str">
        <f t="shared" si="2"/>
        <v>2015Q3</v>
      </c>
      <c r="EY2" s="11" t="str">
        <f t="shared" si="2"/>
        <v>2015Q4</v>
      </c>
      <c r="EZ2" s="11" t="str">
        <f t="shared" ref="EZ2:HK2" si="3">"20"&amp;MID(EZ3,3,2)&amp;MID(EZ3,2,1)&amp;MID(EZ3,1,1)</f>
        <v>2016Q1</v>
      </c>
      <c r="FA2" s="11" t="str">
        <f t="shared" si="3"/>
        <v>2016Q2</v>
      </c>
      <c r="FB2" s="11" t="str">
        <f t="shared" si="3"/>
        <v>2016Q3</v>
      </c>
      <c r="FC2" s="11" t="str">
        <f t="shared" si="3"/>
        <v>2016Q4</v>
      </c>
      <c r="FD2" s="11" t="str">
        <f t="shared" si="3"/>
        <v>2017Q1</v>
      </c>
      <c r="FE2" s="11" t="str">
        <f t="shared" si="3"/>
        <v>2017Q2</v>
      </c>
      <c r="FF2" s="11" t="str">
        <f t="shared" si="3"/>
        <v>2017Q3</v>
      </c>
      <c r="FG2" s="11" t="str">
        <f t="shared" si="3"/>
        <v>2017Q4</v>
      </c>
      <c r="FH2" s="11" t="str">
        <f t="shared" si="3"/>
        <v>2018Q1</v>
      </c>
      <c r="FI2" s="11" t="str">
        <f t="shared" si="3"/>
        <v>2018Q2</v>
      </c>
      <c r="FJ2" s="11" t="str">
        <f t="shared" si="3"/>
        <v>2018Q3</v>
      </c>
      <c r="FK2" s="11" t="str">
        <f t="shared" si="3"/>
        <v>2018Q4</v>
      </c>
      <c r="FL2" s="11" t="str">
        <f t="shared" si="3"/>
        <v>2019Q1</v>
      </c>
      <c r="FM2" s="11" t="str">
        <f t="shared" si="3"/>
        <v>2019Q2</v>
      </c>
      <c r="FN2" s="11" t="str">
        <f t="shared" si="3"/>
        <v>2019Q3</v>
      </c>
      <c r="FO2" s="11" t="str">
        <f t="shared" si="3"/>
        <v>2019Q4</v>
      </c>
      <c r="FP2" s="11" t="str">
        <f t="shared" si="3"/>
        <v>2020Q1</v>
      </c>
      <c r="FQ2" s="11" t="str">
        <f t="shared" si="3"/>
        <v>2020Q2</v>
      </c>
      <c r="FR2" s="11" t="str">
        <f t="shared" si="3"/>
        <v>2020Q3</v>
      </c>
      <c r="FS2" s="11" t="str">
        <f t="shared" si="3"/>
        <v>2020Q4</v>
      </c>
      <c r="FT2" s="11" t="str">
        <f t="shared" si="3"/>
        <v>2021Q1</v>
      </c>
      <c r="FU2" s="11" t="str">
        <f t="shared" si="3"/>
        <v>2021Q2</v>
      </c>
      <c r="FV2" s="11" t="str">
        <f t="shared" si="3"/>
        <v>2021Q3</v>
      </c>
      <c r="FW2" s="11" t="str">
        <f t="shared" si="3"/>
        <v>2021Q4</v>
      </c>
      <c r="FX2" s="11" t="str">
        <f t="shared" si="3"/>
        <v>2022Q1</v>
      </c>
      <c r="FY2" s="11" t="str">
        <f t="shared" si="3"/>
        <v>2022Q2</v>
      </c>
      <c r="FZ2" s="11" t="str">
        <f t="shared" si="3"/>
        <v>2022Q3</v>
      </c>
      <c r="GA2" s="11" t="str">
        <f t="shared" si="3"/>
        <v>2022Q4</v>
      </c>
      <c r="GB2" s="11" t="str">
        <f t="shared" si="3"/>
        <v>2023Q1</v>
      </c>
      <c r="GC2" s="11" t="str">
        <f t="shared" si="3"/>
        <v>2023Q2</v>
      </c>
      <c r="GD2" s="11" t="str">
        <f t="shared" si="3"/>
        <v>2023Q3</v>
      </c>
      <c r="GE2" s="11" t="str">
        <f t="shared" si="3"/>
        <v>2023Q4</v>
      </c>
      <c r="GF2" s="11" t="str">
        <f t="shared" si="3"/>
        <v>2024Q1</v>
      </c>
      <c r="GG2" s="11" t="str">
        <f t="shared" si="3"/>
        <v>2024Q2</v>
      </c>
      <c r="GH2" s="11" t="str">
        <f t="shared" si="3"/>
        <v>2024Q3</v>
      </c>
      <c r="GI2" s="11" t="str">
        <f t="shared" si="3"/>
        <v>2024Q4</v>
      </c>
      <c r="GJ2" s="11" t="str">
        <f t="shared" si="3"/>
        <v>2025Q1</v>
      </c>
      <c r="GK2" s="11" t="str">
        <f t="shared" si="3"/>
        <v>2025Q2</v>
      </c>
      <c r="GL2" s="11" t="str">
        <f t="shared" si="3"/>
        <v>2025Q3</v>
      </c>
      <c r="GM2" s="11" t="str">
        <f t="shared" si="3"/>
        <v>2025Q4</v>
      </c>
      <c r="GN2" s="11" t="str">
        <f t="shared" si="3"/>
        <v>2026Q1</v>
      </c>
      <c r="GO2" s="11" t="str">
        <f t="shared" si="3"/>
        <v>2026Q2</v>
      </c>
      <c r="GP2" s="11" t="str">
        <f t="shared" si="3"/>
        <v>2026Q3</v>
      </c>
      <c r="GQ2" s="11" t="str">
        <f t="shared" si="3"/>
        <v>2026Q4</v>
      </c>
      <c r="GR2" s="11" t="str">
        <f t="shared" si="3"/>
        <v>2027Q1</v>
      </c>
      <c r="GS2" s="11" t="str">
        <f t="shared" si="3"/>
        <v>2027Q2</v>
      </c>
      <c r="GT2" s="11" t="str">
        <f t="shared" si="3"/>
        <v>2027Q3</v>
      </c>
      <c r="GU2" s="11" t="str">
        <f t="shared" si="3"/>
        <v>2027Q4</v>
      </c>
      <c r="GV2" s="11" t="str">
        <f t="shared" si="3"/>
        <v>2028Q1</v>
      </c>
      <c r="GW2" s="11" t="str">
        <f t="shared" si="3"/>
        <v>2028Q2</v>
      </c>
      <c r="GX2" s="11" t="str">
        <f t="shared" si="3"/>
        <v>2028Q3</v>
      </c>
      <c r="GY2" s="11" t="str">
        <f t="shared" si="3"/>
        <v>2028Q4</v>
      </c>
      <c r="GZ2" s="11" t="str">
        <f t="shared" si="3"/>
        <v>2029Q1</v>
      </c>
      <c r="HA2" s="11" t="str">
        <f t="shared" si="3"/>
        <v>2029Q2</v>
      </c>
      <c r="HB2" s="11" t="str">
        <f t="shared" si="3"/>
        <v>2029Q3</v>
      </c>
      <c r="HC2" s="11" t="str">
        <f t="shared" si="3"/>
        <v>2029Q4</v>
      </c>
      <c r="HD2" s="11" t="str">
        <f t="shared" si="3"/>
        <v>2030Q1</v>
      </c>
      <c r="HE2" s="11" t="str">
        <f t="shared" si="3"/>
        <v>2030Q2</v>
      </c>
      <c r="HF2" s="11" t="str">
        <f t="shared" si="3"/>
        <v>2030Q3</v>
      </c>
      <c r="HG2" s="11" t="str">
        <f t="shared" si="3"/>
        <v>2030Q4</v>
      </c>
      <c r="HH2" s="11" t="str">
        <f t="shared" si="3"/>
        <v>2031Q1</v>
      </c>
      <c r="HI2" s="11" t="str">
        <f t="shared" si="3"/>
        <v>2031Q2</v>
      </c>
      <c r="HJ2" s="11" t="str">
        <f t="shared" si="3"/>
        <v>2031Q3</v>
      </c>
      <c r="HK2" s="11" t="str">
        <f t="shared" si="3"/>
        <v>2031Q4</v>
      </c>
      <c r="HL2" s="11" t="str">
        <f t="shared" ref="HL2:JW2" si="4">"20"&amp;MID(HL3,3,2)&amp;MID(HL3,2,1)&amp;MID(HL3,1,1)</f>
        <v>2032Q1</v>
      </c>
      <c r="HM2" s="11" t="str">
        <f t="shared" si="4"/>
        <v>2032Q2</v>
      </c>
      <c r="HN2" s="11" t="str">
        <f t="shared" si="4"/>
        <v>2032Q3</v>
      </c>
      <c r="HO2" s="11" t="str">
        <f t="shared" si="4"/>
        <v>2032Q4</v>
      </c>
      <c r="HP2" s="11" t="str">
        <f t="shared" si="4"/>
        <v>2033Q1</v>
      </c>
      <c r="HQ2" s="11" t="str">
        <f t="shared" si="4"/>
        <v>2033Q2</v>
      </c>
      <c r="HR2" s="11" t="str">
        <f t="shared" si="4"/>
        <v>2033Q3</v>
      </c>
      <c r="HS2" s="11" t="str">
        <f t="shared" si="4"/>
        <v>2033Q4</v>
      </c>
      <c r="HT2" s="11" t="str">
        <f t="shared" si="4"/>
        <v>2034Q1</v>
      </c>
      <c r="HU2" s="11" t="str">
        <f t="shared" si="4"/>
        <v>2034Q2</v>
      </c>
      <c r="HV2" s="11" t="str">
        <f t="shared" si="4"/>
        <v>2034Q3</v>
      </c>
      <c r="HW2" s="11" t="str">
        <f t="shared" si="4"/>
        <v>2034Q4</v>
      </c>
      <c r="HX2" s="11" t="str">
        <f t="shared" si="4"/>
        <v>2035Q1</v>
      </c>
      <c r="HY2" s="11" t="str">
        <f t="shared" si="4"/>
        <v>2035Q2</v>
      </c>
      <c r="HZ2" s="11" t="str">
        <f t="shared" si="4"/>
        <v>2035Q3</v>
      </c>
      <c r="IA2" s="11" t="str">
        <f t="shared" si="4"/>
        <v>2035Q4</v>
      </c>
      <c r="IB2" s="11" t="str">
        <f t="shared" si="4"/>
        <v>2036Q1</v>
      </c>
      <c r="IC2" s="11" t="str">
        <f t="shared" si="4"/>
        <v>2036Q2</v>
      </c>
      <c r="ID2" s="11" t="str">
        <f t="shared" si="4"/>
        <v>2036Q3</v>
      </c>
      <c r="IE2" s="11" t="str">
        <f t="shared" si="4"/>
        <v>2036Q4</v>
      </c>
      <c r="IF2" s="11" t="str">
        <f t="shared" si="4"/>
        <v>2037Q1</v>
      </c>
      <c r="IG2" s="11" t="str">
        <f t="shared" si="4"/>
        <v>2037Q2</v>
      </c>
      <c r="IH2" s="11" t="str">
        <f t="shared" si="4"/>
        <v>2037Q3</v>
      </c>
      <c r="II2" s="11" t="str">
        <f t="shared" si="4"/>
        <v>2037Q4</v>
      </c>
      <c r="IJ2" s="11" t="str">
        <f t="shared" si="4"/>
        <v>2038Q1</v>
      </c>
      <c r="IK2" s="11" t="str">
        <f t="shared" si="4"/>
        <v>2038Q2</v>
      </c>
      <c r="IL2" s="11" t="str">
        <f t="shared" si="4"/>
        <v>2038Q3</v>
      </c>
      <c r="IM2" s="11" t="str">
        <f t="shared" si="4"/>
        <v>2038Q4</v>
      </c>
      <c r="IN2" s="11" t="str">
        <f t="shared" si="4"/>
        <v>2039Q1</v>
      </c>
      <c r="IO2" s="11" t="str">
        <f t="shared" si="4"/>
        <v>2039Q2</v>
      </c>
      <c r="IP2" s="11" t="str">
        <f t="shared" si="4"/>
        <v>2039Q3</v>
      </c>
      <c r="IQ2" s="11" t="str">
        <f t="shared" si="4"/>
        <v>2039Q4</v>
      </c>
      <c r="IR2" s="11" t="str">
        <f t="shared" si="4"/>
        <v>2040Q1</v>
      </c>
      <c r="IS2" s="11" t="str">
        <f t="shared" si="4"/>
        <v>2040Q2</v>
      </c>
      <c r="IT2" s="11" t="str">
        <f t="shared" si="4"/>
        <v>2040Q3</v>
      </c>
      <c r="IU2" s="11" t="str">
        <f t="shared" si="4"/>
        <v>2040Q4</v>
      </c>
      <c r="IV2" s="11" t="str">
        <f t="shared" si="4"/>
        <v>2041Q1</v>
      </c>
      <c r="IW2" s="11" t="str">
        <f t="shared" si="4"/>
        <v>2041Q2</v>
      </c>
      <c r="IX2" s="11" t="str">
        <f t="shared" si="4"/>
        <v>2041Q3</v>
      </c>
      <c r="IY2" s="11" t="str">
        <f t="shared" si="4"/>
        <v>2041Q4</v>
      </c>
      <c r="IZ2" s="11" t="str">
        <f t="shared" si="4"/>
        <v>2042Q1</v>
      </c>
      <c r="JA2" s="11" t="str">
        <f t="shared" si="4"/>
        <v>2042Q2</v>
      </c>
      <c r="JB2" s="11" t="str">
        <f t="shared" si="4"/>
        <v>2042Q3</v>
      </c>
      <c r="JC2" s="11" t="str">
        <f t="shared" si="4"/>
        <v>2042Q4</v>
      </c>
      <c r="JD2" s="11" t="str">
        <f t="shared" si="4"/>
        <v>2043Q1</v>
      </c>
      <c r="JE2" s="11" t="str">
        <f t="shared" si="4"/>
        <v>2043Q2</v>
      </c>
      <c r="JF2" s="11" t="str">
        <f t="shared" si="4"/>
        <v>2043Q3</v>
      </c>
      <c r="JG2" s="11" t="str">
        <f t="shared" si="4"/>
        <v>2043Q4</v>
      </c>
      <c r="JH2" s="11" t="str">
        <f t="shared" si="4"/>
        <v>2044Q1</v>
      </c>
      <c r="JI2" s="11" t="str">
        <f t="shared" si="4"/>
        <v>2044Q2</v>
      </c>
      <c r="JJ2" s="11" t="str">
        <f t="shared" si="4"/>
        <v>2044Q3</v>
      </c>
      <c r="JK2" s="11" t="str">
        <f t="shared" si="4"/>
        <v>2044Q4</v>
      </c>
      <c r="JL2" s="11" t="str">
        <f t="shared" si="4"/>
        <v>2045Q1</v>
      </c>
      <c r="JM2" s="11" t="str">
        <f t="shared" si="4"/>
        <v>2045Q2</v>
      </c>
      <c r="JN2" s="11" t="str">
        <f t="shared" si="4"/>
        <v>2045Q3</v>
      </c>
      <c r="JO2" s="11" t="str">
        <f t="shared" si="4"/>
        <v>2045Q4</v>
      </c>
      <c r="JP2" s="11" t="str">
        <f t="shared" si="4"/>
        <v>2046Q1</v>
      </c>
      <c r="JQ2" s="11" t="str">
        <f t="shared" si="4"/>
        <v>2046Q2</v>
      </c>
      <c r="JR2" s="11" t="str">
        <f t="shared" si="4"/>
        <v>2046Q3</v>
      </c>
      <c r="JS2" s="11" t="str">
        <f t="shared" si="4"/>
        <v>2046Q4</v>
      </c>
      <c r="JT2" s="11" t="str">
        <f t="shared" si="4"/>
        <v>2047Q1</v>
      </c>
      <c r="JU2" s="11" t="str">
        <f t="shared" si="4"/>
        <v>2047Q2</v>
      </c>
      <c r="JV2" s="11" t="str">
        <f t="shared" si="4"/>
        <v>2047Q3</v>
      </c>
      <c r="JW2" s="11" t="str">
        <f t="shared" si="4"/>
        <v>2047Q4</v>
      </c>
      <c r="JX2" s="11" t="str">
        <f t="shared" ref="JX2:MI2" si="5">"20"&amp;MID(JX3,3,2)&amp;MID(JX3,2,1)&amp;MID(JX3,1,1)</f>
        <v>2048Q1</v>
      </c>
      <c r="JY2" s="11" t="str">
        <f t="shared" si="5"/>
        <v>2048Q2</v>
      </c>
      <c r="JZ2" s="11" t="str">
        <f t="shared" si="5"/>
        <v>2048Q3</v>
      </c>
      <c r="KA2" s="11" t="str">
        <f t="shared" si="5"/>
        <v>2048Q4</v>
      </c>
      <c r="KB2" s="11" t="str">
        <f t="shared" si="5"/>
        <v>2049Q1</v>
      </c>
      <c r="KC2" s="11" t="str">
        <f t="shared" si="5"/>
        <v>2049Q2</v>
      </c>
      <c r="KD2" s="11" t="str">
        <f t="shared" si="5"/>
        <v>2049Q3</v>
      </c>
      <c r="KE2" s="11" t="str">
        <f t="shared" si="5"/>
        <v>2049Q4</v>
      </c>
      <c r="KF2" s="11" t="str">
        <f t="shared" si="5"/>
        <v>2050Q1</v>
      </c>
      <c r="KG2" s="11" t="str">
        <f t="shared" si="5"/>
        <v>2050Q2</v>
      </c>
      <c r="KH2" s="11" t="str">
        <f t="shared" si="5"/>
        <v>2050Q3</v>
      </c>
      <c r="KI2" s="11" t="str">
        <f t="shared" si="5"/>
        <v>2050Q4</v>
      </c>
      <c r="KJ2" s="11" t="str">
        <f t="shared" si="5"/>
        <v>2051Q1</v>
      </c>
      <c r="KK2" s="11" t="str">
        <f t="shared" si="5"/>
        <v>2051Q2</v>
      </c>
      <c r="KL2" s="11" t="str">
        <f t="shared" si="5"/>
        <v>2051Q3</v>
      </c>
      <c r="KM2" s="11" t="str">
        <f t="shared" si="5"/>
        <v>2051Q4</v>
      </c>
      <c r="KN2" s="11" t="str">
        <f t="shared" si="5"/>
        <v>2052Q1</v>
      </c>
      <c r="KO2" s="11" t="str">
        <f t="shared" si="5"/>
        <v>2052Q2</v>
      </c>
      <c r="KP2" s="11" t="str">
        <f t="shared" si="5"/>
        <v>2052Q3</v>
      </c>
      <c r="KQ2" s="11" t="str">
        <f t="shared" si="5"/>
        <v>2052Q4</v>
      </c>
      <c r="KR2" s="11" t="str">
        <f t="shared" si="5"/>
        <v>2053Q1</v>
      </c>
      <c r="KS2" s="11" t="str">
        <f t="shared" si="5"/>
        <v>2053Q2</v>
      </c>
      <c r="KT2" s="11" t="str">
        <f t="shared" si="5"/>
        <v>2053Q3</v>
      </c>
      <c r="KU2" s="11" t="str">
        <f t="shared" si="5"/>
        <v>2053Q4</v>
      </c>
      <c r="KV2" s="11" t="str">
        <f t="shared" si="5"/>
        <v>2054Q1</v>
      </c>
      <c r="KW2" s="11" t="str">
        <f t="shared" si="5"/>
        <v>2054Q2</v>
      </c>
      <c r="KX2" s="11" t="str">
        <f t="shared" si="5"/>
        <v>2054Q3</v>
      </c>
      <c r="KY2" s="11" t="str">
        <f t="shared" si="5"/>
        <v>2054Q4</v>
      </c>
      <c r="KZ2" s="11" t="str">
        <f t="shared" si="5"/>
        <v>2055Q1</v>
      </c>
      <c r="LA2" s="11" t="str">
        <f t="shared" si="5"/>
        <v>2055Q2</v>
      </c>
      <c r="LB2" s="11" t="str">
        <f t="shared" si="5"/>
        <v>2055Q3</v>
      </c>
      <c r="LC2" s="11" t="str">
        <f t="shared" si="5"/>
        <v>2055Q4</v>
      </c>
      <c r="LD2" s="11" t="str">
        <f t="shared" si="5"/>
        <v>2056Q1</v>
      </c>
      <c r="LE2" s="11" t="str">
        <f t="shared" si="5"/>
        <v>2056Q2</v>
      </c>
      <c r="LF2" s="11" t="str">
        <f t="shared" si="5"/>
        <v>2056Q3</v>
      </c>
      <c r="LG2" s="11" t="str">
        <f t="shared" si="5"/>
        <v>2056Q4</v>
      </c>
      <c r="LH2" s="11" t="str">
        <f t="shared" si="5"/>
        <v>2057Q1</v>
      </c>
      <c r="LI2" s="11" t="str">
        <f t="shared" si="5"/>
        <v>2057Q2</v>
      </c>
      <c r="LJ2" s="11" t="str">
        <f t="shared" si="5"/>
        <v>2057Q3</v>
      </c>
      <c r="LK2" s="11" t="str">
        <f t="shared" si="5"/>
        <v>2057Q4</v>
      </c>
      <c r="LL2" s="11" t="str">
        <f t="shared" si="5"/>
        <v>2058Q1</v>
      </c>
      <c r="LM2" s="11" t="str">
        <f t="shared" si="5"/>
        <v>2058Q2</v>
      </c>
      <c r="LN2" s="11" t="str">
        <f t="shared" si="5"/>
        <v>2058Q3</v>
      </c>
      <c r="LO2" s="11" t="str">
        <f t="shared" si="5"/>
        <v>2058Q4</v>
      </c>
      <c r="LP2" s="11" t="str">
        <f t="shared" si="5"/>
        <v>2059Q1</v>
      </c>
      <c r="LQ2" s="11" t="str">
        <f t="shared" si="5"/>
        <v>2059Q2</v>
      </c>
      <c r="LR2" s="11" t="str">
        <f t="shared" si="5"/>
        <v>2059Q3</v>
      </c>
      <c r="LS2" s="11" t="str">
        <f t="shared" si="5"/>
        <v>2059Q4</v>
      </c>
      <c r="LT2" s="11" t="str">
        <f t="shared" si="5"/>
        <v>2060Q1</v>
      </c>
      <c r="LU2" s="11" t="str">
        <f t="shared" si="5"/>
        <v>2060Q2</v>
      </c>
      <c r="LV2" s="11" t="str">
        <f t="shared" si="5"/>
        <v>2060Q3</v>
      </c>
      <c r="LW2" s="11" t="str">
        <f t="shared" si="5"/>
        <v>2060Q4</v>
      </c>
      <c r="LX2" s="11" t="str">
        <f t="shared" si="5"/>
        <v>2061Q1</v>
      </c>
      <c r="LY2" s="11" t="str">
        <f t="shared" si="5"/>
        <v>2061Q2</v>
      </c>
      <c r="LZ2" s="11" t="str">
        <f t="shared" si="5"/>
        <v>2061Q3</v>
      </c>
      <c r="MA2" s="11" t="str">
        <f t="shared" si="5"/>
        <v>2061Q4</v>
      </c>
      <c r="MB2" s="11" t="str">
        <f t="shared" si="5"/>
        <v>2062Q1</v>
      </c>
      <c r="MC2" s="11" t="str">
        <f t="shared" si="5"/>
        <v>2062Q2</v>
      </c>
      <c r="MD2" s="11" t="str">
        <f t="shared" si="5"/>
        <v>2062Q3</v>
      </c>
      <c r="ME2" s="11" t="str">
        <f t="shared" si="5"/>
        <v>2062Q4</v>
      </c>
      <c r="MF2" s="11" t="str">
        <f t="shared" si="5"/>
        <v>2063Q1</v>
      </c>
      <c r="MG2" s="11" t="str">
        <f t="shared" si="5"/>
        <v>2063Q2</v>
      </c>
      <c r="MH2" s="11" t="str">
        <f t="shared" si="5"/>
        <v>2063Q3</v>
      </c>
      <c r="MI2" s="11" t="str">
        <f t="shared" si="5"/>
        <v>2063Q4</v>
      </c>
      <c r="MJ2" s="11" t="str">
        <f t="shared" ref="MJ2:OU2" si="6">"20"&amp;MID(MJ3,3,2)&amp;MID(MJ3,2,1)&amp;MID(MJ3,1,1)</f>
        <v>2064Q1</v>
      </c>
      <c r="MK2" s="11" t="str">
        <f t="shared" si="6"/>
        <v>2064Q2</v>
      </c>
      <c r="ML2" s="11" t="str">
        <f t="shared" si="6"/>
        <v>2064Q3</v>
      </c>
      <c r="MM2" s="11" t="str">
        <f t="shared" si="6"/>
        <v>2064Q4</v>
      </c>
      <c r="MN2" s="11" t="str">
        <f t="shared" si="6"/>
        <v>2065Q1</v>
      </c>
      <c r="MO2" s="11" t="str">
        <f t="shared" si="6"/>
        <v>2065Q2</v>
      </c>
      <c r="MP2" s="11" t="str">
        <f t="shared" si="6"/>
        <v>2065Q3</v>
      </c>
      <c r="MQ2" s="11" t="str">
        <f t="shared" si="6"/>
        <v>2065Q4</v>
      </c>
      <c r="MR2" s="11" t="str">
        <f t="shared" si="6"/>
        <v>2066Q1</v>
      </c>
      <c r="MS2" s="11" t="str">
        <f t="shared" si="6"/>
        <v>2066Q2</v>
      </c>
      <c r="MT2" s="11" t="str">
        <f t="shared" si="6"/>
        <v>2066Q3</v>
      </c>
      <c r="MU2" s="11" t="str">
        <f t="shared" si="6"/>
        <v>2066Q4</v>
      </c>
      <c r="MV2" s="11" t="str">
        <f t="shared" si="6"/>
        <v>2067Q1</v>
      </c>
      <c r="MW2" s="11" t="str">
        <f t="shared" si="6"/>
        <v>2067Q2</v>
      </c>
      <c r="MX2" s="11" t="str">
        <f t="shared" si="6"/>
        <v>2067Q3</v>
      </c>
      <c r="MY2" s="11" t="str">
        <f t="shared" si="6"/>
        <v>2067Q4</v>
      </c>
      <c r="MZ2" s="11" t="str">
        <f t="shared" si="6"/>
        <v>2068Q1</v>
      </c>
      <c r="NA2" s="11" t="str">
        <f t="shared" si="6"/>
        <v>2068Q2</v>
      </c>
      <c r="NB2" s="11" t="str">
        <f t="shared" si="6"/>
        <v>2068Q3</v>
      </c>
      <c r="NC2" s="11" t="str">
        <f t="shared" si="6"/>
        <v>2068Q4</v>
      </c>
      <c r="ND2" s="11" t="str">
        <f t="shared" si="6"/>
        <v>2069Q1</v>
      </c>
      <c r="NE2" s="11" t="str">
        <f t="shared" si="6"/>
        <v>2069Q2</v>
      </c>
      <c r="NF2" s="11" t="str">
        <f t="shared" si="6"/>
        <v>2069Q3</v>
      </c>
      <c r="NG2" s="11" t="str">
        <f t="shared" si="6"/>
        <v>2069Q4</v>
      </c>
      <c r="NH2" s="11" t="str">
        <f t="shared" si="6"/>
        <v>2070Q1</v>
      </c>
      <c r="NI2" s="11" t="str">
        <f t="shared" si="6"/>
        <v>2070Q2</v>
      </c>
      <c r="NJ2" s="11" t="str">
        <f t="shared" si="6"/>
        <v>2070Q3</v>
      </c>
      <c r="NK2" s="11" t="str">
        <f t="shared" si="6"/>
        <v>2070Q4</v>
      </c>
      <c r="NL2" s="11" t="str">
        <f t="shared" si="6"/>
        <v>2071Q1</v>
      </c>
      <c r="NM2" s="11" t="str">
        <f t="shared" si="6"/>
        <v>2071Q2</v>
      </c>
      <c r="NN2" s="11" t="str">
        <f t="shared" si="6"/>
        <v>2071Q3</v>
      </c>
      <c r="NO2" s="11" t="str">
        <f t="shared" si="6"/>
        <v>2071Q4</v>
      </c>
      <c r="NP2" s="11" t="str">
        <f t="shared" si="6"/>
        <v>2072Q1</v>
      </c>
      <c r="NQ2" s="11" t="str">
        <f t="shared" si="6"/>
        <v>2072Q2</v>
      </c>
      <c r="NR2" s="11" t="str">
        <f t="shared" si="6"/>
        <v>2072Q3</v>
      </c>
      <c r="NS2" s="11" t="str">
        <f t="shared" si="6"/>
        <v>2072Q4</v>
      </c>
      <c r="NT2" s="11" t="str">
        <f t="shared" si="6"/>
        <v>2073Q1</v>
      </c>
      <c r="NU2" s="11" t="str">
        <f t="shared" si="6"/>
        <v>2073Q2</v>
      </c>
      <c r="NV2" s="11" t="str">
        <f t="shared" si="6"/>
        <v>2073Q3</v>
      </c>
      <c r="NW2" s="11" t="str">
        <f t="shared" si="6"/>
        <v>2073Q4</v>
      </c>
      <c r="NX2" s="11" t="str">
        <f t="shared" si="6"/>
        <v>2074Q1</v>
      </c>
      <c r="NY2" s="11" t="str">
        <f t="shared" si="6"/>
        <v>2074Q2</v>
      </c>
      <c r="NZ2" s="11" t="str">
        <f t="shared" si="6"/>
        <v>2074Q3</v>
      </c>
      <c r="OA2" s="11" t="str">
        <f t="shared" si="6"/>
        <v>2074Q4</v>
      </c>
      <c r="OB2" s="11" t="str">
        <f t="shared" si="6"/>
        <v>2075Q1</v>
      </c>
      <c r="OC2" s="11" t="str">
        <f t="shared" si="6"/>
        <v>2075Q2</v>
      </c>
      <c r="OD2" s="11" t="str">
        <f t="shared" si="6"/>
        <v>2075Q3</v>
      </c>
      <c r="OE2" s="11" t="str">
        <f t="shared" si="6"/>
        <v>2075Q4</v>
      </c>
      <c r="OF2" s="11" t="str">
        <f t="shared" si="6"/>
        <v>2076Q1</v>
      </c>
      <c r="OG2" s="11" t="str">
        <f t="shared" si="6"/>
        <v>2076Q2</v>
      </c>
      <c r="OH2" s="11" t="str">
        <f t="shared" si="6"/>
        <v>2076Q3</v>
      </c>
      <c r="OI2" s="11" t="str">
        <f t="shared" si="6"/>
        <v>2076Q4</v>
      </c>
      <c r="OJ2" s="11" t="str">
        <f t="shared" si="6"/>
        <v>2077Q1</v>
      </c>
      <c r="OK2" s="11" t="str">
        <f t="shared" si="6"/>
        <v>2077Q2</v>
      </c>
      <c r="OL2" s="11" t="str">
        <f t="shared" si="6"/>
        <v>2077Q3</v>
      </c>
      <c r="OM2" s="11" t="str">
        <f t="shared" si="6"/>
        <v>2077Q4</v>
      </c>
      <c r="ON2" s="11" t="str">
        <f t="shared" si="6"/>
        <v>2078Q1</v>
      </c>
      <c r="OO2" s="11" t="str">
        <f t="shared" si="6"/>
        <v>2078Q2</v>
      </c>
      <c r="OP2" s="11" t="str">
        <f t="shared" si="6"/>
        <v>2078Q3</v>
      </c>
      <c r="OQ2" s="11" t="str">
        <f t="shared" si="6"/>
        <v>2078Q4</v>
      </c>
      <c r="OR2" s="11" t="str">
        <f t="shared" si="6"/>
        <v>2079Q1</v>
      </c>
      <c r="OS2" s="11" t="str">
        <f t="shared" si="6"/>
        <v>2079Q2</v>
      </c>
      <c r="OT2" s="11" t="str">
        <f t="shared" si="6"/>
        <v>2079Q3</v>
      </c>
      <c r="OU2" s="11" t="str">
        <f t="shared" si="6"/>
        <v>2079Q4</v>
      </c>
      <c r="OV2" s="11" t="str">
        <f t="shared" ref="OV2:RG2" si="7">"20"&amp;MID(OV3,3,2)&amp;MID(OV3,2,1)&amp;MID(OV3,1,1)</f>
        <v>2080Q1</v>
      </c>
      <c r="OW2" s="11" t="str">
        <f t="shared" si="7"/>
        <v>2080Q2</v>
      </c>
      <c r="OX2" s="11" t="str">
        <f t="shared" si="7"/>
        <v>2080Q3</v>
      </c>
      <c r="OY2" s="11" t="str">
        <f t="shared" si="7"/>
        <v>2080Q4</v>
      </c>
      <c r="OZ2" s="11" t="str">
        <f t="shared" si="7"/>
        <v>2081Q1</v>
      </c>
      <c r="PA2" s="11" t="str">
        <f t="shared" si="7"/>
        <v>2081Q2</v>
      </c>
      <c r="PB2" s="11" t="str">
        <f t="shared" si="7"/>
        <v>2081Q3</v>
      </c>
      <c r="PC2" s="11" t="str">
        <f t="shared" si="7"/>
        <v>2081Q4</v>
      </c>
      <c r="PD2" s="11" t="str">
        <f t="shared" si="7"/>
        <v>2082Q1</v>
      </c>
      <c r="PE2" s="11" t="str">
        <f t="shared" si="7"/>
        <v>2082Q2</v>
      </c>
      <c r="PF2" s="11" t="str">
        <f t="shared" si="7"/>
        <v>2082Q3</v>
      </c>
      <c r="PG2" s="11" t="str">
        <f t="shared" si="7"/>
        <v>2082Q4</v>
      </c>
      <c r="PH2" s="11" t="str">
        <f t="shared" si="7"/>
        <v>2083Q1</v>
      </c>
      <c r="PI2" s="11" t="str">
        <f t="shared" si="7"/>
        <v>2083Q2</v>
      </c>
      <c r="PJ2" s="11" t="str">
        <f t="shared" si="7"/>
        <v>2083Q3</v>
      </c>
      <c r="PK2" s="11" t="str">
        <f t="shared" si="7"/>
        <v>2083Q4</v>
      </c>
      <c r="PL2" s="11" t="str">
        <f t="shared" si="7"/>
        <v>2084Q1</v>
      </c>
      <c r="PM2" s="11" t="str">
        <f t="shared" si="7"/>
        <v>2084Q2</v>
      </c>
      <c r="PN2" s="11" t="str">
        <f t="shared" si="7"/>
        <v>2084Q3</v>
      </c>
      <c r="PO2" s="11" t="str">
        <f t="shared" si="7"/>
        <v>2084Q4</v>
      </c>
      <c r="PP2" s="11" t="str">
        <f t="shared" si="7"/>
        <v>2085Q1</v>
      </c>
      <c r="PQ2" s="11" t="str">
        <f t="shared" si="7"/>
        <v>2085Q2</v>
      </c>
      <c r="PR2" s="11" t="str">
        <f t="shared" si="7"/>
        <v>2085Q3</v>
      </c>
      <c r="PS2" s="11" t="str">
        <f t="shared" si="7"/>
        <v>2085Q4</v>
      </c>
      <c r="PT2" s="11" t="str">
        <f t="shared" si="7"/>
        <v>2086Q1</v>
      </c>
      <c r="PU2" s="11" t="str">
        <f t="shared" si="7"/>
        <v>2086Q2</v>
      </c>
      <c r="PV2" s="11" t="str">
        <f t="shared" si="7"/>
        <v>2086Q3</v>
      </c>
      <c r="PW2" s="11" t="str">
        <f t="shared" si="7"/>
        <v>2086Q4</v>
      </c>
      <c r="PX2" s="11" t="str">
        <f t="shared" si="7"/>
        <v>2087Q1</v>
      </c>
      <c r="PY2" s="11" t="str">
        <f t="shared" si="7"/>
        <v>2087Q2</v>
      </c>
      <c r="PZ2" s="11" t="str">
        <f t="shared" si="7"/>
        <v>2087Q3</v>
      </c>
      <c r="QA2" s="11" t="str">
        <f t="shared" si="7"/>
        <v>2087Q4</v>
      </c>
      <c r="QB2" s="11" t="str">
        <f t="shared" si="7"/>
        <v>2088Q1</v>
      </c>
      <c r="QC2" s="11" t="str">
        <f t="shared" si="7"/>
        <v>2088Q2</v>
      </c>
      <c r="QD2" s="11" t="str">
        <f t="shared" si="7"/>
        <v>2088Q3</v>
      </c>
      <c r="QE2" s="11" t="str">
        <f t="shared" si="7"/>
        <v>2088Q4</v>
      </c>
      <c r="QF2" s="11" t="str">
        <f t="shared" si="7"/>
        <v>2089Q1</v>
      </c>
      <c r="QG2" s="11" t="str">
        <f t="shared" si="7"/>
        <v>2089Q2</v>
      </c>
      <c r="QH2" s="11" t="str">
        <f t="shared" si="7"/>
        <v>2089Q3</v>
      </c>
      <c r="QI2" s="11" t="str">
        <f t="shared" si="7"/>
        <v>2089Q4</v>
      </c>
      <c r="QJ2" s="11" t="str">
        <f t="shared" si="7"/>
        <v>2090Q1</v>
      </c>
      <c r="QK2" s="11" t="str">
        <f t="shared" si="7"/>
        <v>2090Q2</v>
      </c>
      <c r="QL2" s="11" t="str">
        <f t="shared" si="7"/>
        <v>2090Q3</v>
      </c>
      <c r="QM2" s="11" t="str">
        <f t="shared" si="7"/>
        <v>2090Q4</v>
      </c>
      <c r="QN2" s="11" t="str">
        <f t="shared" si="7"/>
        <v>2091Q1</v>
      </c>
      <c r="QO2" s="11" t="str">
        <f t="shared" si="7"/>
        <v>2091Q2</v>
      </c>
      <c r="QP2" s="11" t="str">
        <f t="shared" si="7"/>
        <v>2091Q3</v>
      </c>
      <c r="QQ2" s="11" t="str">
        <f t="shared" si="7"/>
        <v>2091Q4</v>
      </c>
      <c r="QR2" s="11" t="str">
        <f t="shared" si="7"/>
        <v>2092Q1</v>
      </c>
      <c r="QS2" s="11" t="str">
        <f t="shared" si="7"/>
        <v>2092Q2</v>
      </c>
      <c r="QT2" s="11" t="str">
        <f t="shared" si="7"/>
        <v>2092Q3</v>
      </c>
      <c r="QU2" s="11" t="str">
        <f t="shared" si="7"/>
        <v>2092Q4</v>
      </c>
      <c r="QV2" s="11" t="str">
        <f t="shared" si="7"/>
        <v>2093Q1</v>
      </c>
      <c r="QW2" s="11" t="str">
        <f t="shared" si="7"/>
        <v>2093Q2</v>
      </c>
      <c r="QX2" s="11" t="str">
        <f t="shared" si="7"/>
        <v>2093Q3</v>
      </c>
      <c r="QY2" s="11" t="str">
        <f t="shared" si="7"/>
        <v>2093Q4</v>
      </c>
      <c r="QZ2" s="11" t="str">
        <f t="shared" si="7"/>
        <v>2094Q1</v>
      </c>
      <c r="RA2" s="11" t="str">
        <f t="shared" si="7"/>
        <v>2094Q2</v>
      </c>
      <c r="RB2" s="11" t="str">
        <f t="shared" si="7"/>
        <v>2094Q3</v>
      </c>
      <c r="RC2" s="11" t="str">
        <f t="shared" si="7"/>
        <v>2094Q4</v>
      </c>
      <c r="RD2" s="11" t="str">
        <f t="shared" si="7"/>
        <v>2095Q1</v>
      </c>
      <c r="RE2" s="11" t="str">
        <f t="shared" si="7"/>
        <v>2095Q2</v>
      </c>
      <c r="RF2" s="11" t="str">
        <f t="shared" si="7"/>
        <v>2095Q3</v>
      </c>
      <c r="RG2" s="11" t="str">
        <f t="shared" si="7"/>
        <v>2095Q4</v>
      </c>
      <c r="RH2" s="11" t="str">
        <f t="shared" ref="RH2:RW2" si="8">"20"&amp;MID(RH3,3,2)&amp;MID(RH3,2,1)&amp;MID(RH3,1,1)</f>
        <v>2096Q1</v>
      </c>
      <c r="RI2" s="11" t="str">
        <f t="shared" si="8"/>
        <v>2096Q2</v>
      </c>
      <c r="RJ2" s="11" t="str">
        <f t="shared" si="8"/>
        <v>2096Q3</v>
      </c>
      <c r="RK2" s="11" t="str">
        <f t="shared" si="8"/>
        <v>2096Q4</v>
      </c>
      <c r="RL2" s="11" t="str">
        <f t="shared" si="8"/>
        <v>2097Q1</v>
      </c>
      <c r="RM2" s="11" t="str">
        <f t="shared" si="8"/>
        <v>2097Q2</v>
      </c>
      <c r="RN2" s="11" t="str">
        <f t="shared" si="8"/>
        <v>2097Q3</v>
      </c>
      <c r="RO2" s="11" t="str">
        <f t="shared" si="8"/>
        <v>2097Q4</v>
      </c>
      <c r="RP2" s="11" t="str">
        <f t="shared" si="8"/>
        <v>2098Q1</v>
      </c>
      <c r="RQ2" s="11" t="str">
        <f t="shared" si="8"/>
        <v>2098Q2</v>
      </c>
      <c r="RR2" s="11" t="str">
        <f t="shared" si="8"/>
        <v>2098Q3</v>
      </c>
      <c r="RS2" s="11" t="str">
        <f t="shared" si="8"/>
        <v>2098Q4</v>
      </c>
      <c r="RT2" s="11" t="str">
        <f t="shared" si="8"/>
        <v>2099Q1</v>
      </c>
      <c r="RU2" s="11" t="str">
        <f t="shared" si="8"/>
        <v>2099Q2</v>
      </c>
      <c r="RV2" s="11" t="str">
        <f t="shared" si="8"/>
        <v>2099Q3</v>
      </c>
      <c r="RW2" s="11" t="str">
        <f t="shared" si="8"/>
        <v>2099Q4</v>
      </c>
      <c r="RX2" s="11" t="str">
        <f>"21"&amp;MID(RX3,3,2)&amp;MID(RX3,2,1)&amp;MID(RX3,1,1)</f>
        <v>2100Q1</v>
      </c>
      <c r="RY2" s="11" t="str">
        <f>"21"&amp;MID(RY3,3,2)&amp;MID(RY3,2,1)&amp;MID(RY3,1,1)</f>
        <v>2100Q2</v>
      </c>
      <c r="RZ2" s="11" t="str">
        <f>"21"&amp;MID(RZ3,3,2)&amp;MID(RZ3,2,1)&amp;MID(RZ3,1,1)</f>
        <v>2100Q3</v>
      </c>
      <c r="SA2" s="11" t="str">
        <f>"21"&amp;MID(SA3,3,2)&amp;MID(SA3,2,1)&amp;MID(SA3,1,1)</f>
        <v>2100Q4</v>
      </c>
    </row>
    <row r="3" spans="1:496" ht="15.75" thickBot="1">
      <c r="A3" s="12" t="s">
        <v>96</v>
      </c>
      <c r="B3" s="483"/>
      <c r="C3" s="485"/>
      <c r="D3" s="485"/>
      <c r="G3" s="493">
        <v>2</v>
      </c>
      <c r="H3" s="10"/>
      <c r="I3" s="494">
        <v>2</v>
      </c>
      <c r="J3" s="495"/>
      <c r="K3" s="491"/>
      <c r="L3" s="7" t="s">
        <v>97</v>
      </c>
      <c r="M3" s="8" t="s">
        <v>98</v>
      </c>
      <c r="N3" s="8" t="s">
        <v>99</v>
      </c>
      <c r="O3" s="8" t="s">
        <v>100</v>
      </c>
      <c r="P3" s="8" t="s">
        <v>101</v>
      </c>
      <c r="Q3" s="8" t="s">
        <v>102</v>
      </c>
      <c r="R3" s="8" t="s">
        <v>103</v>
      </c>
      <c r="S3" s="8" t="s">
        <v>104</v>
      </c>
      <c r="T3" s="8" t="s">
        <v>105</v>
      </c>
      <c r="U3" s="8" t="s">
        <v>106</v>
      </c>
      <c r="V3" s="8" t="s">
        <v>107</v>
      </c>
      <c r="W3" s="8" t="s">
        <v>108</v>
      </c>
      <c r="X3" s="8" t="s">
        <v>109</v>
      </c>
      <c r="Y3" s="8" t="s">
        <v>110</v>
      </c>
      <c r="Z3" s="8" t="s">
        <v>111</v>
      </c>
      <c r="AA3" s="8" t="s">
        <v>112</v>
      </c>
      <c r="AB3" s="8" t="s">
        <v>113</v>
      </c>
      <c r="AC3" s="8" t="s">
        <v>114</v>
      </c>
      <c r="AD3" s="8" t="s">
        <v>115</v>
      </c>
      <c r="AE3" s="8" t="s">
        <v>116</v>
      </c>
      <c r="AF3" s="8" t="s">
        <v>117</v>
      </c>
      <c r="AG3" s="8" t="s">
        <v>118</v>
      </c>
      <c r="AH3" s="8" t="s">
        <v>119</v>
      </c>
      <c r="AI3" s="8" t="s">
        <v>120</v>
      </c>
      <c r="AJ3" s="8" t="s">
        <v>121</v>
      </c>
      <c r="AK3" s="8" t="s">
        <v>122</v>
      </c>
      <c r="AL3" s="8" t="s">
        <v>123</v>
      </c>
      <c r="AM3" s="8" t="s">
        <v>124</v>
      </c>
      <c r="AN3" s="8" t="s">
        <v>125</v>
      </c>
      <c r="AO3" s="8" t="s">
        <v>126</v>
      </c>
      <c r="AP3" s="8" t="s">
        <v>127</v>
      </c>
      <c r="AQ3" s="8" t="s">
        <v>128</v>
      </c>
      <c r="AR3" s="8" t="s">
        <v>129</v>
      </c>
      <c r="AS3" s="8" t="s">
        <v>130</v>
      </c>
      <c r="AT3" s="8" t="s">
        <v>131</v>
      </c>
      <c r="AU3" s="8" t="s">
        <v>132</v>
      </c>
      <c r="AV3" s="8" t="s">
        <v>133</v>
      </c>
      <c r="AW3" s="8" t="s">
        <v>134</v>
      </c>
      <c r="AX3" s="8" t="s">
        <v>135</v>
      </c>
      <c r="AY3" s="8" t="s">
        <v>136</v>
      </c>
      <c r="AZ3" s="8" t="s">
        <v>137</v>
      </c>
      <c r="BA3" s="8" t="s">
        <v>138</v>
      </c>
      <c r="BB3" s="8" t="s">
        <v>139</v>
      </c>
      <c r="BC3" s="8" t="s">
        <v>140</v>
      </c>
      <c r="BD3" s="8" t="s">
        <v>141</v>
      </c>
      <c r="BE3" s="8" t="s">
        <v>142</v>
      </c>
      <c r="BF3" s="8" t="s">
        <v>143</v>
      </c>
      <c r="BG3" s="8" t="s">
        <v>144</v>
      </c>
      <c r="BH3" s="8" t="s">
        <v>145</v>
      </c>
      <c r="BI3" s="8" t="s">
        <v>146</v>
      </c>
      <c r="BJ3" s="8" t="s">
        <v>147</v>
      </c>
      <c r="BK3" s="8" t="s">
        <v>148</v>
      </c>
      <c r="BL3" s="8" t="s">
        <v>149</v>
      </c>
      <c r="BM3" s="8" t="s">
        <v>150</v>
      </c>
      <c r="BN3" s="8" t="s">
        <v>151</v>
      </c>
      <c r="BO3" s="8" t="s">
        <v>152</v>
      </c>
      <c r="BP3" s="8" t="s">
        <v>153</v>
      </c>
      <c r="BQ3" s="8" t="s">
        <v>154</v>
      </c>
      <c r="BR3" s="8" t="s">
        <v>155</v>
      </c>
      <c r="BS3" s="8" t="s">
        <v>156</v>
      </c>
      <c r="BT3" s="8" t="s">
        <v>157</v>
      </c>
      <c r="BU3" s="8" t="s">
        <v>158</v>
      </c>
      <c r="BV3" s="8" t="s">
        <v>159</v>
      </c>
      <c r="BW3" s="8" t="s">
        <v>160</v>
      </c>
      <c r="BX3" s="8" t="s">
        <v>161</v>
      </c>
      <c r="BY3" s="8" t="s">
        <v>162</v>
      </c>
      <c r="BZ3" s="8" t="s">
        <v>163</v>
      </c>
      <c r="CA3" s="8" t="s">
        <v>164</v>
      </c>
      <c r="CB3" s="8" t="s">
        <v>165</v>
      </c>
      <c r="CC3" s="8" t="s">
        <v>166</v>
      </c>
      <c r="CD3" s="8" t="s">
        <v>167</v>
      </c>
      <c r="CE3" s="8" t="s">
        <v>168</v>
      </c>
      <c r="CF3" s="8" t="s">
        <v>169</v>
      </c>
      <c r="CG3" s="8" t="s">
        <v>170</v>
      </c>
      <c r="CH3" s="8" t="s">
        <v>171</v>
      </c>
      <c r="CI3" s="8" t="s">
        <v>172</v>
      </c>
      <c r="CJ3" s="8" t="s">
        <v>173</v>
      </c>
      <c r="CK3" s="8" t="s">
        <v>174</v>
      </c>
      <c r="CL3" s="8" t="s">
        <v>175</v>
      </c>
      <c r="CM3" s="8" t="s">
        <v>176</v>
      </c>
      <c r="CN3" s="8" t="s">
        <v>177</v>
      </c>
      <c r="CO3" s="8" t="s">
        <v>178</v>
      </c>
      <c r="CP3" s="8" t="s">
        <v>179</v>
      </c>
      <c r="CQ3" s="8" t="s">
        <v>180</v>
      </c>
      <c r="CR3" s="13" t="s">
        <v>181</v>
      </c>
      <c r="CS3" s="8" t="s">
        <v>182</v>
      </c>
      <c r="CT3" s="8" t="s">
        <v>183</v>
      </c>
      <c r="CU3" s="8" t="s">
        <v>184</v>
      </c>
      <c r="CV3" s="8" t="s">
        <v>185</v>
      </c>
      <c r="CW3" s="8" t="s">
        <v>186</v>
      </c>
      <c r="CX3" s="8" t="s">
        <v>187</v>
      </c>
      <c r="CY3" s="8" t="s">
        <v>188</v>
      </c>
      <c r="CZ3" s="8" t="s">
        <v>189</v>
      </c>
      <c r="DA3" s="8" t="s">
        <v>190</v>
      </c>
      <c r="DB3" s="8" t="s">
        <v>191</v>
      </c>
      <c r="DC3" s="8" t="s">
        <v>192</v>
      </c>
      <c r="DD3" s="8" t="s">
        <v>193</v>
      </c>
      <c r="DE3" s="8" t="s">
        <v>194</v>
      </c>
      <c r="DF3" s="8" t="s">
        <v>195</v>
      </c>
      <c r="DG3" s="8" t="s">
        <v>196</v>
      </c>
      <c r="DH3" s="8" t="s">
        <v>197</v>
      </c>
      <c r="DI3" s="8" t="s">
        <v>198</v>
      </c>
      <c r="DJ3" s="8" t="s">
        <v>199</v>
      </c>
      <c r="DK3" s="8" t="s">
        <v>200</v>
      </c>
      <c r="DL3" s="8" t="s">
        <v>201</v>
      </c>
      <c r="DM3" s="8" t="s">
        <v>202</v>
      </c>
      <c r="DN3" s="8" t="s">
        <v>203</v>
      </c>
      <c r="DO3" s="8" t="s">
        <v>204</v>
      </c>
      <c r="DP3" s="8" t="s">
        <v>205</v>
      </c>
      <c r="DQ3" s="8" t="s">
        <v>206</v>
      </c>
      <c r="DR3" s="8" t="s">
        <v>207</v>
      </c>
      <c r="DS3" s="8" t="s">
        <v>208</v>
      </c>
      <c r="DT3" s="8" t="s">
        <v>209</v>
      </c>
      <c r="DU3" s="8" t="s">
        <v>210</v>
      </c>
      <c r="DV3" s="8" t="s">
        <v>211</v>
      </c>
      <c r="DW3" s="8" t="s">
        <v>212</v>
      </c>
      <c r="DX3" s="8" t="s">
        <v>213</v>
      </c>
      <c r="DY3" s="8" t="s">
        <v>214</v>
      </c>
      <c r="DZ3" s="8" t="s">
        <v>215</v>
      </c>
      <c r="EA3" s="8" t="s">
        <v>216</v>
      </c>
      <c r="EB3" s="8" t="s">
        <v>217</v>
      </c>
      <c r="EC3" s="8" t="s">
        <v>218</v>
      </c>
      <c r="ED3" s="8" t="s">
        <v>219</v>
      </c>
      <c r="EE3" s="8" t="s">
        <v>220</v>
      </c>
      <c r="EF3" s="8" t="s">
        <v>221</v>
      </c>
      <c r="EG3" s="8" t="s">
        <v>222</v>
      </c>
      <c r="EH3" s="8" t="s">
        <v>223</v>
      </c>
      <c r="EI3" s="8" t="s">
        <v>224</v>
      </c>
      <c r="EJ3" s="8" t="s">
        <v>225</v>
      </c>
      <c r="EK3" s="8" t="s">
        <v>226</v>
      </c>
      <c r="EL3" s="8" t="s">
        <v>227</v>
      </c>
      <c r="EM3" s="8" t="s">
        <v>228</v>
      </c>
      <c r="EN3" s="8" t="s">
        <v>229</v>
      </c>
      <c r="EO3" s="8" t="s">
        <v>230</v>
      </c>
      <c r="EP3" s="8" t="s">
        <v>231</v>
      </c>
      <c r="EQ3" s="8" t="s">
        <v>232</v>
      </c>
      <c r="ER3" s="8" t="s">
        <v>233</v>
      </c>
      <c r="ES3" s="8" t="s">
        <v>234</v>
      </c>
      <c r="ET3" s="8" t="s">
        <v>235</v>
      </c>
      <c r="EU3" s="8" t="s">
        <v>236</v>
      </c>
      <c r="EV3" s="8" t="s">
        <v>237</v>
      </c>
      <c r="EW3" s="8" t="s">
        <v>238</v>
      </c>
      <c r="EX3" s="8" t="s">
        <v>239</v>
      </c>
      <c r="EY3" s="8" t="s">
        <v>240</v>
      </c>
      <c r="EZ3" s="8" t="s">
        <v>241</v>
      </c>
      <c r="FA3" s="8" t="s">
        <v>242</v>
      </c>
      <c r="FB3" s="8" t="s">
        <v>243</v>
      </c>
      <c r="FC3" s="8" t="s">
        <v>244</v>
      </c>
      <c r="FD3" s="8" t="s">
        <v>245</v>
      </c>
      <c r="FE3" s="8" t="s">
        <v>246</v>
      </c>
      <c r="FF3" s="8" t="s">
        <v>247</v>
      </c>
      <c r="FG3" s="8" t="s">
        <v>248</v>
      </c>
      <c r="FH3" s="8" t="s">
        <v>249</v>
      </c>
      <c r="FI3" s="8" t="s">
        <v>250</v>
      </c>
      <c r="FJ3" s="8" t="s">
        <v>251</v>
      </c>
      <c r="FK3" s="8" t="s">
        <v>252</v>
      </c>
      <c r="FL3" s="8" t="s">
        <v>253</v>
      </c>
      <c r="FM3" s="8" t="s">
        <v>254</v>
      </c>
      <c r="FN3" s="8" t="s">
        <v>255</v>
      </c>
      <c r="FO3" s="8" t="s">
        <v>256</v>
      </c>
      <c r="FP3" s="8" t="s">
        <v>257</v>
      </c>
      <c r="FQ3" s="8" t="s">
        <v>258</v>
      </c>
      <c r="FR3" s="8" t="s">
        <v>259</v>
      </c>
      <c r="FS3" s="8" t="s">
        <v>260</v>
      </c>
      <c r="FT3" s="8" t="s">
        <v>261</v>
      </c>
      <c r="FU3" s="8" t="s">
        <v>262</v>
      </c>
      <c r="FV3" s="8" t="s">
        <v>263</v>
      </c>
      <c r="FW3" s="8" t="s">
        <v>264</v>
      </c>
      <c r="FX3" s="8" t="s">
        <v>265</v>
      </c>
      <c r="FY3" s="8" t="s">
        <v>266</v>
      </c>
      <c r="FZ3" s="8" t="s">
        <v>267</v>
      </c>
      <c r="GA3" s="8" t="s">
        <v>268</v>
      </c>
      <c r="GB3" s="8" t="s">
        <v>269</v>
      </c>
      <c r="GC3" s="8" t="s">
        <v>270</v>
      </c>
      <c r="GD3" s="8" t="s">
        <v>271</v>
      </c>
      <c r="GE3" s="8" t="s">
        <v>272</v>
      </c>
      <c r="GF3" s="8" t="s">
        <v>273</v>
      </c>
      <c r="GG3" s="8" t="s">
        <v>274</v>
      </c>
      <c r="GH3" s="8" t="s">
        <v>275</v>
      </c>
      <c r="GI3" s="8" t="s">
        <v>276</v>
      </c>
      <c r="GJ3" s="8" t="s">
        <v>277</v>
      </c>
      <c r="GK3" s="8" t="s">
        <v>278</v>
      </c>
      <c r="GL3" s="8" t="s">
        <v>279</v>
      </c>
      <c r="GM3" s="8" t="s">
        <v>280</v>
      </c>
      <c r="GN3" s="8" t="s">
        <v>281</v>
      </c>
      <c r="GO3" s="8" t="s">
        <v>282</v>
      </c>
      <c r="GP3" s="8" t="s">
        <v>283</v>
      </c>
      <c r="GQ3" s="8" t="s">
        <v>284</v>
      </c>
      <c r="GR3" s="8" t="s">
        <v>285</v>
      </c>
      <c r="GS3" s="8" t="s">
        <v>286</v>
      </c>
      <c r="GT3" s="8" t="s">
        <v>287</v>
      </c>
      <c r="GU3" s="8" t="s">
        <v>288</v>
      </c>
      <c r="GV3" s="8" t="s">
        <v>289</v>
      </c>
      <c r="GW3" s="8" t="s">
        <v>463</v>
      </c>
      <c r="GX3" s="8" t="s">
        <v>465</v>
      </c>
      <c r="GY3" s="8" t="s">
        <v>464</v>
      </c>
      <c r="GZ3" s="8" t="s">
        <v>427</v>
      </c>
      <c r="HA3" s="8" t="s">
        <v>428</v>
      </c>
      <c r="HB3" s="8" t="s">
        <v>429</v>
      </c>
      <c r="HC3" s="8" t="s">
        <v>430</v>
      </c>
      <c r="HD3" s="8" t="s">
        <v>431</v>
      </c>
      <c r="HE3" s="14" t="s">
        <v>432</v>
      </c>
      <c r="HF3" s="14" t="s">
        <v>433</v>
      </c>
      <c r="HG3" s="14" t="s">
        <v>434</v>
      </c>
      <c r="HH3" s="14" t="s">
        <v>435</v>
      </c>
      <c r="HI3" s="14" t="s">
        <v>436</v>
      </c>
      <c r="HJ3" s="14" t="s">
        <v>437</v>
      </c>
      <c r="HK3" s="14" t="s">
        <v>438</v>
      </c>
      <c r="HL3" s="14" t="s">
        <v>439</v>
      </c>
      <c r="HM3" s="14" t="s">
        <v>440</v>
      </c>
      <c r="HN3" s="14" t="s">
        <v>441</v>
      </c>
      <c r="HO3" s="14" t="s">
        <v>442</v>
      </c>
      <c r="HP3" s="14" t="s">
        <v>443</v>
      </c>
      <c r="HQ3" s="14" t="s">
        <v>444</v>
      </c>
      <c r="HR3" s="14" t="s">
        <v>445</v>
      </c>
      <c r="HS3" s="14" t="s">
        <v>446</v>
      </c>
      <c r="HT3" s="14" t="s">
        <v>447</v>
      </c>
      <c r="HU3" s="14" t="s">
        <v>448</v>
      </c>
      <c r="HV3" s="14" t="s">
        <v>449</v>
      </c>
      <c r="HW3" s="14" t="s">
        <v>450</v>
      </c>
      <c r="HX3" s="14" t="s">
        <v>451</v>
      </c>
      <c r="HY3" s="14" t="s">
        <v>452</v>
      </c>
      <c r="HZ3" s="14" t="s">
        <v>453</v>
      </c>
      <c r="IA3" s="14" t="s">
        <v>454</v>
      </c>
      <c r="IB3" s="14" t="s">
        <v>455</v>
      </c>
      <c r="IC3" s="14" t="s">
        <v>456</v>
      </c>
      <c r="ID3" s="14" t="s">
        <v>457</v>
      </c>
      <c r="IE3" s="14" t="s">
        <v>458</v>
      </c>
      <c r="IF3" s="14" t="s">
        <v>459</v>
      </c>
      <c r="IG3" s="14" t="s">
        <v>460</v>
      </c>
      <c r="IH3" s="14" t="s">
        <v>461</v>
      </c>
      <c r="II3" s="14" t="s">
        <v>462</v>
      </c>
      <c r="IJ3" s="14" t="s">
        <v>635</v>
      </c>
      <c r="IK3" s="14" t="s">
        <v>636</v>
      </c>
      <c r="IL3" s="14" t="s">
        <v>637</v>
      </c>
      <c r="IM3" s="14" t="s">
        <v>638</v>
      </c>
      <c r="IN3" s="14" t="s">
        <v>639</v>
      </c>
      <c r="IO3" s="14" t="s">
        <v>640</v>
      </c>
      <c r="IP3" s="14" t="s">
        <v>641</v>
      </c>
      <c r="IQ3" s="14" t="s">
        <v>642</v>
      </c>
      <c r="IR3" s="14" t="s">
        <v>643</v>
      </c>
      <c r="IS3" s="14" t="s">
        <v>644</v>
      </c>
      <c r="IT3" s="14" t="s">
        <v>645</v>
      </c>
      <c r="IU3" s="14" t="s">
        <v>646</v>
      </c>
      <c r="IV3" s="14" t="s">
        <v>667</v>
      </c>
      <c r="IW3" s="14" t="s">
        <v>668</v>
      </c>
      <c r="IX3" s="14" t="s">
        <v>669</v>
      </c>
      <c r="IY3" s="14" t="s">
        <v>670</v>
      </c>
      <c r="IZ3" s="14" t="s">
        <v>671</v>
      </c>
      <c r="JA3" s="14" t="s">
        <v>672</v>
      </c>
      <c r="JB3" s="14" t="s">
        <v>673</v>
      </c>
      <c r="JC3" s="14" t="s">
        <v>674</v>
      </c>
      <c r="JD3" s="14" t="s">
        <v>675</v>
      </c>
      <c r="JE3" s="14" t="s">
        <v>676</v>
      </c>
      <c r="JF3" s="14" t="s">
        <v>677</v>
      </c>
      <c r="JG3" s="14" t="s">
        <v>678</v>
      </c>
      <c r="JH3" s="14" t="s">
        <v>679</v>
      </c>
      <c r="JI3" s="14" t="s">
        <v>680</v>
      </c>
      <c r="JJ3" s="14" t="s">
        <v>681</v>
      </c>
      <c r="JK3" s="14" t="s">
        <v>682</v>
      </c>
      <c r="JL3" s="14" t="s">
        <v>683</v>
      </c>
      <c r="JM3" s="14" t="s">
        <v>684</v>
      </c>
      <c r="JN3" s="14" t="s">
        <v>685</v>
      </c>
      <c r="JO3" s="14" t="s">
        <v>686</v>
      </c>
      <c r="JP3" s="14" t="s">
        <v>687</v>
      </c>
      <c r="JQ3" s="14" t="s">
        <v>688</v>
      </c>
      <c r="JR3" s="14" t="s">
        <v>689</v>
      </c>
      <c r="JS3" s="14" t="s">
        <v>690</v>
      </c>
      <c r="JT3" s="14" t="s">
        <v>691</v>
      </c>
      <c r="JU3" s="14" t="s">
        <v>692</v>
      </c>
      <c r="JV3" s="14" t="s">
        <v>693</v>
      </c>
      <c r="JW3" s="14" t="s">
        <v>694</v>
      </c>
      <c r="JX3" s="14" t="s">
        <v>695</v>
      </c>
      <c r="JY3" s="14" t="s">
        <v>696</v>
      </c>
      <c r="JZ3" s="14" t="s">
        <v>697</v>
      </c>
      <c r="KA3" s="14" t="s">
        <v>698</v>
      </c>
      <c r="KB3" s="14" t="s">
        <v>699</v>
      </c>
      <c r="KC3" s="14" t="s">
        <v>700</v>
      </c>
      <c r="KD3" s="14" t="s">
        <v>701</v>
      </c>
      <c r="KE3" s="14" t="s">
        <v>702</v>
      </c>
      <c r="KF3" s="14" t="s">
        <v>703</v>
      </c>
      <c r="KG3" s="14" t="s">
        <v>704</v>
      </c>
      <c r="KH3" s="14" t="s">
        <v>705</v>
      </c>
      <c r="KI3" s="14" t="s">
        <v>706</v>
      </c>
      <c r="KJ3" s="14" t="s">
        <v>707</v>
      </c>
      <c r="KK3" s="14" t="s">
        <v>708</v>
      </c>
      <c r="KL3" s="14" t="s">
        <v>709</v>
      </c>
      <c r="KM3" s="14" t="s">
        <v>710</v>
      </c>
      <c r="KN3" s="14" t="s">
        <v>714</v>
      </c>
      <c r="KO3" s="14" t="s">
        <v>715</v>
      </c>
      <c r="KP3" s="14" t="s">
        <v>716</v>
      </c>
      <c r="KQ3" s="14" t="s">
        <v>717</v>
      </c>
      <c r="KR3" s="14" t="s">
        <v>718</v>
      </c>
      <c r="KS3" s="14" t="s">
        <v>719</v>
      </c>
      <c r="KT3" s="14" t="s">
        <v>720</v>
      </c>
      <c r="KU3" s="14" t="s">
        <v>721</v>
      </c>
      <c r="KV3" s="14" t="s">
        <v>722</v>
      </c>
      <c r="KW3" s="14" t="s">
        <v>723</v>
      </c>
      <c r="KX3" s="14" t="s">
        <v>724</v>
      </c>
      <c r="KY3" s="14" t="s">
        <v>725</v>
      </c>
      <c r="KZ3" s="14" t="s">
        <v>726</v>
      </c>
      <c r="LA3" s="14" t="s">
        <v>727</v>
      </c>
      <c r="LB3" s="14" t="s">
        <v>728</v>
      </c>
      <c r="LC3" s="14" t="s">
        <v>729</v>
      </c>
      <c r="LD3" s="14" t="s">
        <v>730</v>
      </c>
      <c r="LE3" s="14" t="s">
        <v>731</v>
      </c>
      <c r="LF3" s="14" t="s">
        <v>732</v>
      </c>
      <c r="LG3" s="14" t="s">
        <v>733</v>
      </c>
      <c r="LH3" s="14" t="s">
        <v>734</v>
      </c>
      <c r="LI3" s="14" t="s">
        <v>735</v>
      </c>
      <c r="LJ3" s="14" t="s">
        <v>736</v>
      </c>
      <c r="LK3" s="14" t="s">
        <v>737</v>
      </c>
      <c r="LL3" s="14" t="s">
        <v>738</v>
      </c>
      <c r="LM3" s="14" t="s">
        <v>739</v>
      </c>
      <c r="LN3" s="14" t="s">
        <v>740</v>
      </c>
      <c r="LO3" s="14" t="s">
        <v>741</v>
      </c>
      <c r="LP3" s="14" t="s">
        <v>742</v>
      </c>
      <c r="LQ3" s="14" t="s">
        <v>743</v>
      </c>
      <c r="LR3" s="14" t="s">
        <v>744</v>
      </c>
      <c r="LS3" s="14" t="s">
        <v>745</v>
      </c>
      <c r="LT3" s="14" t="s">
        <v>746</v>
      </c>
      <c r="LU3" s="14" t="s">
        <v>747</v>
      </c>
      <c r="LV3" s="14" t="s">
        <v>748</v>
      </c>
      <c r="LW3" s="14" t="s">
        <v>749</v>
      </c>
      <c r="LX3" s="14" t="s">
        <v>750</v>
      </c>
      <c r="LY3" s="14" t="s">
        <v>751</v>
      </c>
      <c r="LZ3" s="14" t="s">
        <v>752</v>
      </c>
      <c r="MA3" s="14" t="s">
        <v>753</v>
      </c>
      <c r="MB3" s="14" t="s">
        <v>754</v>
      </c>
      <c r="MC3" s="14" t="s">
        <v>755</v>
      </c>
      <c r="MD3" s="14" t="s">
        <v>756</v>
      </c>
      <c r="ME3" s="14" t="s">
        <v>757</v>
      </c>
      <c r="MF3" s="14" t="s">
        <v>758</v>
      </c>
      <c r="MG3" s="14" t="s">
        <v>759</v>
      </c>
      <c r="MH3" s="14" t="s">
        <v>760</v>
      </c>
      <c r="MI3" s="14" t="s">
        <v>761</v>
      </c>
      <c r="MJ3" s="14" t="s">
        <v>762</v>
      </c>
      <c r="MK3" s="14" t="s">
        <v>763</v>
      </c>
      <c r="ML3" s="14" t="s">
        <v>764</v>
      </c>
      <c r="MM3" s="14" t="s">
        <v>765</v>
      </c>
      <c r="MN3" s="14" t="s">
        <v>766</v>
      </c>
      <c r="MO3" s="14" t="s">
        <v>767</v>
      </c>
      <c r="MP3" s="14" t="s">
        <v>768</v>
      </c>
      <c r="MQ3" s="14" t="s">
        <v>769</v>
      </c>
      <c r="MR3" s="14" t="s">
        <v>770</v>
      </c>
      <c r="MS3" s="14" t="s">
        <v>771</v>
      </c>
      <c r="MT3" s="14" t="s">
        <v>772</v>
      </c>
      <c r="MU3" s="14" t="s">
        <v>773</v>
      </c>
      <c r="MV3" s="14" t="s">
        <v>774</v>
      </c>
      <c r="MW3" s="14" t="s">
        <v>775</v>
      </c>
      <c r="MX3" s="14" t="s">
        <v>776</v>
      </c>
      <c r="MY3" s="14" t="s">
        <v>777</v>
      </c>
      <c r="MZ3" s="14" t="s">
        <v>778</v>
      </c>
      <c r="NA3" s="14" t="s">
        <v>779</v>
      </c>
      <c r="NB3" s="14" t="s">
        <v>780</v>
      </c>
      <c r="NC3" s="14" t="s">
        <v>781</v>
      </c>
      <c r="ND3" s="14" t="s">
        <v>782</v>
      </c>
      <c r="NE3" s="14" t="s">
        <v>783</v>
      </c>
      <c r="NF3" s="14" t="s">
        <v>784</v>
      </c>
      <c r="NG3" s="14" t="s">
        <v>785</v>
      </c>
      <c r="NH3" s="14" t="s">
        <v>786</v>
      </c>
      <c r="NI3" s="14" t="s">
        <v>787</v>
      </c>
      <c r="NJ3" s="14" t="s">
        <v>788</v>
      </c>
      <c r="NK3" s="14" t="s">
        <v>789</v>
      </c>
      <c r="NL3" s="14" t="s">
        <v>790</v>
      </c>
      <c r="NM3" s="14" t="s">
        <v>791</v>
      </c>
      <c r="NN3" s="14" t="s">
        <v>792</v>
      </c>
      <c r="NO3" s="14" t="s">
        <v>793</v>
      </c>
      <c r="NP3" s="14" t="s">
        <v>794</v>
      </c>
      <c r="NQ3" s="14" t="s">
        <v>795</v>
      </c>
      <c r="NR3" s="14" t="s">
        <v>796</v>
      </c>
      <c r="NS3" s="14" t="s">
        <v>797</v>
      </c>
      <c r="NT3" s="14" t="s">
        <v>798</v>
      </c>
      <c r="NU3" s="14" t="s">
        <v>799</v>
      </c>
      <c r="NV3" s="14" t="s">
        <v>800</v>
      </c>
      <c r="NW3" s="14" t="s">
        <v>801</v>
      </c>
      <c r="NX3" s="14" t="s">
        <v>802</v>
      </c>
      <c r="NY3" s="14" t="s">
        <v>803</v>
      </c>
      <c r="NZ3" s="14" t="s">
        <v>804</v>
      </c>
      <c r="OA3" s="14" t="s">
        <v>805</v>
      </c>
      <c r="OB3" s="14" t="s">
        <v>806</v>
      </c>
      <c r="OC3" s="14" t="s">
        <v>807</v>
      </c>
      <c r="OD3" s="14" t="s">
        <v>808</v>
      </c>
      <c r="OE3" s="14" t="s">
        <v>809</v>
      </c>
      <c r="OF3" s="14" t="s">
        <v>810</v>
      </c>
      <c r="OG3" s="14" t="s">
        <v>811</v>
      </c>
      <c r="OH3" s="14" t="s">
        <v>812</v>
      </c>
      <c r="OI3" s="14" t="s">
        <v>813</v>
      </c>
      <c r="OJ3" s="14" t="s">
        <v>814</v>
      </c>
      <c r="OK3" s="14" t="s">
        <v>815</v>
      </c>
      <c r="OL3" s="14" t="s">
        <v>816</v>
      </c>
      <c r="OM3" s="14" t="s">
        <v>817</v>
      </c>
      <c r="ON3" s="14" t="s">
        <v>818</v>
      </c>
      <c r="OO3" s="14" t="s">
        <v>819</v>
      </c>
      <c r="OP3" s="14" t="s">
        <v>820</v>
      </c>
      <c r="OQ3" s="14" t="s">
        <v>821</v>
      </c>
      <c r="OR3" s="14" t="s">
        <v>822</v>
      </c>
      <c r="OS3" s="14" t="s">
        <v>823</v>
      </c>
      <c r="OT3" s="14" t="s">
        <v>824</v>
      </c>
      <c r="OU3" s="14" t="s">
        <v>825</v>
      </c>
      <c r="OV3" s="14" t="s">
        <v>97</v>
      </c>
      <c r="OW3" s="14" t="s">
        <v>98</v>
      </c>
      <c r="OX3" s="14" t="s">
        <v>99</v>
      </c>
      <c r="OY3" s="14" t="s">
        <v>100</v>
      </c>
      <c r="OZ3" s="14" t="s">
        <v>101</v>
      </c>
      <c r="PA3" s="14" t="s">
        <v>102</v>
      </c>
      <c r="PB3" s="14" t="s">
        <v>103</v>
      </c>
      <c r="PC3" s="14" t="s">
        <v>104</v>
      </c>
      <c r="PD3" s="14" t="s">
        <v>105</v>
      </c>
      <c r="PE3" s="14" t="s">
        <v>106</v>
      </c>
      <c r="PF3" s="14" t="s">
        <v>107</v>
      </c>
      <c r="PG3" s="14" t="s">
        <v>108</v>
      </c>
      <c r="PH3" s="14" t="s">
        <v>109</v>
      </c>
      <c r="PI3" s="14" t="s">
        <v>110</v>
      </c>
      <c r="PJ3" s="14" t="s">
        <v>111</v>
      </c>
      <c r="PK3" s="14" t="s">
        <v>112</v>
      </c>
      <c r="PL3" s="14" t="s">
        <v>113</v>
      </c>
      <c r="PM3" s="14" t="s">
        <v>114</v>
      </c>
      <c r="PN3" s="14" t="s">
        <v>115</v>
      </c>
      <c r="PO3" s="14" t="s">
        <v>116</v>
      </c>
      <c r="PP3" s="14" t="s">
        <v>117</v>
      </c>
      <c r="PQ3" s="14" t="s">
        <v>118</v>
      </c>
      <c r="PR3" s="14" t="s">
        <v>119</v>
      </c>
      <c r="PS3" s="14" t="s">
        <v>120</v>
      </c>
      <c r="PT3" s="14" t="s">
        <v>121</v>
      </c>
      <c r="PU3" s="14" t="s">
        <v>122</v>
      </c>
      <c r="PV3" s="14" t="s">
        <v>123</v>
      </c>
      <c r="PW3" s="14" t="s">
        <v>124</v>
      </c>
      <c r="PX3" s="14" t="s">
        <v>125</v>
      </c>
      <c r="PY3" s="14" t="s">
        <v>126</v>
      </c>
      <c r="PZ3" s="14" t="s">
        <v>127</v>
      </c>
      <c r="QA3" s="14" t="s">
        <v>128</v>
      </c>
      <c r="QB3" s="14" t="s">
        <v>129</v>
      </c>
      <c r="QC3" s="14" t="s">
        <v>130</v>
      </c>
      <c r="QD3" s="14" t="s">
        <v>131</v>
      </c>
      <c r="QE3" s="14" t="s">
        <v>132</v>
      </c>
      <c r="QF3" s="14" t="s">
        <v>133</v>
      </c>
      <c r="QG3" s="14" t="s">
        <v>134</v>
      </c>
      <c r="QH3" s="14" t="s">
        <v>135</v>
      </c>
      <c r="QI3" s="14" t="s">
        <v>136</v>
      </c>
      <c r="QJ3" s="14" t="s">
        <v>137</v>
      </c>
      <c r="QK3" s="14" t="s">
        <v>138</v>
      </c>
      <c r="QL3" s="14" t="s">
        <v>139</v>
      </c>
      <c r="QM3" s="14" t="s">
        <v>140</v>
      </c>
      <c r="QN3" s="14" t="s">
        <v>141</v>
      </c>
      <c r="QO3" s="14" t="s">
        <v>142</v>
      </c>
      <c r="QP3" s="14" t="s">
        <v>143</v>
      </c>
      <c r="QQ3" s="14" t="s">
        <v>144</v>
      </c>
      <c r="QR3" s="14" t="s">
        <v>145</v>
      </c>
      <c r="QS3" s="14" t="s">
        <v>146</v>
      </c>
      <c r="QT3" s="14" t="s">
        <v>147</v>
      </c>
      <c r="QU3" s="14" t="s">
        <v>148</v>
      </c>
      <c r="QV3" s="14" t="s">
        <v>149</v>
      </c>
      <c r="QW3" s="14" t="s">
        <v>150</v>
      </c>
      <c r="QX3" s="14" t="s">
        <v>151</v>
      </c>
      <c r="QY3" s="14" t="s">
        <v>152</v>
      </c>
      <c r="QZ3" s="14" t="s">
        <v>153</v>
      </c>
      <c r="RA3" s="14" t="s">
        <v>154</v>
      </c>
      <c r="RB3" s="14" t="s">
        <v>155</v>
      </c>
      <c r="RC3" s="14" t="s">
        <v>156</v>
      </c>
      <c r="RD3" s="14" t="s">
        <v>157</v>
      </c>
      <c r="RE3" s="14" t="s">
        <v>158</v>
      </c>
      <c r="RF3" s="14" t="s">
        <v>159</v>
      </c>
      <c r="RG3" s="14" t="s">
        <v>160</v>
      </c>
      <c r="RH3" s="14" t="s">
        <v>161</v>
      </c>
      <c r="RI3" s="14" t="s">
        <v>162</v>
      </c>
      <c r="RJ3" s="14" t="s">
        <v>163</v>
      </c>
      <c r="RK3" s="14" t="s">
        <v>164</v>
      </c>
      <c r="RL3" s="14" t="s">
        <v>165</v>
      </c>
      <c r="RM3" s="14" t="s">
        <v>166</v>
      </c>
      <c r="RN3" s="14" t="s">
        <v>167</v>
      </c>
      <c r="RO3" s="14" t="s">
        <v>168</v>
      </c>
      <c r="RP3" s="14" t="s">
        <v>169</v>
      </c>
      <c r="RQ3" s="14" t="s">
        <v>170</v>
      </c>
      <c r="RR3" s="14" t="s">
        <v>171</v>
      </c>
      <c r="RS3" s="14" t="s">
        <v>172</v>
      </c>
      <c r="RT3" s="14" t="s">
        <v>173</v>
      </c>
      <c r="RU3" s="14" t="s">
        <v>174</v>
      </c>
      <c r="RV3" s="14" t="s">
        <v>175</v>
      </c>
      <c r="RW3" s="14" t="s">
        <v>176</v>
      </c>
      <c r="RX3" s="14" t="s">
        <v>177</v>
      </c>
      <c r="RY3" s="14" t="s">
        <v>178</v>
      </c>
      <c r="RZ3" s="14" t="s">
        <v>179</v>
      </c>
      <c r="SA3" s="14" t="s">
        <v>180</v>
      </c>
      <c r="SB3" s="486"/>
    </row>
    <row r="4" spans="1:496" ht="15.75" thickBot="1">
      <c r="A4" s="496" t="s">
        <v>64</v>
      </c>
      <c r="B4" s="497" t="str">
        <f>VLOOKUP(A4,H7:J28,3)</f>
        <v>LEVEES &amp; FLOODWALLS</v>
      </c>
      <c r="D4" s="498">
        <f>VLOOKUP(A4,H7:I28,2)</f>
        <v>15</v>
      </c>
      <c r="E4" s="499" t="s">
        <v>290</v>
      </c>
      <c r="G4" s="493">
        <v>3</v>
      </c>
      <c r="H4" s="500" t="s">
        <v>40</v>
      </c>
      <c r="I4" s="501">
        <v>3</v>
      </c>
      <c r="J4" s="502"/>
      <c r="K4" s="503" t="s">
        <v>40</v>
      </c>
      <c r="L4" s="504" t="s">
        <v>97</v>
      </c>
      <c r="M4" s="504" t="s">
        <v>98</v>
      </c>
      <c r="N4" s="504" t="s">
        <v>99</v>
      </c>
      <c r="O4" s="505" t="s">
        <v>100</v>
      </c>
      <c r="P4" s="504" t="s">
        <v>101</v>
      </c>
      <c r="Q4" s="504" t="s">
        <v>102</v>
      </c>
      <c r="R4" s="504" t="s">
        <v>103</v>
      </c>
      <c r="S4" s="505" t="s">
        <v>104</v>
      </c>
      <c r="T4" s="506" t="s">
        <v>105</v>
      </c>
      <c r="U4" s="504" t="s">
        <v>106</v>
      </c>
      <c r="V4" s="504" t="s">
        <v>107</v>
      </c>
      <c r="W4" s="505" t="s">
        <v>108</v>
      </c>
      <c r="X4" s="506" t="s">
        <v>109</v>
      </c>
      <c r="Y4" s="504" t="s">
        <v>110</v>
      </c>
      <c r="Z4" s="504" t="s">
        <v>111</v>
      </c>
      <c r="AA4" s="505" t="s">
        <v>112</v>
      </c>
      <c r="AB4" s="506" t="s">
        <v>113</v>
      </c>
      <c r="AC4" s="504" t="s">
        <v>114</v>
      </c>
      <c r="AD4" s="504" t="s">
        <v>115</v>
      </c>
      <c r="AE4" s="505" t="s">
        <v>116</v>
      </c>
      <c r="AF4" s="506" t="s">
        <v>117</v>
      </c>
      <c r="AG4" s="504" t="s">
        <v>118</v>
      </c>
      <c r="AH4" s="504" t="s">
        <v>119</v>
      </c>
      <c r="AI4" s="505" t="s">
        <v>120</v>
      </c>
      <c r="AJ4" s="506" t="s">
        <v>121</v>
      </c>
      <c r="AK4" s="504" t="s">
        <v>122</v>
      </c>
      <c r="AL4" s="504" t="s">
        <v>123</v>
      </c>
      <c r="AM4" s="505" t="s">
        <v>124</v>
      </c>
      <c r="AN4" s="506" t="s">
        <v>125</v>
      </c>
      <c r="AO4" s="504" t="s">
        <v>126</v>
      </c>
      <c r="AP4" s="504" t="s">
        <v>127</v>
      </c>
      <c r="AQ4" s="505" t="s">
        <v>128</v>
      </c>
      <c r="AR4" s="506" t="s">
        <v>129</v>
      </c>
      <c r="AS4" s="504" t="s">
        <v>130</v>
      </c>
      <c r="AT4" s="504" t="s">
        <v>131</v>
      </c>
      <c r="AU4" s="505" t="s">
        <v>132</v>
      </c>
      <c r="AV4" s="506" t="s">
        <v>133</v>
      </c>
      <c r="AW4" s="504" t="s">
        <v>134</v>
      </c>
      <c r="AX4" s="504" t="s">
        <v>135</v>
      </c>
      <c r="AY4" s="505" t="s">
        <v>136</v>
      </c>
      <c r="AZ4" s="506" t="s">
        <v>137</v>
      </c>
      <c r="BA4" s="504" t="s">
        <v>138</v>
      </c>
      <c r="BB4" s="504" t="s">
        <v>139</v>
      </c>
      <c r="BC4" s="505" t="s">
        <v>140</v>
      </c>
      <c r="BD4" s="506" t="s">
        <v>141</v>
      </c>
      <c r="BE4" s="504" t="s">
        <v>142</v>
      </c>
      <c r="BF4" s="504" t="s">
        <v>143</v>
      </c>
      <c r="BG4" s="505" t="s">
        <v>144</v>
      </c>
      <c r="BH4" s="506" t="s">
        <v>145</v>
      </c>
      <c r="BI4" s="504" t="s">
        <v>146</v>
      </c>
      <c r="BJ4" s="504" t="s">
        <v>147</v>
      </c>
      <c r="BK4" s="505" t="s">
        <v>148</v>
      </c>
      <c r="BL4" s="506" t="s">
        <v>149</v>
      </c>
      <c r="BM4" s="504" t="s">
        <v>150</v>
      </c>
      <c r="BN4" s="504" t="s">
        <v>151</v>
      </c>
      <c r="BO4" s="505" t="s">
        <v>152</v>
      </c>
      <c r="BP4" s="506" t="s">
        <v>153</v>
      </c>
      <c r="BQ4" s="504" t="s">
        <v>154</v>
      </c>
      <c r="BR4" s="504" t="s">
        <v>155</v>
      </c>
      <c r="BS4" s="505" t="s">
        <v>156</v>
      </c>
      <c r="BT4" s="506" t="s">
        <v>157</v>
      </c>
      <c r="BU4" s="504" t="s">
        <v>158</v>
      </c>
      <c r="BV4" s="504" t="s">
        <v>159</v>
      </c>
      <c r="BW4" s="505" t="s">
        <v>160</v>
      </c>
      <c r="BX4" s="506" t="s">
        <v>161</v>
      </c>
      <c r="BY4" s="504" t="s">
        <v>162</v>
      </c>
      <c r="BZ4" s="504" t="s">
        <v>163</v>
      </c>
      <c r="CA4" s="505" t="s">
        <v>164</v>
      </c>
      <c r="CB4" s="506" t="s">
        <v>165</v>
      </c>
      <c r="CC4" s="504" t="s">
        <v>166</v>
      </c>
      <c r="CD4" s="504" t="s">
        <v>291</v>
      </c>
      <c r="CE4" s="505" t="s">
        <v>292</v>
      </c>
      <c r="CF4" s="506" t="s">
        <v>293</v>
      </c>
      <c r="CG4" s="504" t="s">
        <v>294</v>
      </c>
      <c r="CH4" s="504" t="s">
        <v>295</v>
      </c>
      <c r="CI4" s="505" t="s">
        <v>296</v>
      </c>
      <c r="CJ4" s="506" t="s">
        <v>297</v>
      </c>
      <c r="CK4" s="504" t="s">
        <v>298</v>
      </c>
      <c r="CL4" s="504" t="s">
        <v>299</v>
      </c>
      <c r="CM4" s="505" t="s">
        <v>300</v>
      </c>
      <c r="CN4" s="506" t="s">
        <v>301</v>
      </c>
      <c r="CO4" s="504" t="s">
        <v>302</v>
      </c>
      <c r="CP4" s="504" t="s">
        <v>303</v>
      </c>
      <c r="CQ4" s="505" t="s">
        <v>304</v>
      </c>
      <c r="CR4" s="506" t="s">
        <v>181</v>
      </c>
      <c r="CS4" s="504" t="s">
        <v>305</v>
      </c>
      <c r="CT4" s="504" t="s">
        <v>306</v>
      </c>
      <c r="CU4" s="505" t="s">
        <v>307</v>
      </c>
      <c r="CV4" s="504" t="s">
        <v>185</v>
      </c>
      <c r="CW4" s="504" t="s">
        <v>308</v>
      </c>
      <c r="CX4" s="504" t="s">
        <v>309</v>
      </c>
      <c r="CY4" s="505" t="s">
        <v>400</v>
      </c>
      <c r="CZ4" s="506" t="s">
        <v>189</v>
      </c>
      <c r="DA4" s="504" t="s">
        <v>401</v>
      </c>
      <c r="DB4" s="504" t="s">
        <v>402</v>
      </c>
      <c r="DC4" s="505" t="s">
        <v>403</v>
      </c>
      <c r="DD4" s="506" t="s">
        <v>404</v>
      </c>
      <c r="DE4" s="504" t="s">
        <v>405</v>
      </c>
      <c r="DF4" s="504" t="s">
        <v>406</v>
      </c>
      <c r="DG4" s="505" t="s">
        <v>407</v>
      </c>
      <c r="DH4" s="506" t="s">
        <v>408</v>
      </c>
      <c r="DI4" s="504" t="s">
        <v>198</v>
      </c>
      <c r="DJ4" s="504" t="s">
        <v>199</v>
      </c>
      <c r="DK4" s="505" t="s">
        <v>409</v>
      </c>
      <c r="DL4" s="506" t="s">
        <v>410</v>
      </c>
      <c r="DM4" s="504" t="s">
        <v>411</v>
      </c>
      <c r="DN4" s="504" t="s">
        <v>412</v>
      </c>
      <c r="DO4" s="505" t="s">
        <v>413</v>
      </c>
      <c r="DP4" s="506" t="s">
        <v>414</v>
      </c>
      <c r="DQ4" s="504" t="s">
        <v>415</v>
      </c>
      <c r="DR4" s="504" t="s">
        <v>416</v>
      </c>
      <c r="DS4" s="505" t="s">
        <v>417</v>
      </c>
      <c r="DT4" s="504" t="s">
        <v>418</v>
      </c>
      <c r="DU4" s="504" t="s">
        <v>513</v>
      </c>
      <c r="DV4" s="504" t="s">
        <v>514</v>
      </c>
      <c r="DW4" s="505" t="s">
        <v>515</v>
      </c>
      <c r="DX4" s="506" t="s">
        <v>500</v>
      </c>
      <c r="DY4" s="504" t="s">
        <v>501</v>
      </c>
      <c r="DZ4" s="504" t="s">
        <v>502</v>
      </c>
      <c r="EA4" s="505" t="s">
        <v>512</v>
      </c>
      <c r="EB4" s="506" t="s">
        <v>516</v>
      </c>
      <c r="EC4" s="504" t="s">
        <v>517</v>
      </c>
      <c r="ED4" s="504" t="s">
        <v>566</v>
      </c>
      <c r="EE4" s="505" t="s">
        <v>567</v>
      </c>
      <c r="EF4" s="506" t="s">
        <v>571</v>
      </c>
      <c r="EG4" s="504" t="s">
        <v>572</v>
      </c>
      <c r="EH4" s="504" t="s">
        <v>573</v>
      </c>
      <c r="EI4" s="505" t="s">
        <v>664</v>
      </c>
      <c r="EJ4" s="506" t="s">
        <v>665</v>
      </c>
      <c r="EK4" s="504" t="s">
        <v>666</v>
      </c>
      <c r="EL4" s="504" t="s">
        <v>826</v>
      </c>
      <c r="EM4" s="505" t="s">
        <v>827</v>
      </c>
      <c r="EN4" s="506" t="s">
        <v>1012</v>
      </c>
      <c r="EO4" s="504" t="s">
        <v>1013</v>
      </c>
      <c r="EP4" s="504" t="s">
        <v>1014</v>
      </c>
      <c r="EQ4" s="505" t="s">
        <v>1015</v>
      </c>
      <c r="ER4" s="506" t="s">
        <v>1018</v>
      </c>
      <c r="ES4" s="504" t="s">
        <v>1019</v>
      </c>
      <c r="ET4" s="504" t="s">
        <v>1024</v>
      </c>
      <c r="EU4" s="505" t="s">
        <v>1025</v>
      </c>
      <c r="EV4" s="506" t="s">
        <v>310</v>
      </c>
      <c r="EW4" s="504" t="s">
        <v>311</v>
      </c>
      <c r="EX4" s="504" t="s">
        <v>312</v>
      </c>
      <c r="EY4" s="505" t="s">
        <v>313</v>
      </c>
      <c r="EZ4" s="506" t="s">
        <v>314</v>
      </c>
      <c r="FA4" s="504" t="s">
        <v>315</v>
      </c>
      <c r="FB4" s="504" t="s">
        <v>316</v>
      </c>
      <c r="FC4" s="505" t="s">
        <v>317</v>
      </c>
      <c r="FD4" s="506" t="s">
        <v>318</v>
      </c>
      <c r="FE4" s="504" t="s">
        <v>319</v>
      </c>
      <c r="FF4" s="504" t="s">
        <v>320</v>
      </c>
      <c r="FG4" s="505" t="s">
        <v>321</v>
      </c>
      <c r="FH4" s="506" t="s">
        <v>322</v>
      </c>
      <c r="FI4" s="504" t="s">
        <v>323</v>
      </c>
      <c r="FJ4" s="504" t="s">
        <v>324</v>
      </c>
      <c r="FK4" s="505" t="s">
        <v>325</v>
      </c>
      <c r="FL4" s="506" t="s">
        <v>326</v>
      </c>
      <c r="FM4" s="504" t="s">
        <v>327</v>
      </c>
      <c r="FN4" s="504" t="s">
        <v>328</v>
      </c>
      <c r="FO4" s="505" t="s">
        <v>329</v>
      </c>
      <c r="FP4" s="506" t="s">
        <v>330</v>
      </c>
      <c r="FQ4" s="504" t="s">
        <v>331</v>
      </c>
      <c r="FR4" s="504" t="s">
        <v>332</v>
      </c>
      <c r="FS4" s="505" t="s">
        <v>333</v>
      </c>
      <c r="FT4" s="506" t="s">
        <v>334</v>
      </c>
      <c r="FU4" s="504" t="s">
        <v>335</v>
      </c>
      <c r="FV4" s="504" t="s">
        <v>336</v>
      </c>
      <c r="FW4" s="505" t="s">
        <v>337</v>
      </c>
      <c r="FX4" s="506" t="s">
        <v>338</v>
      </c>
      <c r="FY4" s="504" t="s">
        <v>339</v>
      </c>
      <c r="FZ4" s="504" t="s">
        <v>340</v>
      </c>
      <c r="GA4" s="505" t="s">
        <v>341</v>
      </c>
      <c r="GB4" s="506" t="s">
        <v>342</v>
      </c>
      <c r="GC4" s="504" t="s">
        <v>343</v>
      </c>
      <c r="GD4" s="504" t="s">
        <v>344</v>
      </c>
      <c r="GE4" s="505" t="s">
        <v>345</v>
      </c>
      <c r="GF4" s="506" t="s">
        <v>346</v>
      </c>
      <c r="GG4" s="504" t="s">
        <v>347</v>
      </c>
      <c r="GH4" s="504" t="s">
        <v>348</v>
      </c>
      <c r="GI4" s="505" t="s">
        <v>349</v>
      </c>
      <c r="GJ4" s="506" t="s">
        <v>350</v>
      </c>
      <c r="GK4" s="504" t="s">
        <v>351</v>
      </c>
      <c r="GL4" s="504" t="s">
        <v>352</v>
      </c>
      <c r="GM4" s="505" t="s">
        <v>353</v>
      </c>
      <c r="GN4" s="506" t="s">
        <v>503</v>
      </c>
      <c r="GO4" s="504" t="s">
        <v>504</v>
      </c>
      <c r="GP4" s="504" t="s">
        <v>505</v>
      </c>
      <c r="GQ4" s="505" t="s">
        <v>506</v>
      </c>
      <c r="GR4" s="506" t="s">
        <v>507</v>
      </c>
      <c r="GS4" s="504" t="s">
        <v>508</v>
      </c>
      <c r="GT4" s="504" t="s">
        <v>509</v>
      </c>
      <c r="GU4" s="505" t="s">
        <v>510</v>
      </c>
      <c r="GV4" s="506" t="s">
        <v>511</v>
      </c>
      <c r="GW4" s="504" t="s">
        <v>518</v>
      </c>
      <c r="GX4" s="504" t="s">
        <v>519</v>
      </c>
      <c r="GY4" s="505" t="s">
        <v>520</v>
      </c>
      <c r="GZ4" s="486" t="s">
        <v>521</v>
      </c>
      <c r="HA4" s="486" t="s">
        <v>522</v>
      </c>
      <c r="HB4" s="486" t="s">
        <v>523</v>
      </c>
      <c r="HC4" s="486" t="s">
        <v>524</v>
      </c>
      <c r="HD4" s="486" t="s">
        <v>525</v>
      </c>
      <c r="HE4" s="486" t="s">
        <v>526</v>
      </c>
      <c r="HF4" s="486" t="s">
        <v>527</v>
      </c>
      <c r="HG4" s="486" t="s">
        <v>528</v>
      </c>
      <c r="HH4" s="486" t="s">
        <v>529</v>
      </c>
      <c r="HI4" s="486" t="s">
        <v>530</v>
      </c>
      <c r="HJ4" s="486" t="s">
        <v>531</v>
      </c>
      <c r="HK4" s="486" t="s">
        <v>532</v>
      </c>
      <c r="HL4" s="486" t="s">
        <v>533</v>
      </c>
      <c r="HM4" s="486" t="s">
        <v>534</v>
      </c>
      <c r="HN4" s="486" t="s">
        <v>535</v>
      </c>
      <c r="HO4" s="486" t="s">
        <v>536</v>
      </c>
      <c r="HP4" s="486" t="s">
        <v>537</v>
      </c>
      <c r="HQ4" s="486" t="s">
        <v>538</v>
      </c>
      <c r="HR4" s="486" t="s">
        <v>539</v>
      </c>
      <c r="HS4" s="486" t="s">
        <v>540</v>
      </c>
      <c r="HT4" s="486" t="s">
        <v>541</v>
      </c>
      <c r="HU4" s="486" t="s">
        <v>542</v>
      </c>
      <c r="HV4" s="486" t="s">
        <v>543</v>
      </c>
      <c r="HW4" s="486" t="s">
        <v>544</v>
      </c>
      <c r="HX4" s="486" t="s">
        <v>545</v>
      </c>
      <c r="HY4" s="486" t="s">
        <v>546</v>
      </c>
      <c r="HZ4" s="486" t="s">
        <v>547</v>
      </c>
      <c r="IA4" s="486" t="s">
        <v>548</v>
      </c>
      <c r="IB4" s="486" t="s">
        <v>549</v>
      </c>
      <c r="IC4" s="486" t="s">
        <v>550</v>
      </c>
      <c r="ID4" s="486" t="s">
        <v>551</v>
      </c>
      <c r="IE4" s="486" t="s">
        <v>552</v>
      </c>
      <c r="IF4" s="486" t="s">
        <v>553</v>
      </c>
      <c r="IG4" s="486" t="s">
        <v>554</v>
      </c>
      <c r="IH4" s="486" t="s">
        <v>555</v>
      </c>
      <c r="II4" s="486" t="s">
        <v>556</v>
      </c>
      <c r="IJ4" s="486" t="s">
        <v>647</v>
      </c>
      <c r="IK4" s="486" t="s">
        <v>648</v>
      </c>
      <c r="IL4" s="486" t="s">
        <v>649</v>
      </c>
      <c r="IM4" s="486" t="s">
        <v>650</v>
      </c>
      <c r="IN4" s="486" t="s">
        <v>651</v>
      </c>
      <c r="IO4" s="486" t="s">
        <v>652</v>
      </c>
      <c r="IP4" s="486" t="s">
        <v>653</v>
      </c>
      <c r="IQ4" s="486" t="s">
        <v>654</v>
      </c>
      <c r="IR4" s="486" t="s">
        <v>655</v>
      </c>
      <c r="IS4" s="486" t="s">
        <v>656</v>
      </c>
      <c r="IT4" s="486" t="s">
        <v>657</v>
      </c>
      <c r="IU4" s="486" t="s">
        <v>658</v>
      </c>
      <c r="IV4" s="507" t="s">
        <v>1026</v>
      </c>
      <c r="IW4" s="507" t="s">
        <v>1027</v>
      </c>
      <c r="IX4" s="507" t="s">
        <v>1028</v>
      </c>
      <c r="IY4" s="507" t="s">
        <v>1029</v>
      </c>
      <c r="IZ4" s="507" t="s">
        <v>1030</v>
      </c>
      <c r="JA4" s="507" t="s">
        <v>1031</v>
      </c>
      <c r="JB4" s="507" t="s">
        <v>1032</v>
      </c>
      <c r="JC4" s="507" t="s">
        <v>1033</v>
      </c>
      <c r="JD4" s="507" t="s">
        <v>1034</v>
      </c>
      <c r="JE4" s="507" t="s">
        <v>1035</v>
      </c>
      <c r="JF4" s="507" t="s">
        <v>1036</v>
      </c>
      <c r="JG4" s="507" t="s">
        <v>1037</v>
      </c>
      <c r="JH4" s="507" t="s">
        <v>1038</v>
      </c>
      <c r="JI4" s="507" t="s">
        <v>1039</v>
      </c>
      <c r="JJ4" s="507" t="s">
        <v>1040</v>
      </c>
      <c r="JK4" s="507" t="s">
        <v>1041</v>
      </c>
      <c r="JL4" s="507" t="s">
        <v>1042</v>
      </c>
      <c r="JM4" s="507" t="s">
        <v>1043</v>
      </c>
      <c r="JN4" s="507" t="s">
        <v>1044</v>
      </c>
      <c r="JO4" s="507" t="s">
        <v>1045</v>
      </c>
      <c r="JP4" s="507" t="s">
        <v>1046</v>
      </c>
      <c r="JQ4" s="507" t="s">
        <v>1047</v>
      </c>
      <c r="JR4" s="507" t="s">
        <v>1048</v>
      </c>
      <c r="JS4" s="507" t="s">
        <v>1049</v>
      </c>
      <c r="JT4" s="507" t="s">
        <v>1050</v>
      </c>
      <c r="JU4" s="507" t="s">
        <v>1051</v>
      </c>
      <c r="JV4" s="507" t="s">
        <v>1052</v>
      </c>
      <c r="JW4" s="507" t="s">
        <v>1053</v>
      </c>
      <c r="JX4" s="507" t="s">
        <v>1054</v>
      </c>
      <c r="JY4" s="507" t="s">
        <v>1055</v>
      </c>
      <c r="JZ4" s="507" t="s">
        <v>1056</v>
      </c>
      <c r="KA4" s="507" t="s">
        <v>1057</v>
      </c>
      <c r="KB4" s="507" t="s">
        <v>1058</v>
      </c>
      <c r="KC4" s="507" t="s">
        <v>1059</v>
      </c>
      <c r="KD4" s="507" t="s">
        <v>1060</v>
      </c>
      <c r="KE4" s="507" t="s">
        <v>1061</v>
      </c>
      <c r="KF4" s="507" t="s">
        <v>1062</v>
      </c>
      <c r="KG4" s="507" t="s">
        <v>1063</v>
      </c>
      <c r="KH4" s="507" t="s">
        <v>1064</v>
      </c>
      <c r="KI4" s="507" t="s">
        <v>1065</v>
      </c>
      <c r="KJ4" s="507" t="s">
        <v>1066</v>
      </c>
      <c r="KK4" s="507" t="s">
        <v>1067</v>
      </c>
      <c r="KL4" s="507" t="s">
        <v>1068</v>
      </c>
      <c r="KM4" s="507" t="s">
        <v>1069</v>
      </c>
      <c r="KN4" s="507" t="s">
        <v>1070</v>
      </c>
      <c r="KO4" s="507" t="s">
        <v>1071</v>
      </c>
      <c r="KP4" s="507" t="s">
        <v>1072</v>
      </c>
      <c r="KQ4" s="507" t="s">
        <v>1073</v>
      </c>
      <c r="KR4" s="507" t="s">
        <v>1074</v>
      </c>
      <c r="KS4" s="507" t="s">
        <v>1075</v>
      </c>
      <c r="KT4" s="507" t="s">
        <v>1076</v>
      </c>
      <c r="KU4" s="507" t="s">
        <v>1077</v>
      </c>
      <c r="KV4" s="507" t="s">
        <v>1078</v>
      </c>
      <c r="KW4" s="507" t="s">
        <v>1079</v>
      </c>
      <c r="KX4" s="507" t="s">
        <v>1080</v>
      </c>
      <c r="KY4" s="507" t="s">
        <v>1081</v>
      </c>
      <c r="KZ4" s="507" t="s">
        <v>1082</v>
      </c>
      <c r="LA4" s="507" t="s">
        <v>1083</v>
      </c>
      <c r="LB4" s="507" t="s">
        <v>1084</v>
      </c>
      <c r="LC4" s="507" t="s">
        <v>1085</v>
      </c>
      <c r="LD4" s="507" t="s">
        <v>1086</v>
      </c>
      <c r="LE4" s="507" t="s">
        <v>1087</v>
      </c>
      <c r="LF4" s="507" t="s">
        <v>1088</v>
      </c>
      <c r="LG4" s="507" t="s">
        <v>1089</v>
      </c>
      <c r="LH4" s="507" t="s">
        <v>1090</v>
      </c>
      <c r="LI4" s="507" t="s">
        <v>1091</v>
      </c>
      <c r="LJ4" s="507" t="s">
        <v>1092</v>
      </c>
      <c r="LK4" s="507" t="s">
        <v>1093</v>
      </c>
      <c r="LL4" s="507" t="s">
        <v>1094</v>
      </c>
      <c r="LM4" s="507" t="s">
        <v>1095</v>
      </c>
      <c r="LN4" s="507" t="s">
        <v>1096</v>
      </c>
      <c r="LO4" s="507" t="s">
        <v>1097</v>
      </c>
      <c r="LP4" s="507" t="s">
        <v>1098</v>
      </c>
      <c r="LQ4" s="507" t="s">
        <v>1099</v>
      </c>
      <c r="LR4" s="507" t="s">
        <v>1100</v>
      </c>
      <c r="LS4" s="507" t="s">
        <v>1101</v>
      </c>
      <c r="LT4" s="507" t="s">
        <v>1102</v>
      </c>
      <c r="LU4" s="507" t="s">
        <v>1103</v>
      </c>
      <c r="LV4" s="507" t="s">
        <v>1104</v>
      </c>
      <c r="LW4" s="507" t="s">
        <v>1105</v>
      </c>
      <c r="LX4" s="507" t="s">
        <v>1106</v>
      </c>
      <c r="LY4" s="507" t="s">
        <v>1107</v>
      </c>
      <c r="LZ4" s="507" t="s">
        <v>1108</v>
      </c>
      <c r="MA4" s="507" t="s">
        <v>1109</v>
      </c>
      <c r="MB4" s="507" t="s">
        <v>1110</v>
      </c>
      <c r="MC4" s="507" t="s">
        <v>1111</v>
      </c>
      <c r="MD4" s="507" t="s">
        <v>1112</v>
      </c>
      <c r="ME4" s="507" t="s">
        <v>1113</v>
      </c>
      <c r="MF4" s="507" t="s">
        <v>1114</v>
      </c>
      <c r="MG4" s="507" t="s">
        <v>1115</v>
      </c>
      <c r="MH4" s="507" t="s">
        <v>1116</v>
      </c>
      <c r="MI4" s="507" t="s">
        <v>1117</v>
      </c>
      <c r="MJ4" s="507" t="s">
        <v>1118</v>
      </c>
      <c r="MK4" s="507" t="s">
        <v>1119</v>
      </c>
      <c r="ML4" s="507" t="s">
        <v>1120</v>
      </c>
      <c r="MM4" s="507" t="s">
        <v>1121</v>
      </c>
      <c r="MN4" s="507" t="s">
        <v>1122</v>
      </c>
      <c r="MO4" s="507" t="s">
        <v>1123</v>
      </c>
      <c r="MP4" s="507" t="s">
        <v>1124</v>
      </c>
      <c r="MQ4" s="507" t="s">
        <v>1125</v>
      </c>
      <c r="MR4" s="507" t="s">
        <v>1126</v>
      </c>
      <c r="MS4" s="507" t="s">
        <v>1127</v>
      </c>
      <c r="MT4" s="507" t="s">
        <v>1128</v>
      </c>
      <c r="MU4" s="507" t="s">
        <v>1129</v>
      </c>
      <c r="MV4" s="507" t="s">
        <v>1130</v>
      </c>
      <c r="MW4" s="507" t="s">
        <v>1131</v>
      </c>
      <c r="MX4" s="507" t="s">
        <v>1132</v>
      </c>
      <c r="MY4" s="507" t="s">
        <v>1133</v>
      </c>
      <c r="MZ4" s="507" t="s">
        <v>1134</v>
      </c>
      <c r="NA4" s="507" t="s">
        <v>1135</v>
      </c>
      <c r="NB4" s="507" t="s">
        <v>1136</v>
      </c>
      <c r="NC4" s="507" t="s">
        <v>1137</v>
      </c>
      <c r="ND4" s="507" t="s">
        <v>1138</v>
      </c>
      <c r="NE4" s="507" t="s">
        <v>1139</v>
      </c>
      <c r="NF4" s="507" t="s">
        <v>1140</v>
      </c>
      <c r="NG4" s="507" t="s">
        <v>1141</v>
      </c>
      <c r="NH4" s="507" t="s">
        <v>1142</v>
      </c>
      <c r="NI4" s="507" t="s">
        <v>1143</v>
      </c>
      <c r="NJ4" s="507" t="s">
        <v>1144</v>
      </c>
      <c r="NK4" s="507" t="s">
        <v>1145</v>
      </c>
      <c r="NL4" s="507" t="s">
        <v>1146</v>
      </c>
      <c r="NM4" s="507" t="s">
        <v>1147</v>
      </c>
      <c r="NN4" s="507" t="s">
        <v>1148</v>
      </c>
      <c r="NO4" s="507" t="s">
        <v>1149</v>
      </c>
      <c r="NP4" s="507" t="s">
        <v>1150</v>
      </c>
      <c r="NQ4" s="507" t="s">
        <v>1151</v>
      </c>
      <c r="NR4" s="507" t="s">
        <v>1152</v>
      </c>
      <c r="NS4" s="507" t="s">
        <v>1153</v>
      </c>
      <c r="NT4" s="507" t="s">
        <v>1154</v>
      </c>
      <c r="NU4" s="507" t="s">
        <v>1155</v>
      </c>
      <c r="NV4" s="507" t="s">
        <v>1156</v>
      </c>
      <c r="NW4" s="507" t="s">
        <v>1157</v>
      </c>
      <c r="NX4" s="507" t="s">
        <v>1158</v>
      </c>
      <c r="NY4" s="507" t="s">
        <v>1159</v>
      </c>
      <c r="NZ4" s="507" t="s">
        <v>1160</v>
      </c>
      <c r="OA4" s="507" t="s">
        <v>1161</v>
      </c>
      <c r="OB4" s="507" t="s">
        <v>1162</v>
      </c>
      <c r="OC4" s="507" t="s">
        <v>1163</v>
      </c>
      <c r="OD4" s="507" t="s">
        <v>1164</v>
      </c>
      <c r="OE4" s="507" t="s">
        <v>1165</v>
      </c>
      <c r="OF4" s="507" t="s">
        <v>1166</v>
      </c>
      <c r="OG4" s="507" t="s">
        <v>1167</v>
      </c>
      <c r="OH4" s="507" t="s">
        <v>1168</v>
      </c>
      <c r="OI4" s="507" t="s">
        <v>1169</v>
      </c>
      <c r="OJ4" s="507" t="s">
        <v>1170</v>
      </c>
      <c r="OK4" s="507" t="s">
        <v>1171</v>
      </c>
      <c r="OL4" s="507" t="s">
        <v>1172</v>
      </c>
      <c r="OM4" s="507" t="s">
        <v>1173</v>
      </c>
      <c r="ON4" s="507" t="s">
        <v>1174</v>
      </c>
      <c r="OO4" s="507" t="s">
        <v>1175</v>
      </c>
      <c r="OP4" s="507" t="s">
        <v>1176</v>
      </c>
      <c r="OQ4" s="507" t="s">
        <v>1177</v>
      </c>
      <c r="OR4" s="507" t="s">
        <v>1178</v>
      </c>
      <c r="OS4" s="507" t="s">
        <v>1179</v>
      </c>
      <c r="OT4" s="507" t="s">
        <v>1180</v>
      </c>
      <c r="OU4" s="507" t="s">
        <v>1181</v>
      </c>
      <c r="OV4" s="507" t="s">
        <v>1182</v>
      </c>
      <c r="OW4" s="507" t="s">
        <v>1183</v>
      </c>
      <c r="OX4" s="507" t="s">
        <v>1184</v>
      </c>
      <c r="OY4" s="507" t="s">
        <v>1185</v>
      </c>
      <c r="OZ4" s="507" t="s">
        <v>1186</v>
      </c>
      <c r="PA4" s="507" t="s">
        <v>1187</v>
      </c>
      <c r="PB4" s="507" t="s">
        <v>1188</v>
      </c>
      <c r="PC4" s="507" t="s">
        <v>1189</v>
      </c>
      <c r="PD4" s="507" t="s">
        <v>1190</v>
      </c>
      <c r="PE4" s="507" t="s">
        <v>1191</v>
      </c>
      <c r="PF4" s="507" t="s">
        <v>1192</v>
      </c>
      <c r="PG4" s="507" t="s">
        <v>1193</v>
      </c>
      <c r="PH4" s="507" t="s">
        <v>1194</v>
      </c>
      <c r="PI4" s="507" t="s">
        <v>1195</v>
      </c>
      <c r="PJ4" s="507" t="s">
        <v>1196</v>
      </c>
      <c r="PK4" s="507" t="s">
        <v>1197</v>
      </c>
      <c r="PL4" s="507" t="s">
        <v>1198</v>
      </c>
      <c r="PM4" s="507" t="s">
        <v>1199</v>
      </c>
      <c r="PN4" s="507" t="s">
        <v>1200</v>
      </c>
      <c r="PO4" s="507" t="s">
        <v>1201</v>
      </c>
      <c r="PP4" s="507" t="s">
        <v>1202</v>
      </c>
      <c r="PQ4" s="507" t="s">
        <v>1203</v>
      </c>
      <c r="PR4" s="507" t="s">
        <v>1204</v>
      </c>
      <c r="PS4" s="507" t="s">
        <v>1205</v>
      </c>
      <c r="PT4" s="507" t="s">
        <v>1206</v>
      </c>
      <c r="PU4" s="507" t="s">
        <v>1207</v>
      </c>
      <c r="PV4" s="507" t="s">
        <v>1208</v>
      </c>
      <c r="PW4" s="507" t="s">
        <v>1209</v>
      </c>
      <c r="PX4" s="507" t="s">
        <v>1210</v>
      </c>
      <c r="PY4" s="507" t="s">
        <v>1211</v>
      </c>
      <c r="PZ4" s="507" t="s">
        <v>1212</v>
      </c>
      <c r="QA4" s="507" t="s">
        <v>1213</v>
      </c>
      <c r="QB4" s="507" t="s">
        <v>1214</v>
      </c>
      <c r="QC4" s="507" t="s">
        <v>1215</v>
      </c>
      <c r="QD4" s="507" t="s">
        <v>1216</v>
      </c>
      <c r="QE4" s="507" t="s">
        <v>1217</v>
      </c>
      <c r="QF4" s="507" t="s">
        <v>1218</v>
      </c>
      <c r="QG4" s="507" t="s">
        <v>1219</v>
      </c>
      <c r="QH4" s="507" t="s">
        <v>1220</v>
      </c>
      <c r="QI4" s="507" t="s">
        <v>1221</v>
      </c>
      <c r="QJ4" s="507" t="s">
        <v>1222</v>
      </c>
      <c r="QK4" s="507" t="s">
        <v>1223</v>
      </c>
      <c r="QL4" s="507" t="s">
        <v>1224</v>
      </c>
      <c r="QM4" s="507" t="s">
        <v>1225</v>
      </c>
      <c r="QN4" s="507" t="s">
        <v>1226</v>
      </c>
      <c r="QO4" s="507" t="s">
        <v>1227</v>
      </c>
      <c r="QP4" s="507" t="s">
        <v>1228</v>
      </c>
      <c r="QQ4" s="507" t="s">
        <v>1229</v>
      </c>
      <c r="QR4" s="507" t="s">
        <v>1230</v>
      </c>
      <c r="QS4" s="507" t="s">
        <v>1231</v>
      </c>
      <c r="QT4" s="507" t="s">
        <v>1232</v>
      </c>
      <c r="QU4" s="507" t="s">
        <v>1233</v>
      </c>
      <c r="QV4" s="507" t="s">
        <v>1234</v>
      </c>
      <c r="QW4" s="507" t="s">
        <v>1235</v>
      </c>
      <c r="QX4" s="507" t="s">
        <v>1236</v>
      </c>
      <c r="QY4" s="507" t="s">
        <v>1237</v>
      </c>
      <c r="QZ4" s="507" t="s">
        <v>1238</v>
      </c>
      <c r="RA4" s="507" t="s">
        <v>1239</v>
      </c>
      <c r="RB4" s="507" t="s">
        <v>1240</v>
      </c>
      <c r="RC4" s="507" t="s">
        <v>1241</v>
      </c>
      <c r="RD4" s="507" t="s">
        <v>1242</v>
      </c>
      <c r="RE4" s="507" t="s">
        <v>1243</v>
      </c>
      <c r="RF4" s="507" t="s">
        <v>1244</v>
      </c>
      <c r="RG4" s="507" t="s">
        <v>1245</v>
      </c>
      <c r="RH4" s="507" t="s">
        <v>1246</v>
      </c>
      <c r="RI4" s="507" t="s">
        <v>1247</v>
      </c>
      <c r="RJ4" s="507" t="s">
        <v>1248</v>
      </c>
      <c r="RK4" s="507" t="s">
        <v>1249</v>
      </c>
      <c r="RL4" s="507" t="s">
        <v>1250</v>
      </c>
      <c r="RM4" s="507" t="s">
        <v>1251</v>
      </c>
      <c r="RN4" s="507" t="s">
        <v>1252</v>
      </c>
      <c r="RO4" s="507" t="s">
        <v>1253</v>
      </c>
      <c r="RP4" s="507" t="s">
        <v>1254</v>
      </c>
      <c r="RQ4" s="507" t="s">
        <v>1255</v>
      </c>
      <c r="RR4" s="507" t="s">
        <v>1256</v>
      </c>
      <c r="RS4" s="507" t="s">
        <v>1257</v>
      </c>
      <c r="RT4" s="507" t="s">
        <v>1258</v>
      </c>
      <c r="RU4" s="507" t="s">
        <v>1259</v>
      </c>
      <c r="RV4" s="507" t="s">
        <v>1260</v>
      </c>
      <c r="RW4" s="507" t="s">
        <v>1261</v>
      </c>
      <c r="RX4" s="507" t="s">
        <v>1262</v>
      </c>
      <c r="RY4" s="507" t="s">
        <v>1263</v>
      </c>
      <c r="RZ4" s="507" t="s">
        <v>1264</v>
      </c>
      <c r="SA4" s="507" t="s">
        <v>1265</v>
      </c>
    </row>
    <row r="5" spans="1:496">
      <c r="A5" s="508"/>
      <c r="B5" s="509"/>
      <c r="C5" s="509"/>
      <c r="D5" s="509"/>
      <c r="E5" s="509"/>
      <c r="F5" s="509"/>
      <c r="G5" s="493">
        <v>4</v>
      </c>
      <c r="H5" s="510"/>
      <c r="I5" s="511">
        <v>4</v>
      </c>
      <c r="J5" s="512"/>
      <c r="K5" s="513"/>
      <c r="L5" s="514">
        <v>1979</v>
      </c>
      <c r="M5" s="515">
        <v>1980</v>
      </c>
      <c r="N5" s="515">
        <v>1980</v>
      </c>
      <c r="O5" s="516">
        <v>1980</v>
      </c>
      <c r="P5" s="515">
        <v>1980</v>
      </c>
      <c r="Q5" s="515">
        <v>1981</v>
      </c>
      <c r="R5" s="515">
        <v>1981</v>
      </c>
      <c r="S5" s="516">
        <v>1981</v>
      </c>
      <c r="T5" s="515">
        <v>1981</v>
      </c>
      <c r="U5" s="515">
        <v>1982</v>
      </c>
      <c r="V5" s="515">
        <v>1982</v>
      </c>
      <c r="W5" s="516">
        <v>1982</v>
      </c>
      <c r="X5" s="515">
        <v>1982</v>
      </c>
      <c r="Y5" s="515">
        <v>1983</v>
      </c>
      <c r="Z5" s="515">
        <v>1983</v>
      </c>
      <c r="AA5" s="516">
        <v>1983</v>
      </c>
      <c r="AB5" s="515">
        <v>1983</v>
      </c>
      <c r="AC5" s="515">
        <v>1984</v>
      </c>
      <c r="AD5" s="515">
        <v>1984</v>
      </c>
      <c r="AE5" s="516">
        <v>1984</v>
      </c>
      <c r="AF5" s="515">
        <v>1984</v>
      </c>
      <c r="AG5" s="515">
        <v>1985</v>
      </c>
      <c r="AH5" s="515">
        <v>1985</v>
      </c>
      <c r="AI5" s="516">
        <v>1985</v>
      </c>
      <c r="AJ5" s="515">
        <v>1985</v>
      </c>
      <c r="AK5" s="515">
        <v>1986</v>
      </c>
      <c r="AL5" s="515">
        <v>1986</v>
      </c>
      <c r="AM5" s="516">
        <v>1986</v>
      </c>
      <c r="AN5" s="515">
        <v>1986</v>
      </c>
      <c r="AO5" s="515">
        <v>1987</v>
      </c>
      <c r="AP5" s="515">
        <v>1987</v>
      </c>
      <c r="AQ5" s="516">
        <v>1987</v>
      </c>
      <c r="AR5" s="515">
        <v>1987</v>
      </c>
      <c r="AS5" s="515">
        <v>1988</v>
      </c>
      <c r="AT5" s="515">
        <v>1988</v>
      </c>
      <c r="AU5" s="516">
        <v>1988</v>
      </c>
      <c r="AV5" s="515">
        <v>1988</v>
      </c>
      <c r="AW5" s="515">
        <v>1989</v>
      </c>
      <c r="AX5" s="515">
        <v>1989</v>
      </c>
      <c r="AY5" s="516">
        <v>1989</v>
      </c>
      <c r="AZ5" s="515">
        <v>1989</v>
      </c>
      <c r="BA5" s="515">
        <v>1990</v>
      </c>
      <c r="BB5" s="515">
        <v>1990</v>
      </c>
      <c r="BC5" s="516">
        <v>1990</v>
      </c>
      <c r="BD5" s="515">
        <v>1990</v>
      </c>
      <c r="BE5" s="515">
        <v>1991</v>
      </c>
      <c r="BF5" s="515">
        <v>1991</v>
      </c>
      <c r="BG5" s="516">
        <v>1991</v>
      </c>
      <c r="BH5" s="515">
        <v>1991</v>
      </c>
      <c r="BI5" s="515">
        <v>1992</v>
      </c>
      <c r="BJ5" s="515">
        <v>1992</v>
      </c>
      <c r="BK5" s="516">
        <v>1992</v>
      </c>
      <c r="BL5" s="515">
        <v>1992</v>
      </c>
      <c r="BM5" s="515">
        <v>1993</v>
      </c>
      <c r="BN5" s="515">
        <v>1993</v>
      </c>
      <c r="BO5" s="516">
        <v>1993</v>
      </c>
      <c r="BP5" s="515">
        <v>1993</v>
      </c>
      <c r="BQ5" s="515">
        <v>1994</v>
      </c>
      <c r="BR5" s="515">
        <v>1994</v>
      </c>
      <c r="BS5" s="516">
        <v>1994</v>
      </c>
      <c r="BT5" s="515">
        <v>1994</v>
      </c>
      <c r="BU5" s="515">
        <v>1995</v>
      </c>
      <c r="BV5" s="515">
        <v>1995</v>
      </c>
      <c r="BW5" s="516">
        <v>1995</v>
      </c>
      <c r="BX5" s="515">
        <v>1995</v>
      </c>
      <c r="BY5" s="515">
        <v>1996</v>
      </c>
      <c r="BZ5" s="515">
        <v>1996</v>
      </c>
      <c r="CA5" s="516">
        <v>1996</v>
      </c>
      <c r="CB5" s="515">
        <v>1996</v>
      </c>
      <c r="CC5" s="515">
        <v>1997</v>
      </c>
      <c r="CD5" s="515">
        <v>1997</v>
      </c>
      <c r="CE5" s="516">
        <v>1997</v>
      </c>
      <c r="CF5" s="515">
        <v>1997</v>
      </c>
      <c r="CG5" s="515">
        <v>1998</v>
      </c>
      <c r="CH5" s="515">
        <v>1998</v>
      </c>
      <c r="CI5" s="516">
        <v>1998</v>
      </c>
      <c r="CJ5" s="515">
        <v>1998</v>
      </c>
      <c r="CK5" s="515">
        <v>1999</v>
      </c>
      <c r="CL5" s="515">
        <v>1999</v>
      </c>
      <c r="CM5" s="516">
        <v>1999</v>
      </c>
      <c r="CN5" s="515">
        <v>1999</v>
      </c>
      <c r="CO5" s="515">
        <v>2000</v>
      </c>
      <c r="CP5" s="515">
        <v>2000</v>
      </c>
      <c r="CQ5" s="516">
        <v>2000</v>
      </c>
      <c r="CR5" s="515">
        <v>2000</v>
      </c>
      <c r="CS5" s="515">
        <v>2001</v>
      </c>
      <c r="CT5" s="515">
        <v>2001</v>
      </c>
      <c r="CU5" s="516">
        <v>2001</v>
      </c>
      <c r="CV5" s="515">
        <v>2001</v>
      </c>
      <c r="CW5" s="515">
        <v>2002</v>
      </c>
      <c r="CX5" s="515">
        <v>2002</v>
      </c>
      <c r="CY5" s="516">
        <v>2002</v>
      </c>
      <c r="CZ5" s="515">
        <v>2002</v>
      </c>
      <c r="DA5" s="515">
        <v>2003</v>
      </c>
      <c r="DB5" s="515">
        <v>2003</v>
      </c>
      <c r="DC5" s="516">
        <v>2003</v>
      </c>
      <c r="DD5" s="515">
        <v>2003</v>
      </c>
      <c r="DE5" s="515">
        <v>2004</v>
      </c>
      <c r="DF5" s="515">
        <v>2004</v>
      </c>
      <c r="DG5" s="516">
        <v>2004</v>
      </c>
      <c r="DH5" s="515">
        <v>2004</v>
      </c>
      <c r="DI5" s="515">
        <v>2005</v>
      </c>
      <c r="DJ5" s="515">
        <v>2005</v>
      </c>
      <c r="DK5" s="516">
        <v>2005</v>
      </c>
      <c r="DL5" s="515">
        <v>2005</v>
      </c>
      <c r="DM5" s="515">
        <v>2006</v>
      </c>
      <c r="DN5" s="515">
        <v>2006</v>
      </c>
      <c r="DO5" s="516">
        <v>2006</v>
      </c>
      <c r="DP5" s="515">
        <v>2006</v>
      </c>
      <c r="DQ5" s="515">
        <v>2007</v>
      </c>
      <c r="DR5" s="515">
        <v>2007</v>
      </c>
      <c r="DS5" s="516">
        <v>2007</v>
      </c>
      <c r="DT5" s="515">
        <v>2007</v>
      </c>
      <c r="DU5" s="515">
        <v>2008</v>
      </c>
      <c r="DV5" s="515">
        <v>2008</v>
      </c>
      <c r="DW5" s="516">
        <v>2008</v>
      </c>
      <c r="DX5" s="515">
        <v>2008</v>
      </c>
      <c r="DY5" s="515">
        <v>2009</v>
      </c>
      <c r="DZ5" s="515">
        <v>2009</v>
      </c>
      <c r="EA5" s="516">
        <v>2009</v>
      </c>
      <c r="EB5" s="515">
        <v>2009</v>
      </c>
      <c r="EC5" s="515">
        <v>2010</v>
      </c>
      <c r="ED5" s="515">
        <v>2010</v>
      </c>
      <c r="EE5" s="516">
        <v>2010</v>
      </c>
      <c r="EF5" s="515">
        <v>2010</v>
      </c>
      <c r="EG5" s="515">
        <v>2011</v>
      </c>
      <c r="EH5" s="515">
        <v>2011</v>
      </c>
      <c r="EI5" s="516">
        <v>2011</v>
      </c>
      <c r="EJ5" s="515">
        <v>2011</v>
      </c>
      <c r="EK5" s="515">
        <v>2012</v>
      </c>
      <c r="EL5" s="515">
        <v>2012</v>
      </c>
      <c r="EM5" s="516">
        <v>2012</v>
      </c>
      <c r="EN5" s="515">
        <v>2012</v>
      </c>
      <c r="EO5" s="515">
        <v>2013</v>
      </c>
      <c r="EP5" s="515">
        <v>2013</v>
      </c>
      <c r="EQ5" s="516">
        <v>2013</v>
      </c>
      <c r="ER5" s="515">
        <v>2013</v>
      </c>
      <c r="ES5" s="515">
        <v>2014</v>
      </c>
      <c r="ET5" s="515">
        <v>2014</v>
      </c>
      <c r="EU5" s="516">
        <v>2014</v>
      </c>
      <c r="EV5" s="515">
        <v>2014</v>
      </c>
      <c r="EW5" s="515">
        <v>2015</v>
      </c>
      <c r="EX5" s="515">
        <v>2015</v>
      </c>
      <c r="EY5" s="516">
        <v>2015</v>
      </c>
      <c r="EZ5" s="515">
        <v>2015</v>
      </c>
      <c r="FA5" s="515">
        <v>2016</v>
      </c>
      <c r="FB5" s="515">
        <v>2016</v>
      </c>
      <c r="FC5" s="516">
        <v>2016</v>
      </c>
      <c r="FD5" s="515">
        <v>2016</v>
      </c>
      <c r="FE5" s="515">
        <v>2017</v>
      </c>
      <c r="FF5" s="515">
        <v>2017</v>
      </c>
      <c r="FG5" s="516">
        <v>2017</v>
      </c>
      <c r="FH5" s="515">
        <v>2017</v>
      </c>
      <c r="FI5" s="515">
        <v>2018</v>
      </c>
      <c r="FJ5" s="515">
        <v>2018</v>
      </c>
      <c r="FK5" s="516">
        <v>2018</v>
      </c>
      <c r="FL5" s="515">
        <v>2018</v>
      </c>
      <c r="FM5" s="515">
        <v>2019</v>
      </c>
      <c r="FN5" s="515">
        <v>2019</v>
      </c>
      <c r="FO5" s="516">
        <v>2019</v>
      </c>
      <c r="FP5" s="515">
        <v>2019</v>
      </c>
      <c r="FQ5" s="515">
        <v>2020</v>
      </c>
      <c r="FR5" s="515">
        <v>2020</v>
      </c>
      <c r="FS5" s="516">
        <v>2020</v>
      </c>
      <c r="FT5" s="515">
        <v>2020</v>
      </c>
      <c r="FU5" s="515">
        <v>2021</v>
      </c>
      <c r="FV5" s="515">
        <v>2021</v>
      </c>
      <c r="FW5" s="516">
        <v>2021</v>
      </c>
      <c r="FX5" s="515">
        <v>2021</v>
      </c>
      <c r="FY5" s="515">
        <v>2022</v>
      </c>
      <c r="FZ5" s="515">
        <v>2022</v>
      </c>
      <c r="GA5" s="516">
        <v>2022</v>
      </c>
      <c r="GB5" s="515">
        <v>2022</v>
      </c>
      <c r="GC5" s="515">
        <v>2023</v>
      </c>
      <c r="GD5" s="515">
        <v>2023</v>
      </c>
      <c r="GE5" s="516">
        <v>2023</v>
      </c>
      <c r="GF5" s="515">
        <v>2023</v>
      </c>
      <c r="GG5" s="515">
        <v>2024</v>
      </c>
      <c r="GH5" s="515">
        <v>2024</v>
      </c>
      <c r="GI5" s="516">
        <v>2024</v>
      </c>
      <c r="GJ5" s="515">
        <v>2024</v>
      </c>
      <c r="GK5" s="515">
        <v>2025</v>
      </c>
      <c r="GL5" s="515">
        <v>2025</v>
      </c>
      <c r="GM5" s="516">
        <v>2025</v>
      </c>
      <c r="GN5" s="515">
        <v>2025</v>
      </c>
      <c r="GO5" s="515">
        <v>2026</v>
      </c>
      <c r="GP5" s="515">
        <v>2026</v>
      </c>
      <c r="GQ5" s="516">
        <v>2026</v>
      </c>
      <c r="GR5" s="515">
        <v>2026</v>
      </c>
      <c r="GS5" s="515">
        <v>2027</v>
      </c>
      <c r="GT5" s="515">
        <v>2027</v>
      </c>
      <c r="GU5" s="516">
        <v>2027</v>
      </c>
      <c r="GV5" s="515">
        <v>2027</v>
      </c>
      <c r="GW5" s="515">
        <f>GV5+1</f>
        <v>2028</v>
      </c>
      <c r="GX5" s="515">
        <f>GW5</f>
        <v>2028</v>
      </c>
      <c r="GY5" s="516">
        <f>GX5</f>
        <v>2028</v>
      </c>
      <c r="GZ5" s="516">
        <f>GY5</f>
        <v>2028</v>
      </c>
      <c r="HA5" s="516">
        <f>GZ5+1</f>
        <v>2029</v>
      </c>
      <c r="HB5" s="516">
        <f>HA5</f>
        <v>2029</v>
      </c>
      <c r="HC5" s="516">
        <f>HB5</f>
        <v>2029</v>
      </c>
      <c r="HD5" s="516">
        <f>HC5</f>
        <v>2029</v>
      </c>
      <c r="HE5" s="516">
        <f>HD5+1</f>
        <v>2030</v>
      </c>
      <c r="HF5" s="516">
        <f>HE5</f>
        <v>2030</v>
      </c>
      <c r="HG5" s="516">
        <f>HF5</f>
        <v>2030</v>
      </c>
      <c r="HH5" s="516">
        <f>HG5</f>
        <v>2030</v>
      </c>
      <c r="HI5" s="516">
        <f>HH5+1</f>
        <v>2031</v>
      </c>
      <c r="HJ5" s="516">
        <f>HI5</f>
        <v>2031</v>
      </c>
      <c r="HK5" s="516">
        <f>HJ5</f>
        <v>2031</v>
      </c>
      <c r="HL5" s="516">
        <f>HK5</f>
        <v>2031</v>
      </c>
      <c r="HM5" s="516">
        <f>HL5+1</f>
        <v>2032</v>
      </c>
      <c r="HN5" s="516">
        <f>HM5</f>
        <v>2032</v>
      </c>
      <c r="HO5" s="516">
        <f>HN5</f>
        <v>2032</v>
      </c>
      <c r="HP5" s="516">
        <f>HO5</f>
        <v>2032</v>
      </c>
      <c r="HQ5" s="516">
        <f>HP5+1</f>
        <v>2033</v>
      </c>
      <c r="HR5" s="516">
        <f>HQ5</f>
        <v>2033</v>
      </c>
      <c r="HS5" s="516">
        <f>HR5</f>
        <v>2033</v>
      </c>
      <c r="HT5" s="516">
        <f>HS5</f>
        <v>2033</v>
      </c>
      <c r="HU5" s="516">
        <f>HT5+1</f>
        <v>2034</v>
      </c>
      <c r="HV5" s="516">
        <f>HU5</f>
        <v>2034</v>
      </c>
      <c r="HW5" s="516">
        <f>HV5</f>
        <v>2034</v>
      </c>
      <c r="HX5" s="516">
        <f>HW5</f>
        <v>2034</v>
      </c>
      <c r="HY5" s="516">
        <f>HX5+1</f>
        <v>2035</v>
      </c>
      <c r="HZ5" s="516">
        <f>HY5</f>
        <v>2035</v>
      </c>
      <c r="IA5" s="516">
        <f>HZ5</f>
        <v>2035</v>
      </c>
      <c r="IB5" s="516">
        <f>IA5</f>
        <v>2035</v>
      </c>
      <c r="IC5" s="516">
        <f>IB5+1</f>
        <v>2036</v>
      </c>
      <c r="ID5" s="516">
        <f>IC5</f>
        <v>2036</v>
      </c>
      <c r="IE5" s="516">
        <f>ID5</f>
        <v>2036</v>
      </c>
      <c r="IF5" s="516">
        <f>IE5</f>
        <v>2036</v>
      </c>
      <c r="IG5" s="516">
        <f>IF5+1</f>
        <v>2037</v>
      </c>
      <c r="IH5" s="516">
        <f>IG5</f>
        <v>2037</v>
      </c>
      <c r="II5" s="516">
        <f>IH5</f>
        <v>2037</v>
      </c>
      <c r="IJ5" s="516">
        <f>II5</f>
        <v>2037</v>
      </c>
      <c r="IK5" s="516">
        <f>IJ5+1</f>
        <v>2038</v>
      </c>
      <c r="IL5" s="516">
        <f>IK5</f>
        <v>2038</v>
      </c>
      <c r="IM5" s="516">
        <f>IL5</f>
        <v>2038</v>
      </c>
      <c r="IN5" s="516">
        <f>IM5</f>
        <v>2038</v>
      </c>
      <c r="IO5" s="516">
        <f>IN5+1</f>
        <v>2039</v>
      </c>
      <c r="IP5" s="516">
        <f>IO5</f>
        <v>2039</v>
      </c>
      <c r="IQ5" s="516">
        <f>IP5</f>
        <v>2039</v>
      </c>
      <c r="IR5" s="516">
        <f>IQ5</f>
        <v>2039</v>
      </c>
      <c r="IS5" s="516">
        <f>IR5+1</f>
        <v>2040</v>
      </c>
      <c r="IT5" s="516">
        <f>IS5</f>
        <v>2040</v>
      </c>
      <c r="IU5" s="516">
        <f>IT5</f>
        <v>2040</v>
      </c>
      <c r="IV5" s="516">
        <f t="shared" ref="IV5" si="9">IU5</f>
        <v>2040</v>
      </c>
      <c r="IW5" s="516">
        <f t="shared" ref="IW5" si="10">IV5+1</f>
        <v>2041</v>
      </c>
      <c r="IX5" s="516">
        <f t="shared" ref="IX5:IZ5" si="11">IW5</f>
        <v>2041</v>
      </c>
      <c r="IY5" s="516">
        <f t="shared" si="11"/>
        <v>2041</v>
      </c>
      <c r="IZ5" s="516">
        <f t="shared" si="11"/>
        <v>2041</v>
      </c>
      <c r="JA5" s="516">
        <f t="shared" ref="JA5" si="12">IZ5+1</f>
        <v>2042</v>
      </c>
      <c r="JB5" s="516">
        <f t="shared" ref="JB5:JD5" si="13">JA5</f>
        <v>2042</v>
      </c>
      <c r="JC5" s="516">
        <f t="shared" si="13"/>
        <v>2042</v>
      </c>
      <c r="JD5" s="516">
        <f t="shared" si="13"/>
        <v>2042</v>
      </c>
      <c r="JE5" s="516">
        <f t="shared" ref="JE5" si="14">JD5+1</f>
        <v>2043</v>
      </c>
      <c r="JF5" s="516">
        <f t="shared" ref="JF5:JH5" si="15">JE5</f>
        <v>2043</v>
      </c>
      <c r="JG5" s="516">
        <f t="shared" si="15"/>
        <v>2043</v>
      </c>
      <c r="JH5" s="516">
        <f t="shared" si="15"/>
        <v>2043</v>
      </c>
      <c r="JI5" s="516">
        <f t="shared" ref="JI5" si="16">JH5+1</f>
        <v>2044</v>
      </c>
      <c r="JJ5" s="516">
        <f t="shared" ref="JJ5:JL5" si="17">JI5</f>
        <v>2044</v>
      </c>
      <c r="JK5" s="516">
        <f t="shared" si="17"/>
        <v>2044</v>
      </c>
      <c r="JL5" s="516">
        <f t="shared" si="17"/>
        <v>2044</v>
      </c>
      <c r="JM5" s="516">
        <f t="shared" ref="JM5" si="18">JL5+1</f>
        <v>2045</v>
      </c>
      <c r="JN5" s="516">
        <f t="shared" ref="JN5:JP5" si="19">JM5</f>
        <v>2045</v>
      </c>
      <c r="JO5" s="516">
        <f t="shared" si="19"/>
        <v>2045</v>
      </c>
      <c r="JP5" s="516">
        <f t="shared" si="19"/>
        <v>2045</v>
      </c>
      <c r="JQ5" s="516">
        <f t="shared" ref="JQ5" si="20">JP5+1</f>
        <v>2046</v>
      </c>
      <c r="JR5" s="516">
        <f t="shared" ref="JR5:JT5" si="21">JQ5</f>
        <v>2046</v>
      </c>
      <c r="JS5" s="516">
        <f t="shared" si="21"/>
        <v>2046</v>
      </c>
      <c r="JT5" s="516">
        <f t="shared" si="21"/>
        <v>2046</v>
      </c>
      <c r="JU5" s="516">
        <f t="shared" ref="JU5" si="22">JT5+1</f>
        <v>2047</v>
      </c>
      <c r="JV5" s="516">
        <f t="shared" ref="JV5:JX5" si="23">JU5</f>
        <v>2047</v>
      </c>
      <c r="JW5" s="516">
        <f t="shared" si="23"/>
        <v>2047</v>
      </c>
      <c r="JX5" s="516">
        <f t="shared" si="23"/>
        <v>2047</v>
      </c>
      <c r="JY5" s="516">
        <f t="shared" ref="JY5" si="24">JX5+1</f>
        <v>2048</v>
      </c>
      <c r="JZ5" s="516">
        <f t="shared" ref="JZ5:KB5" si="25">JY5</f>
        <v>2048</v>
      </c>
      <c r="KA5" s="516">
        <f t="shared" si="25"/>
        <v>2048</v>
      </c>
      <c r="KB5" s="516">
        <f t="shared" si="25"/>
        <v>2048</v>
      </c>
      <c r="KC5" s="516">
        <f t="shared" ref="KC5" si="26">KB5+1</f>
        <v>2049</v>
      </c>
      <c r="KD5" s="516">
        <f t="shared" ref="KD5:KF5" si="27">KC5</f>
        <v>2049</v>
      </c>
      <c r="KE5" s="516">
        <f t="shared" si="27"/>
        <v>2049</v>
      </c>
      <c r="KF5" s="516">
        <f t="shared" si="27"/>
        <v>2049</v>
      </c>
      <c r="KG5" s="516">
        <f t="shared" ref="KG5" si="28">KF5+1</f>
        <v>2050</v>
      </c>
      <c r="KH5" s="516">
        <f t="shared" ref="KH5:KJ5" si="29">KG5</f>
        <v>2050</v>
      </c>
      <c r="KI5" s="516">
        <f t="shared" si="29"/>
        <v>2050</v>
      </c>
      <c r="KJ5" s="516">
        <f t="shared" si="29"/>
        <v>2050</v>
      </c>
      <c r="KK5" s="516">
        <f t="shared" ref="KK5" si="30">KJ5+1</f>
        <v>2051</v>
      </c>
      <c r="KL5" s="516">
        <f t="shared" ref="KL5:KN5" si="31">KK5</f>
        <v>2051</v>
      </c>
      <c r="KM5" s="516">
        <f t="shared" si="31"/>
        <v>2051</v>
      </c>
      <c r="KN5" s="516">
        <f t="shared" si="31"/>
        <v>2051</v>
      </c>
      <c r="KO5" s="516">
        <f t="shared" ref="KO5" si="32">KN5+1</f>
        <v>2052</v>
      </c>
      <c r="KP5" s="516">
        <f t="shared" ref="KP5:KR5" si="33">KO5</f>
        <v>2052</v>
      </c>
      <c r="KQ5" s="516">
        <f t="shared" si="33"/>
        <v>2052</v>
      </c>
      <c r="KR5" s="516">
        <f t="shared" si="33"/>
        <v>2052</v>
      </c>
      <c r="KS5" s="516">
        <f t="shared" ref="KS5" si="34">KR5+1</f>
        <v>2053</v>
      </c>
      <c r="KT5" s="516">
        <f t="shared" ref="KT5:KV5" si="35">KS5</f>
        <v>2053</v>
      </c>
      <c r="KU5" s="516">
        <f t="shared" si="35"/>
        <v>2053</v>
      </c>
      <c r="KV5" s="516">
        <f t="shared" si="35"/>
        <v>2053</v>
      </c>
      <c r="KW5" s="516">
        <f t="shared" ref="KW5" si="36">KV5+1</f>
        <v>2054</v>
      </c>
      <c r="KX5" s="516">
        <f t="shared" ref="KX5:KZ5" si="37">KW5</f>
        <v>2054</v>
      </c>
      <c r="KY5" s="516">
        <f t="shared" si="37"/>
        <v>2054</v>
      </c>
      <c r="KZ5" s="516">
        <f t="shared" si="37"/>
        <v>2054</v>
      </c>
      <c r="LA5" s="516">
        <f t="shared" ref="LA5" si="38">KZ5+1</f>
        <v>2055</v>
      </c>
      <c r="LB5" s="516">
        <f t="shared" ref="LB5:LD5" si="39">LA5</f>
        <v>2055</v>
      </c>
      <c r="LC5" s="516">
        <f t="shared" si="39"/>
        <v>2055</v>
      </c>
      <c r="LD5" s="516">
        <f t="shared" si="39"/>
        <v>2055</v>
      </c>
      <c r="LE5" s="516">
        <f t="shared" ref="LE5" si="40">LD5+1</f>
        <v>2056</v>
      </c>
      <c r="LF5" s="516">
        <f t="shared" ref="LF5:LH5" si="41">LE5</f>
        <v>2056</v>
      </c>
      <c r="LG5" s="516">
        <f t="shared" si="41"/>
        <v>2056</v>
      </c>
      <c r="LH5" s="516">
        <f t="shared" si="41"/>
        <v>2056</v>
      </c>
      <c r="LI5" s="516">
        <f t="shared" ref="LI5" si="42">LH5+1</f>
        <v>2057</v>
      </c>
      <c r="LJ5" s="516">
        <f t="shared" ref="LJ5:LL5" si="43">LI5</f>
        <v>2057</v>
      </c>
      <c r="LK5" s="516">
        <f t="shared" si="43"/>
        <v>2057</v>
      </c>
      <c r="LL5" s="516">
        <f t="shared" si="43"/>
        <v>2057</v>
      </c>
      <c r="LM5" s="516">
        <f t="shared" ref="LM5" si="44">LL5+1</f>
        <v>2058</v>
      </c>
      <c r="LN5" s="516">
        <f t="shared" ref="LN5:LP5" si="45">LM5</f>
        <v>2058</v>
      </c>
      <c r="LO5" s="516">
        <f t="shared" si="45"/>
        <v>2058</v>
      </c>
      <c r="LP5" s="516">
        <f t="shared" si="45"/>
        <v>2058</v>
      </c>
      <c r="LQ5" s="516">
        <f t="shared" ref="LQ5" si="46">LP5+1</f>
        <v>2059</v>
      </c>
      <c r="LR5" s="516">
        <f t="shared" ref="LR5:LT5" si="47">LQ5</f>
        <v>2059</v>
      </c>
      <c r="LS5" s="516">
        <f t="shared" si="47"/>
        <v>2059</v>
      </c>
      <c r="LT5" s="516">
        <f t="shared" si="47"/>
        <v>2059</v>
      </c>
      <c r="LU5" s="516">
        <f t="shared" ref="LU5" si="48">LT5+1</f>
        <v>2060</v>
      </c>
      <c r="LV5" s="516">
        <f t="shared" ref="LV5:LX5" si="49">LU5</f>
        <v>2060</v>
      </c>
      <c r="LW5" s="516">
        <f t="shared" si="49"/>
        <v>2060</v>
      </c>
      <c r="LX5" s="516">
        <f t="shared" si="49"/>
        <v>2060</v>
      </c>
      <c r="LY5" s="516">
        <f t="shared" ref="LY5" si="50">LX5+1</f>
        <v>2061</v>
      </c>
      <c r="LZ5" s="516">
        <f t="shared" ref="LZ5:MB5" si="51">LY5</f>
        <v>2061</v>
      </c>
      <c r="MA5" s="516">
        <f t="shared" si="51"/>
        <v>2061</v>
      </c>
      <c r="MB5" s="516">
        <f t="shared" si="51"/>
        <v>2061</v>
      </c>
      <c r="MC5" s="516">
        <f t="shared" ref="MC5" si="52">MB5+1</f>
        <v>2062</v>
      </c>
      <c r="MD5" s="516">
        <f t="shared" ref="MD5:MF5" si="53">MC5</f>
        <v>2062</v>
      </c>
      <c r="ME5" s="516">
        <f t="shared" si="53"/>
        <v>2062</v>
      </c>
      <c r="MF5" s="516">
        <f t="shared" si="53"/>
        <v>2062</v>
      </c>
      <c r="MG5" s="516">
        <f t="shared" ref="MG5" si="54">MF5+1</f>
        <v>2063</v>
      </c>
      <c r="MH5" s="516">
        <f t="shared" ref="MH5:MJ5" si="55">MG5</f>
        <v>2063</v>
      </c>
      <c r="MI5" s="516">
        <f t="shared" si="55"/>
        <v>2063</v>
      </c>
      <c r="MJ5" s="516">
        <f t="shared" si="55"/>
        <v>2063</v>
      </c>
      <c r="MK5" s="516">
        <f t="shared" ref="MK5" si="56">MJ5+1</f>
        <v>2064</v>
      </c>
      <c r="ML5" s="516">
        <f t="shared" ref="ML5:MN5" si="57">MK5</f>
        <v>2064</v>
      </c>
      <c r="MM5" s="516">
        <f t="shared" si="57"/>
        <v>2064</v>
      </c>
      <c r="MN5" s="516">
        <f t="shared" si="57"/>
        <v>2064</v>
      </c>
      <c r="MO5" s="516">
        <f t="shared" ref="MO5" si="58">MN5+1</f>
        <v>2065</v>
      </c>
      <c r="MP5" s="516">
        <f t="shared" ref="MP5:MR5" si="59">MO5</f>
        <v>2065</v>
      </c>
      <c r="MQ5" s="516">
        <f t="shared" si="59"/>
        <v>2065</v>
      </c>
      <c r="MR5" s="516">
        <f t="shared" si="59"/>
        <v>2065</v>
      </c>
      <c r="MS5" s="516">
        <f t="shared" ref="MS5" si="60">MR5+1</f>
        <v>2066</v>
      </c>
      <c r="MT5" s="516">
        <f t="shared" ref="MT5:MV5" si="61">MS5</f>
        <v>2066</v>
      </c>
      <c r="MU5" s="516">
        <f t="shared" si="61"/>
        <v>2066</v>
      </c>
      <c r="MV5" s="516">
        <f t="shared" si="61"/>
        <v>2066</v>
      </c>
      <c r="MW5" s="516">
        <f t="shared" ref="MW5" si="62">MV5+1</f>
        <v>2067</v>
      </c>
      <c r="MX5" s="516">
        <f t="shared" ref="MX5:MZ5" si="63">MW5</f>
        <v>2067</v>
      </c>
      <c r="MY5" s="516">
        <f t="shared" si="63"/>
        <v>2067</v>
      </c>
      <c r="MZ5" s="516">
        <f t="shared" si="63"/>
        <v>2067</v>
      </c>
      <c r="NA5" s="516">
        <f t="shared" ref="NA5" si="64">MZ5+1</f>
        <v>2068</v>
      </c>
      <c r="NB5" s="516">
        <f t="shared" ref="NB5:ND5" si="65">NA5</f>
        <v>2068</v>
      </c>
      <c r="NC5" s="516">
        <f t="shared" si="65"/>
        <v>2068</v>
      </c>
      <c r="ND5" s="516">
        <f t="shared" si="65"/>
        <v>2068</v>
      </c>
      <c r="NE5" s="516">
        <f t="shared" ref="NE5" si="66">ND5+1</f>
        <v>2069</v>
      </c>
      <c r="NF5" s="516">
        <f t="shared" ref="NF5:NH5" si="67">NE5</f>
        <v>2069</v>
      </c>
      <c r="NG5" s="516">
        <f t="shared" si="67"/>
        <v>2069</v>
      </c>
      <c r="NH5" s="516">
        <f t="shared" si="67"/>
        <v>2069</v>
      </c>
      <c r="NI5" s="516">
        <f t="shared" ref="NI5" si="68">NH5+1</f>
        <v>2070</v>
      </c>
      <c r="NJ5" s="516">
        <f t="shared" ref="NJ5:NL5" si="69">NI5</f>
        <v>2070</v>
      </c>
      <c r="NK5" s="516">
        <f t="shared" si="69"/>
        <v>2070</v>
      </c>
      <c r="NL5" s="516">
        <f t="shared" si="69"/>
        <v>2070</v>
      </c>
      <c r="NM5" s="516">
        <f t="shared" ref="NM5" si="70">NL5+1</f>
        <v>2071</v>
      </c>
      <c r="NN5" s="516">
        <f t="shared" ref="NN5:NP5" si="71">NM5</f>
        <v>2071</v>
      </c>
      <c r="NO5" s="516">
        <f t="shared" si="71"/>
        <v>2071</v>
      </c>
      <c r="NP5" s="516">
        <f t="shared" si="71"/>
        <v>2071</v>
      </c>
      <c r="NQ5" s="516">
        <f t="shared" ref="NQ5" si="72">NP5+1</f>
        <v>2072</v>
      </c>
      <c r="NR5" s="516">
        <f t="shared" ref="NR5:NT5" si="73">NQ5</f>
        <v>2072</v>
      </c>
      <c r="NS5" s="516">
        <f t="shared" si="73"/>
        <v>2072</v>
      </c>
      <c r="NT5" s="516">
        <f t="shared" si="73"/>
        <v>2072</v>
      </c>
      <c r="NU5" s="516">
        <f t="shared" ref="NU5" si="74">NT5+1</f>
        <v>2073</v>
      </c>
      <c r="NV5" s="516">
        <f t="shared" ref="NV5:NX5" si="75">NU5</f>
        <v>2073</v>
      </c>
      <c r="NW5" s="516">
        <f t="shared" si="75"/>
        <v>2073</v>
      </c>
      <c r="NX5" s="516">
        <f t="shared" si="75"/>
        <v>2073</v>
      </c>
      <c r="NY5" s="516">
        <f t="shared" ref="NY5" si="76">NX5+1</f>
        <v>2074</v>
      </c>
      <c r="NZ5" s="516">
        <f t="shared" ref="NZ5:OB5" si="77">NY5</f>
        <v>2074</v>
      </c>
      <c r="OA5" s="516">
        <f t="shared" si="77"/>
        <v>2074</v>
      </c>
      <c r="OB5" s="516">
        <f t="shared" si="77"/>
        <v>2074</v>
      </c>
      <c r="OC5" s="516">
        <f t="shared" ref="OC5" si="78">OB5+1</f>
        <v>2075</v>
      </c>
      <c r="OD5" s="516">
        <f t="shared" ref="OD5:OF5" si="79">OC5</f>
        <v>2075</v>
      </c>
      <c r="OE5" s="516">
        <f t="shared" si="79"/>
        <v>2075</v>
      </c>
      <c r="OF5" s="516">
        <f t="shared" si="79"/>
        <v>2075</v>
      </c>
      <c r="OG5" s="516">
        <f t="shared" ref="OG5" si="80">OF5+1</f>
        <v>2076</v>
      </c>
      <c r="OH5" s="516">
        <f t="shared" ref="OH5:OJ5" si="81">OG5</f>
        <v>2076</v>
      </c>
      <c r="OI5" s="516">
        <f t="shared" si="81"/>
        <v>2076</v>
      </c>
      <c r="OJ5" s="516">
        <f t="shared" si="81"/>
        <v>2076</v>
      </c>
      <c r="OK5" s="516">
        <f t="shared" ref="OK5" si="82">OJ5+1</f>
        <v>2077</v>
      </c>
      <c r="OL5" s="516">
        <f t="shared" ref="OL5:ON5" si="83">OK5</f>
        <v>2077</v>
      </c>
      <c r="OM5" s="516">
        <f t="shared" si="83"/>
        <v>2077</v>
      </c>
      <c r="ON5" s="516">
        <f t="shared" si="83"/>
        <v>2077</v>
      </c>
      <c r="OO5" s="516">
        <f t="shared" ref="OO5" si="84">ON5+1</f>
        <v>2078</v>
      </c>
      <c r="OP5" s="516">
        <f t="shared" ref="OP5:OR5" si="85">OO5</f>
        <v>2078</v>
      </c>
      <c r="OQ5" s="516">
        <f t="shared" si="85"/>
        <v>2078</v>
      </c>
      <c r="OR5" s="516">
        <f t="shared" si="85"/>
        <v>2078</v>
      </c>
      <c r="OS5" s="516">
        <f t="shared" ref="OS5" si="86">OR5+1</f>
        <v>2079</v>
      </c>
      <c r="OT5" s="516">
        <f t="shared" ref="OT5:OV5" si="87">OS5</f>
        <v>2079</v>
      </c>
      <c r="OU5" s="516">
        <f t="shared" si="87"/>
        <v>2079</v>
      </c>
      <c r="OV5" s="516">
        <f t="shared" si="87"/>
        <v>2079</v>
      </c>
      <c r="OW5" s="516">
        <f t="shared" ref="OW5" si="88">OV5+1</f>
        <v>2080</v>
      </c>
      <c r="OX5" s="516">
        <f t="shared" ref="OX5:OZ5" si="89">OW5</f>
        <v>2080</v>
      </c>
      <c r="OY5" s="516">
        <f t="shared" si="89"/>
        <v>2080</v>
      </c>
      <c r="OZ5" s="516">
        <f t="shared" si="89"/>
        <v>2080</v>
      </c>
      <c r="PA5" s="516">
        <f t="shared" ref="PA5" si="90">OZ5+1</f>
        <v>2081</v>
      </c>
      <c r="PB5" s="516">
        <f t="shared" ref="PB5:PD5" si="91">PA5</f>
        <v>2081</v>
      </c>
      <c r="PC5" s="516">
        <f t="shared" si="91"/>
        <v>2081</v>
      </c>
      <c r="PD5" s="516">
        <f t="shared" si="91"/>
        <v>2081</v>
      </c>
      <c r="PE5" s="516">
        <f t="shared" ref="PE5" si="92">PD5+1</f>
        <v>2082</v>
      </c>
      <c r="PF5" s="516">
        <f t="shared" ref="PF5:PH5" si="93">PE5</f>
        <v>2082</v>
      </c>
      <c r="PG5" s="516">
        <f t="shared" si="93"/>
        <v>2082</v>
      </c>
      <c r="PH5" s="516">
        <f t="shared" si="93"/>
        <v>2082</v>
      </c>
      <c r="PI5" s="516">
        <f t="shared" ref="PI5" si="94">PH5+1</f>
        <v>2083</v>
      </c>
      <c r="PJ5" s="516">
        <f t="shared" ref="PJ5:PL5" si="95">PI5</f>
        <v>2083</v>
      </c>
      <c r="PK5" s="516">
        <f t="shared" si="95"/>
        <v>2083</v>
      </c>
      <c r="PL5" s="516">
        <f t="shared" si="95"/>
        <v>2083</v>
      </c>
      <c r="PM5" s="516">
        <f t="shared" ref="PM5" si="96">PL5+1</f>
        <v>2084</v>
      </c>
      <c r="PN5" s="516">
        <f t="shared" ref="PN5:PP5" si="97">PM5</f>
        <v>2084</v>
      </c>
      <c r="PO5" s="516">
        <f t="shared" si="97"/>
        <v>2084</v>
      </c>
      <c r="PP5" s="516">
        <f t="shared" si="97"/>
        <v>2084</v>
      </c>
      <c r="PQ5" s="516">
        <f t="shared" ref="PQ5" si="98">PP5+1</f>
        <v>2085</v>
      </c>
      <c r="PR5" s="516">
        <f t="shared" ref="PR5:PT5" si="99">PQ5</f>
        <v>2085</v>
      </c>
      <c r="PS5" s="516">
        <f t="shared" si="99"/>
        <v>2085</v>
      </c>
      <c r="PT5" s="516">
        <f t="shared" si="99"/>
        <v>2085</v>
      </c>
      <c r="PU5" s="516">
        <f t="shared" ref="PU5" si="100">PT5+1</f>
        <v>2086</v>
      </c>
      <c r="PV5" s="516">
        <f t="shared" ref="PV5:PX5" si="101">PU5</f>
        <v>2086</v>
      </c>
      <c r="PW5" s="516">
        <f t="shared" si="101"/>
        <v>2086</v>
      </c>
      <c r="PX5" s="516">
        <f t="shared" si="101"/>
        <v>2086</v>
      </c>
      <c r="PY5" s="516">
        <f t="shared" ref="PY5" si="102">PX5+1</f>
        <v>2087</v>
      </c>
      <c r="PZ5" s="516">
        <f t="shared" ref="PZ5:QB5" si="103">PY5</f>
        <v>2087</v>
      </c>
      <c r="QA5" s="516">
        <f t="shared" si="103"/>
        <v>2087</v>
      </c>
      <c r="QB5" s="516">
        <f t="shared" si="103"/>
        <v>2087</v>
      </c>
      <c r="QC5" s="516">
        <f t="shared" ref="QC5" si="104">QB5+1</f>
        <v>2088</v>
      </c>
      <c r="QD5" s="516">
        <f t="shared" ref="QD5:QF5" si="105">QC5</f>
        <v>2088</v>
      </c>
      <c r="QE5" s="516">
        <f t="shared" si="105"/>
        <v>2088</v>
      </c>
      <c r="QF5" s="516">
        <f t="shared" si="105"/>
        <v>2088</v>
      </c>
      <c r="QG5" s="516">
        <f t="shared" ref="QG5" si="106">QF5+1</f>
        <v>2089</v>
      </c>
      <c r="QH5" s="516">
        <f t="shared" ref="QH5:QJ5" si="107">QG5</f>
        <v>2089</v>
      </c>
      <c r="QI5" s="516">
        <f t="shared" si="107"/>
        <v>2089</v>
      </c>
      <c r="QJ5" s="516">
        <f t="shared" si="107"/>
        <v>2089</v>
      </c>
      <c r="QK5" s="516">
        <f t="shared" ref="QK5" si="108">QJ5+1</f>
        <v>2090</v>
      </c>
      <c r="QL5" s="516">
        <f t="shared" ref="QL5:QN5" si="109">QK5</f>
        <v>2090</v>
      </c>
      <c r="QM5" s="516">
        <f t="shared" si="109"/>
        <v>2090</v>
      </c>
      <c r="QN5" s="516">
        <f t="shared" si="109"/>
        <v>2090</v>
      </c>
      <c r="QO5" s="516">
        <f t="shared" ref="QO5" si="110">QN5+1</f>
        <v>2091</v>
      </c>
      <c r="QP5" s="516">
        <f t="shared" ref="QP5:QR5" si="111">QO5</f>
        <v>2091</v>
      </c>
      <c r="QQ5" s="516">
        <f t="shared" si="111"/>
        <v>2091</v>
      </c>
      <c r="QR5" s="516">
        <f t="shared" si="111"/>
        <v>2091</v>
      </c>
      <c r="QS5" s="516">
        <f t="shared" ref="QS5" si="112">QR5+1</f>
        <v>2092</v>
      </c>
      <c r="QT5" s="516">
        <f t="shared" ref="QT5:QV5" si="113">QS5</f>
        <v>2092</v>
      </c>
      <c r="QU5" s="516">
        <f t="shared" si="113"/>
        <v>2092</v>
      </c>
      <c r="QV5" s="516">
        <f t="shared" si="113"/>
        <v>2092</v>
      </c>
      <c r="QW5" s="516">
        <f t="shared" ref="QW5" si="114">QV5+1</f>
        <v>2093</v>
      </c>
      <c r="QX5" s="516">
        <f t="shared" ref="QX5:QZ5" si="115">QW5</f>
        <v>2093</v>
      </c>
      <c r="QY5" s="516">
        <f t="shared" si="115"/>
        <v>2093</v>
      </c>
      <c r="QZ5" s="516">
        <f t="shared" si="115"/>
        <v>2093</v>
      </c>
      <c r="RA5" s="516">
        <f t="shared" ref="RA5" si="116">QZ5+1</f>
        <v>2094</v>
      </c>
      <c r="RB5" s="516">
        <f t="shared" ref="RB5:RD5" si="117">RA5</f>
        <v>2094</v>
      </c>
      <c r="RC5" s="516">
        <f t="shared" si="117"/>
        <v>2094</v>
      </c>
      <c r="RD5" s="516">
        <f t="shared" si="117"/>
        <v>2094</v>
      </c>
      <c r="RE5" s="516">
        <f t="shared" ref="RE5" si="118">RD5+1</f>
        <v>2095</v>
      </c>
      <c r="RF5" s="516">
        <f t="shared" ref="RF5:RH5" si="119">RE5</f>
        <v>2095</v>
      </c>
      <c r="RG5" s="516">
        <f t="shared" si="119"/>
        <v>2095</v>
      </c>
      <c r="RH5" s="516">
        <f t="shared" si="119"/>
        <v>2095</v>
      </c>
      <c r="RI5" s="516">
        <f t="shared" ref="RI5" si="120">RH5+1</f>
        <v>2096</v>
      </c>
      <c r="RJ5" s="516">
        <f t="shared" ref="RJ5:RL5" si="121">RI5</f>
        <v>2096</v>
      </c>
      <c r="RK5" s="516">
        <f t="shared" si="121"/>
        <v>2096</v>
      </c>
      <c r="RL5" s="516">
        <f t="shared" si="121"/>
        <v>2096</v>
      </c>
      <c r="RM5" s="516">
        <f t="shared" ref="RM5" si="122">RL5+1</f>
        <v>2097</v>
      </c>
      <c r="RN5" s="516">
        <f t="shared" ref="RN5:RP5" si="123">RM5</f>
        <v>2097</v>
      </c>
      <c r="RO5" s="516">
        <f t="shared" si="123"/>
        <v>2097</v>
      </c>
      <c r="RP5" s="516">
        <f t="shared" si="123"/>
        <v>2097</v>
      </c>
      <c r="RQ5" s="516">
        <f t="shared" ref="RQ5" si="124">RP5+1</f>
        <v>2098</v>
      </c>
      <c r="RR5" s="516">
        <f t="shared" ref="RR5:RT5" si="125">RQ5</f>
        <v>2098</v>
      </c>
      <c r="RS5" s="516">
        <f t="shared" si="125"/>
        <v>2098</v>
      </c>
      <c r="RT5" s="516">
        <f t="shared" si="125"/>
        <v>2098</v>
      </c>
      <c r="RU5" s="516">
        <f t="shared" ref="RU5" si="126">RT5+1</f>
        <v>2099</v>
      </c>
      <c r="RV5" s="516">
        <f t="shared" ref="RV5:RX5" si="127">RU5</f>
        <v>2099</v>
      </c>
      <c r="RW5" s="516">
        <f t="shared" si="127"/>
        <v>2099</v>
      </c>
      <c r="RX5" s="516">
        <f t="shared" si="127"/>
        <v>2099</v>
      </c>
      <c r="RY5" s="516">
        <f t="shared" ref="RY5" si="128">RX5+1</f>
        <v>2100</v>
      </c>
      <c r="RZ5" s="516">
        <f t="shared" ref="RZ5:SA5" si="129">RY5</f>
        <v>2100</v>
      </c>
      <c r="SA5" s="516">
        <f t="shared" si="129"/>
        <v>2100</v>
      </c>
    </row>
    <row r="6" spans="1:496" ht="15.75" thickBot="1">
      <c r="B6" s="517" t="s">
        <v>354</v>
      </c>
      <c r="C6" s="518" t="s">
        <v>355</v>
      </c>
      <c r="D6" s="518" t="s">
        <v>356</v>
      </c>
      <c r="E6" s="519" t="s">
        <v>68</v>
      </c>
      <c r="G6" s="493">
        <v>5</v>
      </c>
      <c r="H6" s="520" t="s">
        <v>357</v>
      </c>
      <c r="I6" s="521">
        <v>5</v>
      </c>
      <c r="J6" s="520" t="s">
        <v>358</v>
      </c>
      <c r="K6" s="522" t="s">
        <v>359</v>
      </c>
      <c r="L6" s="523" t="s">
        <v>360</v>
      </c>
      <c r="M6" s="523" t="s">
        <v>361</v>
      </c>
      <c r="N6" s="523" t="s">
        <v>362</v>
      </c>
      <c r="O6" s="524" t="s">
        <v>363</v>
      </c>
      <c r="P6" s="523" t="s">
        <v>360</v>
      </c>
      <c r="Q6" s="523" t="s">
        <v>361</v>
      </c>
      <c r="R6" s="523" t="s">
        <v>362</v>
      </c>
      <c r="S6" s="524" t="s">
        <v>363</v>
      </c>
      <c r="T6" s="523" t="s">
        <v>360</v>
      </c>
      <c r="U6" s="523" t="s">
        <v>361</v>
      </c>
      <c r="V6" s="523" t="s">
        <v>362</v>
      </c>
      <c r="W6" s="524" t="s">
        <v>363</v>
      </c>
      <c r="X6" s="523" t="s">
        <v>360</v>
      </c>
      <c r="Y6" s="523" t="s">
        <v>361</v>
      </c>
      <c r="Z6" s="523" t="s">
        <v>362</v>
      </c>
      <c r="AA6" s="524" t="s">
        <v>363</v>
      </c>
      <c r="AB6" s="523" t="s">
        <v>360</v>
      </c>
      <c r="AC6" s="523" t="s">
        <v>361</v>
      </c>
      <c r="AD6" s="523" t="s">
        <v>362</v>
      </c>
      <c r="AE6" s="524" t="s">
        <v>363</v>
      </c>
      <c r="AF6" s="523" t="s">
        <v>360</v>
      </c>
      <c r="AG6" s="523" t="s">
        <v>361</v>
      </c>
      <c r="AH6" s="523" t="s">
        <v>362</v>
      </c>
      <c r="AI6" s="524" t="s">
        <v>363</v>
      </c>
      <c r="AJ6" s="523" t="s">
        <v>360</v>
      </c>
      <c r="AK6" s="523" t="s">
        <v>361</v>
      </c>
      <c r="AL6" s="523" t="s">
        <v>362</v>
      </c>
      <c r="AM6" s="524" t="s">
        <v>363</v>
      </c>
      <c r="AN6" s="523" t="s">
        <v>360</v>
      </c>
      <c r="AO6" s="523" t="s">
        <v>361</v>
      </c>
      <c r="AP6" s="523" t="s">
        <v>362</v>
      </c>
      <c r="AQ6" s="524" t="s">
        <v>363</v>
      </c>
      <c r="AR6" s="523" t="s">
        <v>360</v>
      </c>
      <c r="AS6" s="523" t="s">
        <v>361</v>
      </c>
      <c r="AT6" s="523" t="s">
        <v>362</v>
      </c>
      <c r="AU6" s="524" t="s">
        <v>363</v>
      </c>
      <c r="AV6" s="523" t="s">
        <v>360</v>
      </c>
      <c r="AW6" s="523" t="s">
        <v>361</v>
      </c>
      <c r="AX6" s="523" t="s">
        <v>362</v>
      </c>
      <c r="AY6" s="524" t="s">
        <v>363</v>
      </c>
      <c r="AZ6" s="523" t="s">
        <v>360</v>
      </c>
      <c r="BA6" s="523" t="s">
        <v>361</v>
      </c>
      <c r="BB6" s="523" t="s">
        <v>362</v>
      </c>
      <c r="BC6" s="524" t="s">
        <v>363</v>
      </c>
      <c r="BD6" s="523" t="s">
        <v>360</v>
      </c>
      <c r="BE6" s="523" t="s">
        <v>361</v>
      </c>
      <c r="BF6" s="523" t="s">
        <v>362</v>
      </c>
      <c r="BG6" s="524" t="s">
        <v>363</v>
      </c>
      <c r="BH6" s="523" t="s">
        <v>360</v>
      </c>
      <c r="BI6" s="523" t="s">
        <v>361</v>
      </c>
      <c r="BJ6" s="523" t="s">
        <v>362</v>
      </c>
      <c r="BK6" s="524" t="s">
        <v>363</v>
      </c>
      <c r="BL6" s="523" t="s">
        <v>360</v>
      </c>
      <c r="BM6" s="523" t="s">
        <v>361</v>
      </c>
      <c r="BN6" s="523" t="s">
        <v>362</v>
      </c>
      <c r="BO6" s="524" t="s">
        <v>363</v>
      </c>
      <c r="BP6" s="523" t="s">
        <v>360</v>
      </c>
      <c r="BQ6" s="523" t="s">
        <v>361</v>
      </c>
      <c r="BR6" s="523" t="s">
        <v>362</v>
      </c>
      <c r="BS6" s="524" t="s">
        <v>363</v>
      </c>
      <c r="BT6" s="523" t="s">
        <v>360</v>
      </c>
      <c r="BU6" s="523" t="s">
        <v>361</v>
      </c>
      <c r="BV6" s="523" t="s">
        <v>362</v>
      </c>
      <c r="BW6" s="524" t="s">
        <v>363</v>
      </c>
      <c r="BX6" s="523" t="s">
        <v>360</v>
      </c>
      <c r="BY6" s="523" t="s">
        <v>361</v>
      </c>
      <c r="BZ6" s="523" t="s">
        <v>362</v>
      </c>
      <c r="CA6" s="524" t="s">
        <v>363</v>
      </c>
      <c r="CB6" s="523" t="s">
        <v>360</v>
      </c>
      <c r="CC6" s="523" t="s">
        <v>361</v>
      </c>
      <c r="CD6" s="523" t="s">
        <v>362</v>
      </c>
      <c r="CE6" s="524" t="s">
        <v>363</v>
      </c>
      <c r="CF6" s="523" t="s">
        <v>360</v>
      </c>
      <c r="CG6" s="523" t="s">
        <v>361</v>
      </c>
      <c r="CH6" s="523" t="s">
        <v>362</v>
      </c>
      <c r="CI6" s="524" t="s">
        <v>363</v>
      </c>
      <c r="CJ6" s="523" t="s">
        <v>360</v>
      </c>
      <c r="CK6" s="523" t="s">
        <v>361</v>
      </c>
      <c r="CL6" s="523" t="s">
        <v>362</v>
      </c>
      <c r="CM6" s="524" t="s">
        <v>363</v>
      </c>
      <c r="CN6" s="523" t="s">
        <v>360</v>
      </c>
      <c r="CO6" s="523" t="s">
        <v>361</v>
      </c>
      <c r="CP6" s="523" t="s">
        <v>362</v>
      </c>
      <c r="CQ6" s="524" t="s">
        <v>363</v>
      </c>
      <c r="CR6" s="523" t="s">
        <v>360</v>
      </c>
      <c r="CS6" s="523" t="s">
        <v>361</v>
      </c>
      <c r="CT6" s="523" t="s">
        <v>362</v>
      </c>
      <c r="CU6" s="524" t="s">
        <v>363</v>
      </c>
      <c r="CV6" s="523" t="s">
        <v>360</v>
      </c>
      <c r="CW6" s="523" t="s">
        <v>361</v>
      </c>
      <c r="CX6" s="523" t="s">
        <v>362</v>
      </c>
      <c r="CY6" s="524" t="s">
        <v>363</v>
      </c>
      <c r="CZ6" s="523" t="s">
        <v>360</v>
      </c>
      <c r="DA6" s="523" t="s">
        <v>361</v>
      </c>
      <c r="DB6" s="523" t="s">
        <v>362</v>
      </c>
      <c r="DC6" s="524" t="s">
        <v>363</v>
      </c>
      <c r="DD6" s="523" t="s">
        <v>360</v>
      </c>
      <c r="DE6" s="523" t="s">
        <v>361</v>
      </c>
      <c r="DF6" s="523" t="s">
        <v>362</v>
      </c>
      <c r="DG6" s="524" t="s">
        <v>363</v>
      </c>
      <c r="DH6" s="523" t="s">
        <v>360</v>
      </c>
      <c r="DI6" s="523" t="s">
        <v>361</v>
      </c>
      <c r="DJ6" s="523" t="s">
        <v>362</v>
      </c>
      <c r="DK6" s="524" t="s">
        <v>363</v>
      </c>
      <c r="DL6" s="523" t="s">
        <v>360</v>
      </c>
      <c r="DM6" s="523" t="s">
        <v>361</v>
      </c>
      <c r="DN6" s="523" t="s">
        <v>362</v>
      </c>
      <c r="DO6" s="524" t="s">
        <v>363</v>
      </c>
      <c r="DP6" s="523" t="s">
        <v>360</v>
      </c>
      <c r="DQ6" s="523" t="s">
        <v>361</v>
      </c>
      <c r="DR6" s="523" t="s">
        <v>362</v>
      </c>
      <c r="DS6" s="524" t="s">
        <v>363</v>
      </c>
      <c r="DT6" s="523" t="s">
        <v>360</v>
      </c>
      <c r="DU6" s="523" t="s">
        <v>361</v>
      </c>
      <c r="DV6" s="523" t="s">
        <v>362</v>
      </c>
      <c r="DW6" s="524" t="s">
        <v>363</v>
      </c>
      <c r="DX6" s="523" t="s">
        <v>360</v>
      </c>
      <c r="DY6" s="523" t="s">
        <v>361</v>
      </c>
      <c r="DZ6" s="523" t="s">
        <v>362</v>
      </c>
      <c r="EA6" s="524" t="s">
        <v>363</v>
      </c>
      <c r="EB6" s="523" t="s">
        <v>360</v>
      </c>
      <c r="EC6" s="523" t="s">
        <v>361</v>
      </c>
      <c r="ED6" s="523" t="s">
        <v>362</v>
      </c>
      <c r="EE6" s="524" t="s">
        <v>363</v>
      </c>
      <c r="EF6" s="523" t="s">
        <v>360</v>
      </c>
      <c r="EG6" s="523" t="s">
        <v>361</v>
      </c>
      <c r="EH6" s="523" t="s">
        <v>362</v>
      </c>
      <c r="EI6" s="524" t="s">
        <v>363</v>
      </c>
      <c r="EJ6" s="523" t="s">
        <v>360</v>
      </c>
      <c r="EK6" s="523" t="s">
        <v>361</v>
      </c>
      <c r="EL6" s="523" t="s">
        <v>362</v>
      </c>
      <c r="EM6" s="524" t="s">
        <v>363</v>
      </c>
      <c r="EN6" s="523" t="s">
        <v>360</v>
      </c>
      <c r="EO6" s="523" t="s">
        <v>361</v>
      </c>
      <c r="EP6" s="523" t="s">
        <v>362</v>
      </c>
      <c r="EQ6" s="524" t="s">
        <v>363</v>
      </c>
      <c r="ER6" s="523" t="s">
        <v>360</v>
      </c>
      <c r="ES6" s="523" t="s">
        <v>361</v>
      </c>
      <c r="ET6" s="523" t="s">
        <v>362</v>
      </c>
      <c r="EU6" s="524" t="s">
        <v>363</v>
      </c>
      <c r="EV6" s="523" t="s">
        <v>360</v>
      </c>
      <c r="EW6" s="523" t="s">
        <v>361</v>
      </c>
      <c r="EX6" s="523" t="s">
        <v>362</v>
      </c>
      <c r="EY6" s="524" t="s">
        <v>363</v>
      </c>
      <c r="EZ6" s="523" t="s">
        <v>360</v>
      </c>
      <c r="FA6" s="523" t="s">
        <v>361</v>
      </c>
      <c r="FB6" s="523" t="s">
        <v>362</v>
      </c>
      <c r="FC6" s="524" t="s">
        <v>363</v>
      </c>
      <c r="FD6" s="523" t="s">
        <v>360</v>
      </c>
      <c r="FE6" s="523" t="s">
        <v>361</v>
      </c>
      <c r="FF6" s="523" t="s">
        <v>362</v>
      </c>
      <c r="FG6" s="524" t="s">
        <v>363</v>
      </c>
      <c r="FH6" s="523" t="s">
        <v>360</v>
      </c>
      <c r="FI6" s="523" t="s">
        <v>361</v>
      </c>
      <c r="FJ6" s="523" t="s">
        <v>362</v>
      </c>
      <c r="FK6" s="524" t="s">
        <v>363</v>
      </c>
      <c r="FL6" s="523" t="s">
        <v>360</v>
      </c>
      <c r="FM6" s="523" t="s">
        <v>361</v>
      </c>
      <c r="FN6" s="523" t="s">
        <v>362</v>
      </c>
      <c r="FO6" s="524" t="s">
        <v>363</v>
      </c>
      <c r="FP6" s="523" t="s">
        <v>360</v>
      </c>
      <c r="FQ6" s="523" t="s">
        <v>361</v>
      </c>
      <c r="FR6" s="523" t="s">
        <v>362</v>
      </c>
      <c r="FS6" s="524" t="s">
        <v>363</v>
      </c>
      <c r="FT6" s="523" t="s">
        <v>360</v>
      </c>
      <c r="FU6" s="523" t="s">
        <v>361</v>
      </c>
      <c r="FV6" s="523" t="s">
        <v>362</v>
      </c>
      <c r="FW6" s="524" t="s">
        <v>363</v>
      </c>
      <c r="FX6" s="523" t="s">
        <v>360</v>
      </c>
      <c r="FY6" s="523" t="s">
        <v>361</v>
      </c>
      <c r="FZ6" s="523" t="s">
        <v>362</v>
      </c>
      <c r="GA6" s="524" t="s">
        <v>363</v>
      </c>
      <c r="GB6" s="523" t="s">
        <v>360</v>
      </c>
      <c r="GC6" s="523" t="s">
        <v>361</v>
      </c>
      <c r="GD6" s="523" t="s">
        <v>362</v>
      </c>
      <c r="GE6" s="524" t="s">
        <v>363</v>
      </c>
      <c r="GF6" s="523" t="s">
        <v>360</v>
      </c>
      <c r="GG6" s="523" t="s">
        <v>361</v>
      </c>
      <c r="GH6" s="523" t="s">
        <v>362</v>
      </c>
      <c r="GI6" s="524" t="s">
        <v>363</v>
      </c>
      <c r="GJ6" s="523" t="s">
        <v>360</v>
      </c>
      <c r="GK6" s="523" t="s">
        <v>361</v>
      </c>
      <c r="GL6" s="523" t="s">
        <v>362</v>
      </c>
      <c r="GM6" s="524" t="s">
        <v>363</v>
      </c>
      <c r="GN6" s="523" t="s">
        <v>360</v>
      </c>
      <c r="GO6" s="523" t="s">
        <v>361</v>
      </c>
      <c r="GP6" s="523" t="s">
        <v>362</v>
      </c>
      <c r="GQ6" s="524" t="s">
        <v>363</v>
      </c>
      <c r="GR6" s="523" t="s">
        <v>360</v>
      </c>
      <c r="GS6" s="523" t="s">
        <v>361</v>
      </c>
      <c r="GT6" s="523" t="s">
        <v>362</v>
      </c>
      <c r="GU6" s="524" t="s">
        <v>363</v>
      </c>
      <c r="GV6" s="523" t="s">
        <v>360</v>
      </c>
      <c r="GW6" s="523" t="s">
        <v>361</v>
      </c>
      <c r="GX6" s="523" t="s">
        <v>362</v>
      </c>
      <c r="GY6" s="524" t="s">
        <v>363</v>
      </c>
      <c r="GZ6" s="523" t="s">
        <v>360</v>
      </c>
      <c r="HA6" s="523" t="s">
        <v>361</v>
      </c>
      <c r="HB6" s="523" t="s">
        <v>362</v>
      </c>
      <c r="HC6" s="524" t="s">
        <v>363</v>
      </c>
      <c r="HD6" s="523" t="s">
        <v>360</v>
      </c>
      <c r="HE6" s="523" t="s">
        <v>361</v>
      </c>
      <c r="HF6" s="523" t="s">
        <v>362</v>
      </c>
      <c r="HG6" s="524" t="s">
        <v>363</v>
      </c>
      <c r="HH6" s="523" t="s">
        <v>360</v>
      </c>
      <c r="HI6" s="523" t="s">
        <v>361</v>
      </c>
      <c r="HJ6" s="523" t="s">
        <v>362</v>
      </c>
      <c r="HK6" s="524" t="s">
        <v>363</v>
      </c>
      <c r="HL6" s="523" t="s">
        <v>360</v>
      </c>
      <c r="HM6" s="523" t="s">
        <v>361</v>
      </c>
      <c r="HN6" s="523" t="s">
        <v>362</v>
      </c>
      <c r="HO6" s="524" t="s">
        <v>363</v>
      </c>
      <c r="HP6" s="523" t="s">
        <v>360</v>
      </c>
      <c r="HQ6" s="523" t="s">
        <v>361</v>
      </c>
      <c r="HR6" s="523" t="s">
        <v>362</v>
      </c>
      <c r="HS6" s="524" t="s">
        <v>363</v>
      </c>
      <c r="HT6" s="523" t="s">
        <v>360</v>
      </c>
      <c r="HU6" s="523" t="s">
        <v>361</v>
      </c>
      <c r="HV6" s="523" t="s">
        <v>362</v>
      </c>
      <c r="HW6" s="524" t="s">
        <v>363</v>
      </c>
      <c r="HX6" s="523" t="s">
        <v>360</v>
      </c>
      <c r="HY6" s="523" t="s">
        <v>361</v>
      </c>
      <c r="HZ6" s="523" t="s">
        <v>362</v>
      </c>
      <c r="IA6" s="524" t="s">
        <v>363</v>
      </c>
      <c r="IB6" s="523" t="s">
        <v>360</v>
      </c>
      <c r="IC6" s="523" t="s">
        <v>361</v>
      </c>
      <c r="ID6" s="523" t="s">
        <v>362</v>
      </c>
      <c r="IE6" s="524" t="s">
        <v>363</v>
      </c>
      <c r="IF6" s="523" t="s">
        <v>360</v>
      </c>
      <c r="IG6" s="523" t="s">
        <v>361</v>
      </c>
      <c r="IH6" s="523" t="s">
        <v>362</v>
      </c>
      <c r="II6" s="524" t="s">
        <v>363</v>
      </c>
      <c r="IJ6" s="523" t="s">
        <v>360</v>
      </c>
      <c r="IK6" s="523" t="s">
        <v>361</v>
      </c>
      <c r="IL6" s="523" t="s">
        <v>362</v>
      </c>
      <c r="IM6" s="524" t="s">
        <v>363</v>
      </c>
      <c r="IN6" s="523" t="s">
        <v>360</v>
      </c>
      <c r="IO6" s="523" t="s">
        <v>361</v>
      </c>
      <c r="IP6" s="523" t="s">
        <v>362</v>
      </c>
      <c r="IQ6" s="524" t="s">
        <v>363</v>
      </c>
      <c r="IR6" s="523" t="s">
        <v>360</v>
      </c>
      <c r="IS6" s="523" t="s">
        <v>361</v>
      </c>
      <c r="IT6" s="523" t="s">
        <v>362</v>
      </c>
      <c r="IU6" s="524" t="s">
        <v>363</v>
      </c>
      <c r="IV6" s="523" t="s">
        <v>360</v>
      </c>
      <c r="IW6" s="523" t="s">
        <v>361</v>
      </c>
      <c r="IX6" s="523" t="s">
        <v>362</v>
      </c>
      <c r="IY6" s="524" t="s">
        <v>363</v>
      </c>
      <c r="IZ6" s="523" t="s">
        <v>360</v>
      </c>
      <c r="JA6" s="523" t="s">
        <v>361</v>
      </c>
      <c r="JB6" s="523" t="s">
        <v>362</v>
      </c>
      <c r="JC6" s="524" t="s">
        <v>363</v>
      </c>
      <c r="JD6" s="523" t="s">
        <v>360</v>
      </c>
      <c r="JE6" s="523" t="s">
        <v>361</v>
      </c>
      <c r="JF6" s="523" t="s">
        <v>362</v>
      </c>
      <c r="JG6" s="524" t="s">
        <v>363</v>
      </c>
      <c r="JH6" s="523" t="s">
        <v>360</v>
      </c>
      <c r="JI6" s="523" t="s">
        <v>361</v>
      </c>
      <c r="JJ6" s="523" t="s">
        <v>362</v>
      </c>
      <c r="JK6" s="524" t="s">
        <v>363</v>
      </c>
      <c r="JL6" s="523" t="s">
        <v>360</v>
      </c>
      <c r="JM6" s="523" t="s">
        <v>361</v>
      </c>
      <c r="JN6" s="523" t="s">
        <v>362</v>
      </c>
      <c r="JO6" s="524" t="s">
        <v>363</v>
      </c>
      <c r="JP6" s="523" t="s">
        <v>360</v>
      </c>
      <c r="JQ6" s="523" t="s">
        <v>361</v>
      </c>
      <c r="JR6" s="523" t="s">
        <v>362</v>
      </c>
      <c r="JS6" s="524" t="s">
        <v>363</v>
      </c>
      <c r="JT6" s="523" t="s">
        <v>360</v>
      </c>
      <c r="JU6" s="523" t="s">
        <v>361</v>
      </c>
      <c r="JV6" s="523" t="s">
        <v>362</v>
      </c>
      <c r="JW6" s="524" t="s">
        <v>363</v>
      </c>
      <c r="JX6" s="523" t="s">
        <v>360</v>
      </c>
      <c r="JY6" s="523" t="s">
        <v>361</v>
      </c>
      <c r="JZ6" s="523" t="s">
        <v>362</v>
      </c>
      <c r="KA6" s="524" t="s">
        <v>363</v>
      </c>
      <c r="KB6" s="523" t="s">
        <v>360</v>
      </c>
      <c r="KC6" s="523" t="s">
        <v>361</v>
      </c>
      <c r="KD6" s="523" t="s">
        <v>362</v>
      </c>
      <c r="KE6" s="524" t="s">
        <v>363</v>
      </c>
      <c r="KF6" s="523" t="s">
        <v>360</v>
      </c>
      <c r="KG6" s="523" t="s">
        <v>361</v>
      </c>
      <c r="KH6" s="523" t="s">
        <v>362</v>
      </c>
      <c r="KI6" s="524" t="s">
        <v>363</v>
      </c>
      <c r="KJ6" s="523" t="s">
        <v>360</v>
      </c>
      <c r="KK6" s="523" t="s">
        <v>361</v>
      </c>
      <c r="KL6" s="523" t="s">
        <v>362</v>
      </c>
      <c r="KM6" s="524" t="s">
        <v>363</v>
      </c>
      <c r="KN6" s="523" t="s">
        <v>360</v>
      </c>
      <c r="KO6" s="523" t="s">
        <v>361</v>
      </c>
      <c r="KP6" s="523" t="s">
        <v>362</v>
      </c>
      <c r="KQ6" s="524" t="s">
        <v>363</v>
      </c>
      <c r="KR6" s="523" t="s">
        <v>360</v>
      </c>
      <c r="KS6" s="523" t="s">
        <v>361</v>
      </c>
      <c r="KT6" s="523" t="s">
        <v>362</v>
      </c>
      <c r="KU6" s="524" t="s">
        <v>363</v>
      </c>
      <c r="KV6" s="523" t="s">
        <v>360</v>
      </c>
      <c r="KW6" s="523" t="s">
        <v>361</v>
      </c>
      <c r="KX6" s="523" t="s">
        <v>362</v>
      </c>
      <c r="KY6" s="524" t="s">
        <v>363</v>
      </c>
      <c r="KZ6" s="523" t="s">
        <v>360</v>
      </c>
      <c r="LA6" s="523" t="s">
        <v>361</v>
      </c>
      <c r="LB6" s="523" t="s">
        <v>362</v>
      </c>
      <c r="LC6" s="524" t="s">
        <v>363</v>
      </c>
      <c r="LD6" s="523" t="s">
        <v>360</v>
      </c>
      <c r="LE6" s="523" t="s">
        <v>361</v>
      </c>
      <c r="LF6" s="523" t="s">
        <v>362</v>
      </c>
      <c r="LG6" s="524" t="s">
        <v>363</v>
      </c>
      <c r="LH6" s="523" t="s">
        <v>360</v>
      </c>
      <c r="LI6" s="523" t="s">
        <v>361</v>
      </c>
      <c r="LJ6" s="523" t="s">
        <v>362</v>
      </c>
      <c r="LK6" s="524" t="s">
        <v>363</v>
      </c>
      <c r="LL6" s="523" t="s">
        <v>360</v>
      </c>
      <c r="LM6" s="523" t="s">
        <v>361</v>
      </c>
      <c r="LN6" s="523" t="s">
        <v>362</v>
      </c>
      <c r="LO6" s="524" t="s">
        <v>363</v>
      </c>
      <c r="LP6" s="523" t="s">
        <v>360</v>
      </c>
      <c r="LQ6" s="523" t="s">
        <v>361</v>
      </c>
      <c r="LR6" s="523" t="s">
        <v>362</v>
      </c>
      <c r="LS6" s="524" t="s">
        <v>363</v>
      </c>
      <c r="LT6" s="523" t="s">
        <v>360</v>
      </c>
      <c r="LU6" s="523" t="s">
        <v>361</v>
      </c>
      <c r="LV6" s="523" t="s">
        <v>362</v>
      </c>
      <c r="LW6" s="524" t="s">
        <v>363</v>
      </c>
      <c r="LX6" s="523" t="s">
        <v>360</v>
      </c>
      <c r="LY6" s="523" t="s">
        <v>361</v>
      </c>
      <c r="LZ6" s="523" t="s">
        <v>362</v>
      </c>
      <c r="MA6" s="524" t="s">
        <v>363</v>
      </c>
      <c r="MB6" s="523" t="s">
        <v>360</v>
      </c>
      <c r="MC6" s="523" t="s">
        <v>361</v>
      </c>
      <c r="MD6" s="523" t="s">
        <v>362</v>
      </c>
      <c r="ME6" s="524" t="s">
        <v>363</v>
      </c>
      <c r="MF6" s="523" t="s">
        <v>360</v>
      </c>
      <c r="MG6" s="523" t="s">
        <v>361</v>
      </c>
      <c r="MH6" s="523" t="s">
        <v>362</v>
      </c>
      <c r="MI6" s="524" t="s">
        <v>363</v>
      </c>
      <c r="MJ6" s="523" t="s">
        <v>360</v>
      </c>
      <c r="MK6" s="523" t="s">
        <v>361</v>
      </c>
      <c r="ML6" s="523" t="s">
        <v>362</v>
      </c>
      <c r="MM6" s="524" t="s">
        <v>363</v>
      </c>
      <c r="MN6" s="523" t="s">
        <v>360</v>
      </c>
      <c r="MO6" s="523" t="s">
        <v>361</v>
      </c>
      <c r="MP6" s="523" t="s">
        <v>362</v>
      </c>
      <c r="MQ6" s="524" t="s">
        <v>363</v>
      </c>
      <c r="MR6" s="523" t="s">
        <v>360</v>
      </c>
      <c r="MS6" s="523" t="s">
        <v>361</v>
      </c>
      <c r="MT6" s="523" t="s">
        <v>362</v>
      </c>
      <c r="MU6" s="524" t="s">
        <v>363</v>
      </c>
      <c r="MV6" s="523" t="s">
        <v>360</v>
      </c>
      <c r="MW6" s="523" t="s">
        <v>361</v>
      </c>
      <c r="MX6" s="523" t="s">
        <v>362</v>
      </c>
      <c r="MY6" s="524" t="s">
        <v>363</v>
      </c>
      <c r="MZ6" s="523" t="s">
        <v>360</v>
      </c>
      <c r="NA6" s="523" t="s">
        <v>361</v>
      </c>
      <c r="NB6" s="523" t="s">
        <v>362</v>
      </c>
      <c r="NC6" s="524" t="s">
        <v>363</v>
      </c>
      <c r="ND6" s="523" t="s">
        <v>360</v>
      </c>
      <c r="NE6" s="523" t="s">
        <v>361</v>
      </c>
      <c r="NF6" s="523" t="s">
        <v>362</v>
      </c>
      <c r="NG6" s="524" t="s">
        <v>363</v>
      </c>
      <c r="NH6" s="523" t="s">
        <v>360</v>
      </c>
      <c r="NI6" s="523" t="s">
        <v>361</v>
      </c>
      <c r="NJ6" s="523" t="s">
        <v>362</v>
      </c>
      <c r="NK6" s="524" t="s">
        <v>363</v>
      </c>
      <c r="NL6" s="523" t="s">
        <v>360</v>
      </c>
      <c r="NM6" s="523" t="s">
        <v>361</v>
      </c>
      <c r="NN6" s="523" t="s">
        <v>362</v>
      </c>
      <c r="NO6" s="524" t="s">
        <v>363</v>
      </c>
      <c r="NP6" s="523" t="s">
        <v>360</v>
      </c>
      <c r="NQ6" s="523" t="s">
        <v>361</v>
      </c>
      <c r="NR6" s="523" t="s">
        <v>362</v>
      </c>
      <c r="NS6" s="524" t="s">
        <v>363</v>
      </c>
      <c r="NT6" s="523" t="s">
        <v>360</v>
      </c>
      <c r="NU6" s="523" t="s">
        <v>361</v>
      </c>
      <c r="NV6" s="523" t="s">
        <v>362</v>
      </c>
      <c r="NW6" s="524" t="s">
        <v>363</v>
      </c>
      <c r="NX6" s="523" t="s">
        <v>360</v>
      </c>
      <c r="NY6" s="523" t="s">
        <v>361</v>
      </c>
      <c r="NZ6" s="523" t="s">
        <v>362</v>
      </c>
      <c r="OA6" s="524" t="s">
        <v>363</v>
      </c>
      <c r="OB6" s="523" t="s">
        <v>360</v>
      </c>
      <c r="OC6" s="523" t="s">
        <v>361</v>
      </c>
      <c r="OD6" s="523" t="s">
        <v>362</v>
      </c>
      <c r="OE6" s="524" t="s">
        <v>363</v>
      </c>
      <c r="OF6" s="523" t="s">
        <v>360</v>
      </c>
      <c r="OG6" s="523" t="s">
        <v>361</v>
      </c>
      <c r="OH6" s="523" t="s">
        <v>362</v>
      </c>
      <c r="OI6" s="524" t="s">
        <v>363</v>
      </c>
      <c r="OJ6" s="523" t="s">
        <v>360</v>
      </c>
      <c r="OK6" s="523" t="s">
        <v>361</v>
      </c>
      <c r="OL6" s="523" t="s">
        <v>362</v>
      </c>
      <c r="OM6" s="524" t="s">
        <v>363</v>
      </c>
      <c r="ON6" s="523" t="s">
        <v>360</v>
      </c>
      <c r="OO6" s="523" t="s">
        <v>361</v>
      </c>
      <c r="OP6" s="523" t="s">
        <v>362</v>
      </c>
      <c r="OQ6" s="524" t="s">
        <v>363</v>
      </c>
      <c r="OR6" s="523" t="s">
        <v>360</v>
      </c>
      <c r="OS6" s="523" t="s">
        <v>361</v>
      </c>
      <c r="OT6" s="523" t="s">
        <v>362</v>
      </c>
      <c r="OU6" s="524" t="s">
        <v>363</v>
      </c>
      <c r="OV6" s="523" t="s">
        <v>360</v>
      </c>
      <c r="OW6" s="523" t="s">
        <v>361</v>
      </c>
      <c r="OX6" s="523" t="s">
        <v>362</v>
      </c>
      <c r="OY6" s="524" t="s">
        <v>363</v>
      </c>
      <c r="OZ6" s="523" t="s">
        <v>360</v>
      </c>
      <c r="PA6" s="523" t="s">
        <v>361</v>
      </c>
      <c r="PB6" s="523" t="s">
        <v>362</v>
      </c>
      <c r="PC6" s="524" t="s">
        <v>363</v>
      </c>
      <c r="PD6" s="523" t="s">
        <v>360</v>
      </c>
      <c r="PE6" s="523" t="s">
        <v>361</v>
      </c>
      <c r="PF6" s="523" t="s">
        <v>362</v>
      </c>
      <c r="PG6" s="524" t="s">
        <v>363</v>
      </c>
      <c r="PH6" s="523" t="s">
        <v>360</v>
      </c>
      <c r="PI6" s="523" t="s">
        <v>361</v>
      </c>
      <c r="PJ6" s="523" t="s">
        <v>362</v>
      </c>
      <c r="PK6" s="524" t="s">
        <v>363</v>
      </c>
      <c r="PL6" s="523" t="s">
        <v>360</v>
      </c>
      <c r="PM6" s="523" t="s">
        <v>361</v>
      </c>
      <c r="PN6" s="523" t="s">
        <v>362</v>
      </c>
      <c r="PO6" s="524" t="s">
        <v>363</v>
      </c>
      <c r="PP6" s="523" t="s">
        <v>360</v>
      </c>
      <c r="PQ6" s="523" t="s">
        <v>361</v>
      </c>
      <c r="PR6" s="523" t="s">
        <v>362</v>
      </c>
      <c r="PS6" s="524" t="s">
        <v>363</v>
      </c>
      <c r="PT6" s="523" t="s">
        <v>360</v>
      </c>
      <c r="PU6" s="523" t="s">
        <v>361</v>
      </c>
      <c r="PV6" s="523" t="s">
        <v>362</v>
      </c>
      <c r="PW6" s="524" t="s">
        <v>363</v>
      </c>
      <c r="PX6" s="523" t="s">
        <v>360</v>
      </c>
      <c r="PY6" s="523" t="s">
        <v>361</v>
      </c>
      <c r="PZ6" s="523" t="s">
        <v>362</v>
      </c>
      <c r="QA6" s="524" t="s">
        <v>363</v>
      </c>
      <c r="QB6" s="523" t="s">
        <v>360</v>
      </c>
      <c r="QC6" s="523" t="s">
        <v>361</v>
      </c>
      <c r="QD6" s="523" t="s">
        <v>362</v>
      </c>
      <c r="QE6" s="524" t="s">
        <v>363</v>
      </c>
      <c r="QF6" s="523" t="s">
        <v>360</v>
      </c>
      <c r="QG6" s="523" t="s">
        <v>361</v>
      </c>
      <c r="QH6" s="523" t="s">
        <v>362</v>
      </c>
      <c r="QI6" s="524" t="s">
        <v>363</v>
      </c>
      <c r="QJ6" s="523" t="s">
        <v>360</v>
      </c>
      <c r="QK6" s="523" t="s">
        <v>361</v>
      </c>
      <c r="QL6" s="523" t="s">
        <v>362</v>
      </c>
      <c r="QM6" s="524" t="s">
        <v>363</v>
      </c>
      <c r="QN6" s="523" t="s">
        <v>360</v>
      </c>
      <c r="QO6" s="523" t="s">
        <v>361</v>
      </c>
      <c r="QP6" s="523" t="s">
        <v>362</v>
      </c>
      <c r="QQ6" s="524" t="s">
        <v>363</v>
      </c>
      <c r="QR6" s="523" t="s">
        <v>360</v>
      </c>
      <c r="QS6" s="523" t="s">
        <v>361</v>
      </c>
      <c r="QT6" s="523" t="s">
        <v>362</v>
      </c>
      <c r="QU6" s="524" t="s">
        <v>363</v>
      </c>
      <c r="QV6" s="523" t="s">
        <v>360</v>
      </c>
      <c r="QW6" s="523" t="s">
        <v>361</v>
      </c>
      <c r="QX6" s="523" t="s">
        <v>362</v>
      </c>
      <c r="QY6" s="524" t="s">
        <v>363</v>
      </c>
      <c r="QZ6" s="523" t="s">
        <v>360</v>
      </c>
      <c r="RA6" s="523" t="s">
        <v>361</v>
      </c>
      <c r="RB6" s="523" t="s">
        <v>362</v>
      </c>
      <c r="RC6" s="524" t="s">
        <v>363</v>
      </c>
      <c r="RD6" s="523" t="s">
        <v>360</v>
      </c>
      <c r="RE6" s="523" t="s">
        <v>361</v>
      </c>
      <c r="RF6" s="523" t="s">
        <v>362</v>
      </c>
      <c r="RG6" s="524" t="s">
        <v>363</v>
      </c>
      <c r="RH6" s="523" t="s">
        <v>360</v>
      </c>
      <c r="RI6" s="523" t="s">
        <v>361</v>
      </c>
      <c r="RJ6" s="523" t="s">
        <v>362</v>
      </c>
      <c r="RK6" s="524" t="s">
        <v>363</v>
      </c>
      <c r="RL6" s="523" t="s">
        <v>360</v>
      </c>
      <c r="RM6" s="523" t="s">
        <v>361</v>
      </c>
      <c r="RN6" s="523" t="s">
        <v>362</v>
      </c>
      <c r="RO6" s="524" t="s">
        <v>363</v>
      </c>
      <c r="RP6" s="523" t="s">
        <v>360</v>
      </c>
      <c r="RQ6" s="523" t="s">
        <v>361</v>
      </c>
      <c r="RR6" s="523" t="s">
        <v>362</v>
      </c>
      <c r="RS6" s="524" t="s">
        <v>363</v>
      </c>
      <c r="RT6" s="523" t="s">
        <v>360</v>
      </c>
      <c r="RU6" s="523" t="s">
        <v>361</v>
      </c>
      <c r="RV6" s="523" t="s">
        <v>362</v>
      </c>
      <c r="RW6" s="524" t="s">
        <v>363</v>
      </c>
      <c r="RX6" s="523" t="s">
        <v>360</v>
      </c>
      <c r="RY6" s="523" t="s">
        <v>361</v>
      </c>
      <c r="RZ6" s="523" t="s">
        <v>362</v>
      </c>
      <c r="SA6" s="524" t="s">
        <v>363</v>
      </c>
    </row>
    <row r="7" spans="1:496" ht="16.5" thickTop="1" thickBot="1">
      <c r="A7" s="525"/>
      <c r="B7" s="526" t="s">
        <v>364</v>
      </c>
      <c r="C7" s="527" t="s">
        <v>841</v>
      </c>
      <c r="D7" s="528" t="str">
        <f>D15&amp;" "&amp;D16</f>
        <v xml:space="preserve"> </v>
      </c>
      <c r="E7" s="529">
        <f>HLOOKUP(C7,$L$2:$RW$28,$D$4)</f>
        <v>270.52</v>
      </c>
      <c r="F7" s="530" t="s">
        <v>365</v>
      </c>
      <c r="G7" s="493">
        <v>6</v>
      </c>
      <c r="H7" s="531" t="s">
        <v>828</v>
      </c>
      <c r="I7" s="501">
        <v>6</v>
      </c>
      <c r="J7" s="532" t="s">
        <v>74</v>
      </c>
      <c r="K7" s="533">
        <v>0.05</v>
      </c>
      <c r="L7" s="534">
        <v>271.87</v>
      </c>
      <c r="M7" s="535">
        <v>274.31</v>
      </c>
      <c r="N7" s="535">
        <v>285.26</v>
      </c>
      <c r="O7" s="536">
        <v>289.3</v>
      </c>
      <c r="P7" s="534">
        <v>295.10000000000002</v>
      </c>
      <c r="Q7" s="535">
        <v>301.18</v>
      </c>
      <c r="R7" s="535">
        <v>312.75</v>
      </c>
      <c r="S7" s="536">
        <v>315.63</v>
      </c>
      <c r="T7" s="537">
        <v>320.52999999999997</v>
      </c>
      <c r="U7" s="535">
        <v>322.08</v>
      </c>
      <c r="V7" s="535">
        <v>333.33</v>
      </c>
      <c r="W7" s="536">
        <v>333.67</v>
      </c>
      <c r="X7" s="537">
        <v>335.14</v>
      </c>
      <c r="Y7" s="535">
        <v>338.18</v>
      </c>
      <c r="Z7" s="535">
        <v>345.35</v>
      </c>
      <c r="AA7" s="536">
        <v>344.78</v>
      </c>
      <c r="AB7" s="537">
        <v>345.52</v>
      </c>
      <c r="AC7" s="535">
        <v>348.83</v>
      </c>
      <c r="AD7" s="535">
        <v>352.68</v>
      </c>
      <c r="AE7" s="536">
        <v>351.02</v>
      </c>
      <c r="AF7" s="537">
        <v>353.13</v>
      </c>
      <c r="AG7" s="535">
        <v>354.92</v>
      </c>
      <c r="AH7" s="535">
        <v>357.91</v>
      </c>
      <c r="AI7" s="536">
        <v>355.77</v>
      </c>
      <c r="AJ7" s="537">
        <v>355.59</v>
      </c>
      <c r="AK7" s="535">
        <v>359.01</v>
      </c>
      <c r="AL7" s="535">
        <v>359.28</v>
      </c>
      <c r="AM7" s="536">
        <v>359.55</v>
      </c>
      <c r="AN7" s="537">
        <v>361.04</v>
      </c>
      <c r="AO7" s="535">
        <v>363.87</v>
      </c>
      <c r="AP7" s="535">
        <v>368.87</v>
      </c>
      <c r="AQ7" s="536">
        <v>371.5</v>
      </c>
      <c r="AR7" s="537">
        <v>374.44</v>
      </c>
      <c r="AS7" s="535">
        <v>379.38</v>
      </c>
      <c r="AT7" s="535">
        <v>383.85</v>
      </c>
      <c r="AU7" s="536">
        <v>384.02</v>
      </c>
      <c r="AV7" s="537">
        <v>388.26</v>
      </c>
      <c r="AW7" s="535">
        <v>393.87</v>
      </c>
      <c r="AX7" s="535">
        <v>398.1</v>
      </c>
      <c r="AY7" s="536">
        <v>398.06</v>
      </c>
      <c r="AZ7" s="537">
        <v>397.7</v>
      </c>
      <c r="BA7" s="535">
        <v>402.35</v>
      </c>
      <c r="BB7" s="535">
        <v>406.27</v>
      </c>
      <c r="BC7" s="536">
        <v>405.48</v>
      </c>
      <c r="BD7" s="537">
        <v>407.61</v>
      </c>
      <c r="BE7" s="535">
        <v>409.79</v>
      </c>
      <c r="BF7" s="535">
        <v>415.17</v>
      </c>
      <c r="BG7" s="536">
        <v>412.51</v>
      </c>
      <c r="BH7" s="537">
        <v>416.6</v>
      </c>
      <c r="BI7" s="535">
        <v>423.9</v>
      </c>
      <c r="BJ7" s="535">
        <v>424.33</v>
      </c>
      <c r="BK7" s="536">
        <v>424.64</v>
      </c>
      <c r="BL7" s="537">
        <v>432.27</v>
      </c>
      <c r="BM7" s="535">
        <v>444.84</v>
      </c>
      <c r="BN7" s="535">
        <v>440.26</v>
      </c>
      <c r="BO7" s="536">
        <v>444.4</v>
      </c>
      <c r="BP7" s="537">
        <v>453.13</v>
      </c>
      <c r="BQ7" s="535">
        <v>453.19</v>
      </c>
      <c r="BR7" s="535">
        <v>455.09</v>
      </c>
      <c r="BS7" s="536">
        <v>455.63</v>
      </c>
      <c r="BT7" s="537">
        <v>459.16</v>
      </c>
      <c r="BU7" s="535">
        <v>463.37</v>
      </c>
      <c r="BV7" s="535">
        <v>466.65</v>
      </c>
      <c r="BW7" s="536">
        <v>466.2</v>
      </c>
      <c r="BX7" s="537">
        <v>466.08</v>
      </c>
      <c r="BY7" s="535">
        <v>471.21</v>
      </c>
      <c r="BZ7" s="535">
        <v>477.34</v>
      </c>
      <c r="CA7" s="536">
        <v>478.46</v>
      </c>
      <c r="CB7" s="537">
        <v>481.69</v>
      </c>
      <c r="CC7" s="535">
        <v>487.33</v>
      </c>
      <c r="CD7" s="535">
        <v>488.95</v>
      </c>
      <c r="CE7" s="536">
        <v>487</v>
      </c>
      <c r="CF7" s="537">
        <v>488.93</v>
      </c>
      <c r="CG7" s="535">
        <v>492.32</v>
      </c>
      <c r="CH7" s="535">
        <v>491.1</v>
      </c>
      <c r="CI7" s="536">
        <v>488.69</v>
      </c>
      <c r="CJ7" s="538">
        <v>492.81</v>
      </c>
      <c r="CK7" s="535">
        <v>499.56</v>
      </c>
      <c r="CL7" s="535">
        <v>509.16</v>
      </c>
      <c r="CM7" s="536">
        <v>503.04</v>
      </c>
      <c r="CN7" s="537">
        <v>506.82</v>
      </c>
      <c r="CO7" s="535">
        <v>508.77</v>
      </c>
      <c r="CP7" s="535">
        <v>508.18</v>
      </c>
      <c r="CQ7" s="536">
        <v>508.11</v>
      </c>
      <c r="CR7" s="537">
        <v>508.75</v>
      </c>
      <c r="CS7" s="535">
        <v>510.79</v>
      </c>
      <c r="CT7" s="535">
        <v>516.87</v>
      </c>
      <c r="CU7" s="536">
        <v>516.78</v>
      </c>
      <c r="CV7" s="534">
        <v>519.55999999999995</v>
      </c>
      <c r="CW7" s="535">
        <v>530.58000000000004</v>
      </c>
      <c r="CX7" s="535">
        <v>535.25</v>
      </c>
      <c r="CY7" s="536">
        <v>534.41</v>
      </c>
      <c r="CZ7" s="537">
        <v>535.70000000000005</v>
      </c>
      <c r="DA7" s="535">
        <v>538.79</v>
      </c>
      <c r="DB7" s="535">
        <v>543.21</v>
      </c>
      <c r="DC7" s="536">
        <v>549.21</v>
      </c>
      <c r="DD7" s="537">
        <v>559.04</v>
      </c>
      <c r="DE7" s="535">
        <v>583.39</v>
      </c>
      <c r="DF7" s="535">
        <v>595.63</v>
      </c>
      <c r="DG7" s="536">
        <v>608.04999999999995</v>
      </c>
      <c r="DH7" s="537">
        <v>612.78</v>
      </c>
      <c r="DI7" s="535">
        <v>617.37</v>
      </c>
      <c r="DJ7" s="535">
        <v>619.16</v>
      </c>
      <c r="DK7" s="536">
        <v>625.19000000000005</v>
      </c>
      <c r="DL7" s="537">
        <v>639.51</v>
      </c>
      <c r="DM7" s="535">
        <v>643.94000000000005</v>
      </c>
      <c r="DN7" s="535">
        <v>647.71</v>
      </c>
      <c r="DO7" s="536">
        <v>655.73</v>
      </c>
      <c r="DP7" s="537">
        <v>660.22</v>
      </c>
      <c r="DQ7" s="535">
        <v>678.49</v>
      </c>
      <c r="DR7" s="535">
        <v>685.41</v>
      </c>
      <c r="DS7" s="536">
        <v>681.9</v>
      </c>
      <c r="DT7" s="537">
        <v>685.16</v>
      </c>
      <c r="DU7" s="535">
        <v>701.29</v>
      </c>
      <c r="DV7" s="535">
        <v>728.77</v>
      </c>
      <c r="DW7" s="536">
        <v>727.11</v>
      </c>
      <c r="DX7" s="537">
        <v>708.97</v>
      </c>
      <c r="DY7" s="535">
        <v>699.5</v>
      </c>
      <c r="DZ7" s="535">
        <v>706.43</v>
      </c>
      <c r="EA7" s="536">
        <v>707.53</v>
      </c>
      <c r="EB7" s="537">
        <v>715.45</v>
      </c>
      <c r="EC7" s="535">
        <v>727.79</v>
      </c>
      <c r="ED7" s="535">
        <v>733.68</v>
      </c>
      <c r="EE7" s="536">
        <v>732.86</v>
      </c>
      <c r="EF7" s="537">
        <v>741.6</v>
      </c>
      <c r="EG7" s="535">
        <v>754.5</v>
      </c>
      <c r="EH7" s="535">
        <v>762.57</v>
      </c>
      <c r="EI7" s="536">
        <v>763.99</v>
      </c>
      <c r="EJ7" s="537">
        <v>768.33</v>
      </c>
      <c r="EK7" s="535">
        <v>774.53</v>
      </c>
      <c r="EL7" s="535">
        <v>776.41</v>
      </c>
      <c r="EM7" s="536">
        <v>776.53</v>
      </c>
      <c r="EN7" s="537">
        <v>787.84</v>
      </c>
      <c r="EO7" s="535">
        <v>795.56</v>
      </c>
      <c r="EP7" s="535">
        <v>794.68</v>
      </c>
      <c r="EQ7" s="536">
        <v>797.33</v>
      </c>
      <c r="ER7" s="537">
        <v>805.1</v>
      </c>
      <c r="ES7" s="535">
        <v>809.41</v>
      </c>
      <c r="ET7" s="535">
        <v>817.5</v>
      </c>
      <c r="EU7" s="536">
        <v>818.24</v>
      </c>
      <c r="EV7" s="537">
        <v>820.78</v>
      </c>
      <c r="EW7" s="535">
        <v>823.65</v>
      </c>
      <c r="EX7" s="535">
        <v>826.53</v>
      </c>
      <c r="EY7" s="536">
        <v>829.4</v>
      </c>
      <c r="EZ7" s="537">
        <v>832.72</v>
      </c>
      <c r="FA7" s="535">
        <v>836.61</v>
      </c>
      <c r="FB7" s="535">
        <v>839.97</v>
      </c>
      <c r="FC7" s="536">
        <v>843.32</v>
      </c>
      <c r="FD7" s="537">
        <v>847.48</v>
      </c>
      <c r="FE7" s="535">
        <v>851.32</v>
      </c>
      <c r="FF7" s="535">
        <v>855.16</v>
      </c>
      <c r="FG7" s="536">
        <v>859</v>
      </c>
      <c r="FH7" s="537">
        <v>863.26</v>
      </c>
      <c r="FI7" s="535">
        <v>867.39</v>
      </c>
      <c r="FJ7" s="535">
        <v>871.52</v>
      </c>
      <c r="FK7" s="536">
        <v>875.65</v>
      </c>
      <c r="FL7" s="537">
        <v>880.19</v>
      </c>
      <c r="FM7" s="535">
        <v>884.62</v>
      </c>
      <c r="FN7" s="535">
        <v>889.06</v>
      </c>
      <c r="FO7" s="536">
        <v>893.49</v>
      </c>
      <c r="FP7" s="537">
        <v>897.79</v>
      </c>
      <c r="FQ7" s="535">
        <v>902.32</v>
      </c>
      <c r="FR7" s="535">
        <v>906.84</v>
      </c>
      <c r="FS7" s="536">
        <v>911.36</v>
      </c>
      <c r="FT7" s="537">
        <v>915.75</v>
      </c>
      <c r="FU7" s="535">
        <v>920.36</v>
      </c>
      <c r="FV7" s="535">
        <v>924.98</v>
      </c>
      <c r="FW7" s="536">
        <v>929.59</v>
      </c>
      <c r="FX7" s="537">
        <v>934.07</v>
      </c>
      <c r="FY7" s="535">
        <v>938.77</v>
      </c>
      <c r="FZ7" s="535">
        <v>943.48</v>
      </c>
      <c r="GA7" s="536">
        <v>948.18</v>
      </c>
      <c r="GB7" s="537">
        <v>952.75</v>
      </c>
      <c r="GC7" s="535">
        <v>957.55</v>
      </c>
      <c r="GD7" s="535">
        <v>962.35</v>
      </c>
      <c r="GE7" s="536">
        <v>967.15</v>
      </c>
      <c r="GF7" s="537">
        <v>971.8</v>
      </c>
      <c r="GG7" s="535">
        <v>976.7</v>
      </c>
      <c r="GH7" s="535">
        <v>981.59</v>
      </c>
      <c r="GI7" s="536">
        <v>986.49</v>
      </c>
      <c r="GJ7" s="537">
        <v>991.24</v>
      </c>
      <c r="GK7" s="535">
        <v>996.23</v>
      </c>
      <c r="GL7" s="535">
        <v>1001.22</v>
      </c>
      <c r="GM7" s="536">
        <v>1006.22</v>
      </c>
      <c r="GN7" s="537">
        <v>1011.06</v>
      </c>
      <c r="GO7" s="535">
        <v>1016.16</v>
      </c>
      <c r="GP7" s="535">
        <v>1021.25</v>
      </c>
      <c r="GQ7" s="536">
        <v>1026.3399999999999</v>
      </c>
      <c r="GR7" s="537">
        <v>1031.28</v>
      </c>
      <c r="GS7" s="535">
        <v>1036.48</v>
      </c>
      <c r="GT7" s="535">
        <v>1041.67</v>
      </c>
      <c r="GU7" s="536">
        <v>1046.8699999999999</v>
      </c>
      <c r="GV7" s="537">
        <v>1051.9100000000001</v>
      </c>
      <c r="GW7" s="535">
        <v>1057.21</v>
      </c>
      <c r="GX7" s="535">
        <v>1062.51</v>
      </c>
      <c r="GY7" s="536">
        <v>1067.81</v>
      </c>
      <c r="GZ7" s="537">
        <v>1072.95</v>
      </c>
      <c r="HA7" s="535">
        <v>1078.3499999999999</v>
      </c>
      <c r="HB7" s="535">
        <v>1083.76</v>
      </c>
      <c r="HC7" s="536">
        <v>1089.1600000000001</v>
      </c>
      <c r="HD7" s="537">
        <v>1094.4100000000001</v>
      </c>
      <c r="HE7" s="535">
        <v>1099.92</v>
      </c>
      <c r="HF7" s="535">
        <v>1105.43</v>
      </c>
      <c r="HG7" s="536">
        <v>1110.95</v>
      </c>
      <c r="HH7" s="537">
        <v>1116.29</v>
      </c>
      <c r="HI7" s="535">
        <v>1121.92</v>
      </c>
      <c r="HJ7" s="535">
        <v>1127.54</v>
      </c>
      <c r="HK7" s="536">
        <v>1133.17</v>
      </c>
      <c r="HL7" s="537">
        <v>1138.6199999999999</v>
      </c>
      <c r="HM7" s="535">
        <v>1144.3599999999999</v>
      </c>
      <c r="HN7" s="535">
        <v>1150.0899999999999</v>
      </c>
      <c r="HO7" s="536">
        <v>1155.83</v>
      </c>
      <c r="HP7" s="537">
        <v>1161.3900000000001</v>
      </c>
      <c r="HQ7" s="535">
        <v>1167.24</v>
      </c>
      <c r="HR7" s="535">
        <v>1173.0899999999999</v>
      </c>
      <c r="HS7" s="536">
        <v>1178.95</v>
      </c>
      <c r="HT7" s="537">
        <v>1184.6199999999999</v>
      </c>
      <c r="HU7" s="535">
        <v>1190.5899999999999</v>
      </c>
      <c r="HV7" s="535">
        <v>1196.56</v>
      </c>
      <c r="HW7" s="536">
        <v>1202.52</v>
      </c>
      <c r="HX7" s="537">
        <v>1208.31</v>
      </c>
      <c r="HY7" s="535">
        <v>1214.4000000000001</v>
      </c>
      <c r="HZ7" s="535">
        <v>1220.49</v>
      </c>
      <c r="IA7" s="536">
        <v>1226.57</v>
      </c>
      <c r="IB7" s="537">
        <v>1232.48</v>
      </c>
      <c r="IC7" s="535">
        <v>1238.69</v>
      </c>
      <c r="ID7" s="535">
        <v>1244.9000000000001</v>
      </c>
      <c r="IE7" s="536">
        <v>1251.1099999999999</v>
      </c>
      <c r="IF7" s="537">
        <v>1257.1300000000001</v>
      </c>
      <c r="IG7" s="535">
        <v>1263.46</v>
      </c>
      <c r="IH7" s="535">
        <v>1269.79</v>
      </c>
      <c r="II7" s="536">
        <v>1276.1300000000001</v>
      </c>
      <c r="IJ7" s="537">
        <v>1282.27</v>
      </c>
      <c r="IK7" s="535">
        <v>1288.73</v>
      </c>
      <c r="IL7" s="535">
        <v>1295.19</v>
      </c>
      <c r="IM7" s="536">
        <v>1301.6500000000001</v>
      </c>
      <c r="IN7" s="537">
        <v>1307.92</v>
      </c>
      <c r="IO7" s="535">
        <v>1314.51</v>
      </c>
      <c r="IP7" s="535">
        <v>1321.09</v>
      </c>
      <c r="IQ7" s="536">
        <v>1327.68</v>
      </c>
      <c r="IR7" s="537">
        <v>1334.07</v>
      </c>
      <c r="IS7" s="535">
        <v>1340.8</v>
      </c>
      <c r="IT7" s="535">
        <v>1347.52</v>
      </c>
      <c r="IU7" s="536">
        <v>1354.24</v>
      </c>
      <c r="IV7" s="537">
        <v>1360.76</v>
      </c>
      <c r="IW7" s="535">
        <v>1367.61</v>
      </c>
      <c r="IX7" s="535">
        <v>1374.47</v>
      </c>
      <c r="IY7" s="536">
        <v>1381.32</v>
      </c>
      <c r="IZ7" s="537">
        <v>1387.97</v>
      </c>
      <c r="JA7" s="535">
        <v>1394.96</v>
      </c>
      <c r="JB7" s="535">
        <v>1401.96</v>
      </c>
      <c r="JC7" s="536">
        <v>1408.95</v>
      </c>
      <c r="JD7" s="537">
        <v>1415.73</v>
      </c>
      <c r="JE7" s="535">
        <v>1422.86</v>
      </c>
      <c r="JF7" s="535">
        <v>1430</v>
      </c>
      <c r="JG7" s="536">
        <v>1437.13</v>
      </c>
      <c r="JH7" s="537">
        <v>1444.05</v>
      </c>
      <c r="JI7" s="535">
        <v>1451.32</v>
      </c>
      <c r="JJ7" s="535">
        <v>1458.6</v>
      </c>
      <c r="JK7" s="536">
        <v>1465.87</v>
      </c>
      <c r="JL7" s="537">
        <v>1472.93</v>
      </c>
      <c r="JM7" s="535">
        <v>1480.35</v>
      </c>
      <c r="JN7" s="535">
        <v>1487.77</v>
      </c>
      <c r="JO7" s="536">
        <v>1495.19</v>
      </c>
      <c r="JP7" s="537">
        <v>1502.39</v>
      </c>
      <c r="JQ7" s="535">
        <v>1509.95</v>
      </c>
      <c r="JR7" s="535">
        <v>1517.52</v>
      </c>
      <c r="JS7" s="536">
        <v>1525.09</v>
      </c>
      <c r="JT7" s="537">
        <v>1532.43</v>
      </c>
      <c r="JU7" s="535">
        <v>1540.15</v>
      </c>
      <c r="JV7" s="535">
        <v>1547.87</v>
      </c>
      <c r="JW7" s="536">
        <v>1555.59</v>
      </c>
      <c r="JX7" s="537">
        <v>1563.08</v>
      </c>
      <c r="JY7" s="535">
        <v>1570.96</v>
      </c>
      <c r="JZ7" s="535">
        <v>1578.83</v>
      </c>
      <c r="KA7" s="536">
        <v>1586.7</v>
      </c>
      <c r="KB7" s="537">
        <v>1594.34</v>
      </c>
      <c r="KC7" s="535">
        <v>1602.37</v>
      </c>
      <c r="KD7" s="535">
        <v>1610.41</v>
      </c>
      <c r="KE7" s="536">
        <v>1618.44</v>
      </c>
      <c r="KF7" s="537">
        <v>1626.23</v>
      </c>
      <c r="KG7" s="535">
        <v>1634.42</v>
      </c>
      <c r="KH7" s="535">
        <v>1642.62</v>
      </c>
      <c r="KI7" s="536">
        <v>1650.81</v>
      </c>
      <c r="KJ7" s="537">
        <v>1658.75</v>
      </c>
      <c r="KK7" s="535">
        <v>1667.11</v>
      </c>
      <c r="KL7" s="535">
        <v>1675.47</v>
      </c>
      <c r="KM7" s="536">
        <v>1683.82</v>
      </c>
      <c r="KN7" s="537">
        <v>1691.93</v>
      </c>
      <c r="KO7" s="535">
        <v>1700.45</v>
      </c>
      <c r="KP7" s="535">
        <v>1708.98</v>
      </c>
      <c r="KQ7" s="536">
        <v>1717.5</v>
      </c>
      <c r="KR7" s="537">
        <v>1725.77</v>
      </c>
      <c r="KS7" s="535">
        <v>1734.46</v>
      </c>
      <c r="KT7" s="535">
        <v>1743.16</v>
      </c>
      <c r="KU7" s="536">
        <v>1751.85</v>
      </c>
      <c r="KV7" s="537">
        <v>1760.28</v>
      </c>
      <c r="KW7" s="535">
        <v>1769.15</v>
      </c>
      <c r="KX7" s="535">
        <v>1778.02</v>
      </c>
      <c r="KY7" s="536">
        <v>1786.89</v>
      </c>
      <c r="KZ7" s="537">
        <v>1795.49</v>
      </c>
      <c r="LA7" s="535">
        <v>1804.53</v>
      </c>
      <c r="LB7" s="535">
        <v>1813.58</v>
      </c>
      <c r="LC7" s="536">
        <v>1822.63</v>
      </c>
      <c r="LD7" s="537">
        <v>1831.4</v>
      </c>
      <c r="LE7" s="535">
        <v>1840.63</v>
      </c>
      <c r="LF7" s="535">
        <v>1849.85</v>
      </c>
      <c r="LG7" s="536">
        <v>1859.08</v>
      </c>
      <c r="LH7" s="537">
        <v>1868.03</v>
      </c>
      <c r="LI7" s="535">
        <v>1877.44</v>
      </c>
      <c r="LJ7" s="535">
        <v>1886.85</v>
      </c>
      <c r="LK7" s="536">
        <v>1896.26</v>
      </c>
      <c r="LL7" s="537">
        <v>1905.39</v>
      </c>
      <c r="LM7" s="535">
        <v>1914.99</v>
      </c>
      <c r="LN7" s="535">
        <v>1924.59</v>
      </c>
      <c r="LO7" s="536">
        <v>1934.18</v>
      </c>
      <c r="LP7" s="537">
        <v>1943.5</v>
      </c>
      <c r="LQ7" s="535">
        <v>1953.29</v>
      </c>
      <c r="LR7" s="535">
        <v>1963.08</v>
      </c>
      <c r="LS7" s="536">
        <v>1972.87</v>
      </c>
      <c r="LT7" s="537">
        <v>1982.37</v>
      </c>
      <c r="LU7" s="535">
        <v>1992.35</v>
      </c>
      <c r="LV7" s="535">
        <v>2002.34</v>
      </c>
      <c r="LW7" s="536">
        <v>2012.33</v>
      </c>
      <c r="LX7" s="537">
        <v>2022.01</v>
      </c>
      <c r="LY7" s="535">
        <v>2032.2</v>
      </c>
      <c r="LZ7" s="535">
        <v>2042.39</v>
      </c>
      <c r="MA7" s="536">
        <v>2052.5700000000002</v>
      </c>
      <c r="MB7" s="537">
        <v>2062.4499999999998</v>
      </c>
      <c r="MC7" s="535">
        <v>2072.84</v>
      </c>
      <c r="MD7" s="535">
        <v>2083.23</v>
      </c>
      <c r="ME7" s="536">
        <v>2093.62</v>
      </c>
      <c r="MF7" s="537">
        <v>2103.6999999999998</v>
      </c>
      <c r="MG7" s="535">
        <v>2114.3000000000002</v>
      </c>
      <c r="MH7" s="535">
        <v>2124.9</v>
      </c>
      <c r="MI7" s="536">
        <v>2135.5</v>
      </c>
      <c r="MJ7" s="537">
        <v>2145.7800000000002</v>
      </c>
      <c r="MK7" s="535">
        <v>2156.59</v>
      </c>
      <c r="ML7" s="535">
        <v>2167.4</v>
      </c>
      <c r="MM7" s="536">
        <v>2178.21</v>
      </c>
      <c r="MN7" s="537">
        <v>2188.69</v>
      </c>
      <c r="MO7" s="535">
        <v>2199.7199999999998</v>
      </c>
      <c r="MP7" s="535">
        <v>2210.7399999999998</v>
      </c>
      <c r="MQ7" s="536">
        <v>2221.77</v>
      </c>
      <c r="MR7" s="537">
        <v>2232.4699999999998</v>
      </c>
      <c r="MS7" s="535">
        <v>2243.71</v>
      </c>
      <c r="MT7" s="535">
        <v>2254.96</v>
      </c>
      <c r="MU7" s="536">
        <v>2266.21</v>
      </c>
      <c r="MV7" s="537">
        <v>2277.11</v>
      </c>
      <c r="MW7" s="535">
        <v>2288.59</v>
      </c>
      <c r="MX7" s="535">
        <v>2300.06</v>
      </c>
      <c r="MY7" s="536">
        <v>2311.5300000000002</v>
      </c>
      <c r="MZ7" s="537">
        <v>2322.66</v>
      </c>
      <c r="NA7" s="535">
        <v>2334.36</v>
      </c>
      <c r="NB7" s="535">
        <v>2346.06</v>
      </c>
      <c r="NC7" s="536">
        <v>2357.7600000000002</v>
      </c>
      <c r="ND7" s="537">
        <v>2369.11</v>
      </c>
      <c r="NE7" s="535">
        <v>2381.04</v>
      </c>
      <c r="NF7" s="535">
        <v>2392.98</v>
      </c>
      <c r="NG7" s="536">
        <v>2404.92</v>
      </c>
      <c r="NH7" s="537">
        <v>2416.4899999999998</v>
      </c>
      <c r="NI7" s="535">
        <v>2428.67</v>
      </c>
      <c r="NJ7" s="535">
        <v>2440.84</v>
      </c>
      <c r="NK7" s="536">
        <v>2453.0100000000002</v>
      </c>
      <c r="NL7" s="537">
        <v>2464.8200000000002</v>
      </c>
      <c r="NM7" s="535">
        <v>2477.2399999999998</v>
      </c>
      <c r="NN7" s="535">
        <v>2489.66</v>
      </c>
      <c r="NO7" s="536">
        <v>2502.0700000000002</v>
      </c>
      <c r="NP7" s="537">
        <v>2514.12</v>
      </c>
      <c r="NQ7" s="535">
        <v>2526.7800000000002</v>
      </c>
      <c r="NR7" s="535">
        <v>2539.4499999999998</v>
      </c>
      <c r="NS7" s="536">
        <v>2552.12</v>
      </c>
      <c r="NT7" s="537">
        <v>2564.4</v>
      </c>
      <c r="NU7" s="535">
        <v>2577.3200000000002</v>
      </c>
      <c r="NV7" s="535">
        <v>2590.2399999999998</v>
      </c>
      <c r="NW7" s="536">
        <v>2603.16</v>
      </c>
      <c r="NX7" s="537">
        <v>2615.69</v>
      </c>
      <c r="NY7" s="535">
        <v>2628.87</v>
      </c>
      <c r="NZ7" s="535">
        <v>2642.04</v>
      </c>
      <c r="OA7" s="536">
        <v>2655.22</v>
      </c>
      <c r="OB7" s="537">
        <v>2668</v>
      </c>
      <c r="OC7" s="535">
        <v>2681.44</v>
      </c>
      <c r="OD7" s="535">
        <v>2694.88</v>
      </c>
      <c r="OE7" s="536">
        <v>2708.32</v>
      </c>
      <c r="OF7" s="537">
        <v>2721.36</v>
      </c>
      <c r="OG7" s="535">
        <v>2735.07</v>
      </c>
      <c r="OH7" s="535">
        <v>2748.78</v>
      </c>
      <c r="OI7" s="536">
        <v>2762.49</v>
      </c>
      <c r="OJ7" s="537">
        <v>2775.79</v>
      </c>
      <c r="OK7" s="535">
        <v>2789.77</v>
      </c>
      <c r="OL7" s="535">
        <v>2803.76</v>
      </c>
      <c r="OM7" s="536">
        <v>2817.74</v>
      </c>
      <c r="ON7" s="537">
        <v>2831.31</v>
      </c>
      <c r="OO7" s="535">
        <v>2845.57</v>
      </c>
      <c r="OP7" s="535">
        <v>2859.83</v>
      </c>
      <c r="OQ7" s="536">
        <v>2874.1</v>
      </c>
      <c r="OR7" s="537">
        <v>2887.93</v>
      </c>
      <c r="OS7" s="535">
        <v>2902.48</v>
      </c>
      <c r="OT7" s="535">
        <v>2917.03</v>
      </c>
      <c r="OU7" s="536">
        <v>2931.58</v>
      </c>
      <c r="OV7" s="537">
        <v>2945.69</v>
      </c>
      <c r="OW7" s="535">
        <v>2960.53</v>
      </c>
      <c r="OX7" s="535">
        <v>2975.37</v>
      </c>
      <c r="OY7" s="536">
        <v>2990.21</v>
      </c>
      <c r="OZ7" s="537">
        <v>3004.6</v>
      </c>
      <c r="PA7" s="535">
        <v>3019.74</v>
      </c>
      <c r="PB7" s="535">
        <v>3034.88</v>
      </c>
      <c r="PC7" s="536">
        <v>3050.01</v>
      </c>
      <c r="PD7" s="537">
        <v>3064.7</v>
      </c>
      <c r="PE7" s="535">
        <v>3080.14</v>
      </c>
      <c r="PF7" s="535">
        <v>3095.57</v>
      </c>
      <c r="PG7" s="536">
        <v>3111.01</v>
      </c>
      <c r="PH7" s="537">
        <v>3125.99</v>
      </c>
      <c r="PI7" s="535">
        <v>3141.74</v>
      </c>
      <c r="PJ7" s="535">
        <v>3157.49</v>
      </c>
      <c r="PK7" s="536">
        <v>3173.23</v>
      </c>
      <c r="PL7" s="537">
        <v>3188.51</v>
      </c>
      <c r="PM7" s="535">
        <v>3204.57</v>
      </c>
      <c r="PN7" s="535">
        <v>3220.64</v>
      </c>
      <c r="PO7" s="536">
        <v>3236.7</v>
      </c>
      <c r="PP7" s="537">
        <v>3252.28</v>
      </c>
      <c r="PQ7" s="535">
        <v>3268.66</v>
      </c>
      <c r="PR7" s="535">
        <v>3285.05</v>
      </c>
      <c r="PS7" s="536">
        <v>3301.43</v>
      </c>
      <c r="PT7" s="537">
        <v>3317.33</v>
      </c>
      <c r="PU7" s="535">
        <v>3334.04</v>
      </c>
      <c r="PV7" s="535">
        <v>3350.75</v>
      </c>
      <c r="PW7" s="536">
        <v>3367.46</v>
      </c>
      <c r="PX7" s="537">
        <v>3383.67</v>
      </c>
      <c r="PY7" s="535">
        <v>3400.72</v>
      </c>
      <c r="PZ7" s="535">
        <v>3417.76</v>
      </c>
      <c r="QA7" s="536">
        <v>3434.81</v>
      </c>
      <c r="QB7" s="537">
        <v>3451.35</v>
      </c>
      <c r="QC7" s="535">
        <v>3468.73</v>
      </c>
      <c r="QD7" s="535">
        <v>3486.12</v>
      </c>
      <c r="QE7" s="536">
        <v>3503.51</v>
      </c>
      <c r="QF7" s="537">
        <v>3520.37</v>
      </c>
      <c r="QG7" s="535">
        <v>3538.11</v>
      </c>
      <c r="QH7" s="535">
        <v>3555.84</v>
      </c>
      <c r="QI7" s="536">
        <v>3573.58</v>
      </c>
      <c r="QJ7" s="537">
        <v>3590.78</v>
      </c>
      <c r="QK7" s="535">
        <v>3608.87</v>
      </c>
      <c r="QL7" s="535">
        <v>3626.96</v>
      </c>
      <c r="QM7" s="536">
        <v>3645.05</v>
      </c>
      <c r="QN7" s="537">
        <v>3662.6</v>
      </c>
      <c r="QO7" s="535">
        <v>3681.05</v>
      </c>
      <c r="QP7" s="535">
        <v>3699.5</v>
      </c>
      <c r="QQ7" s="536">
        <v>3717.95</v>
      </c>
      <c r="QR7" s="537">
        <v>3735.85</v>
      </c>
      <c r="QS7" s="535">
        <v>3754.67</v>
      </c>
      <c r="QT7" s="535">
        <v>3773.49</v>
      </c>
      <c r="QU7" s="536">
        <v>3792.31</v>
      </c>
      <c r="QV7" s="537">
        <v>3810.56</v>
      </c>
      <c r="QW7" s="535">
        <v>3829.76</v>
      </c>
      <c r="QX7" s="535">
        <v>3848.96</v>
      </c>
      <c r="QY7" s="536">
        <v>3868.15</v>
      </c>
      <c r="QZ7" s="537">
        <v>3886.78</v>
      </c>
      <c r="RA7" s="535">
        <v>3906.36</v>
      </c>
      <c r="RB7" s="535">
        <v>3925.94</v>
      </c>
      <c r="RC7" s="536">
        <v>3945.52</v>
      </c>
      <c r="RD7" s="537">
        <v>3964.51</v>
      </c>
      <c r="RE7" s="535">
        <v>3984.48</v>
      </c>
      <c r="RF7" s="535">
        <v>4004.46</v>
      </c>
      <c r="RG7" s="536">
        <v>4024.43</v>
      </c>
      <c r="RH7" s="537">
        <v>4043.8</v>
      </c>
      <c r="RI7" s="535">
        <v>4064.17</v>
      </c>
      <c r="RJ7" s="535">
        <v>4084.55</v>
      </c>
      <c r="RK7" s="536">
        <v>4104.92</v>
      </c>
      <c r="RL7" s="537">
        <v>4124.68</v>
      </c>
      <c r="RM7" s="535">
        <v>4145.46</v>
      </c>
      <c r="RN7" s="535">
        <v>4166.24</v>
      </c>
      <c r="RO7" s="536">
        <v>4187.0200000000004</v>
      </c>
      <c r="RP7" s="537">
        <v>4207.17</v>
      </c>
      <c r="RQ7" s="535">
        <v>4228.37</v>
      </c>
      <c r="RR7" s="535">
        <v>4249.5600000000004</v>
      </c>
      <c r="RS7" s="536">
        <v>4270.76</v>
      </c>
      <c r="RT7" s="537">
        <v>4291.3100000000004</v>
      </c>
      <c r="RU7" s="535">
        <v>4312.93</v>
      </c>
      <c r="RV7" s="535">
        <v>4334.55</v>
      </c>
      <c r="RW7" s="536">
        <v>4356.17</v>
      </c>
      <c r="RX7" s="537">
        <v>4377.1400000000003</v>
      </c>
      <c r="RY7" s="535">
        <v>4399.1899999999996</v>
      </c>
      <c r="RZ7" s="535">
        <v>4421.24</v>
      </c>
      <c r="SA7" s="536">
        <v>4443.29</v>
      </c>
    </row>
    <row r="8" spans="1:496" ht="15.75" thickBot="1">
      <c r="A8" s="539"/>
      <c r="B8" s="540" t="s">
        <v>366</v>
      </c>
      <c r="C8" s="541" t="s">
        <v>1266</v>
      </c>
      <c r="D8" s="542" t="str">
        <f>D17&amp;" "&amp;D18</f>
        <v xml:space="preserve"> </v>
      </c>
      <c r="E8" s="543">
        <f>HLOOKUP(C8,$L$2:$RW$28,$D$4)</f>
        <v>831.33</v>
      </c>
      <c r="F8" s="544" t="s">
        <v>367</v>
      </c>
      <c r="G8" s="493">
        <v>7</v>
      </c>
      <c r="H8" s="545" t="s">
        <v>78</v>
      </c>
      <c r="I8" s="501">
        <v>7</v>
      </c>
      <c r="J8" s="546" t="s">
        <v>368</v>
      </c>
      <c r="K8" s="547">
        <v>0.05</v>
      </c>
      <c r="L8" s="548">
        <v>274.7</v>
      </c>
      <c r="M8" s="549">
        <v>276.51</v>
      </c>
      <c r="N8" s="549">
        <v>293.22000000000003</v>
      </c>
      <c r="O8" s="550">
        <v>297.8</v>
      </c>
      <c r="P8" s="548">
        <v>300.01</v>
      </c>
      <c r="Q8" s="549">
        <v>305.39</v>
      </c>
      <c r="R8" s="549">
        <v>325.04000000000002</v>
      </c>
      <c r="S8" s="550">
        <v>330.69</v>
      </c>
      <c r="T8" s="551">
        <v>335.73</v>
      </c>
      <c r="U8" s="549">
        <v>336.83</v>
      </c>
      <c r="V8" s="549">
        <v>356.25</v>
      </c>
      <c r="W8" s="550">
        <v>357.68</v>
      </c>
      <c r="X8" s="551">
        <v>359.13</v>
      </c>
      <c r="Y8" s="549">
        <v>360.28</v>
      </c>
      <c r="Z8" s="549">
        <v>370.01</v>
      </c>
      <c r="AA8" s="550">
        <v>370.86</v>
      </c>
      <c r="AB8" s="551">
        <v>371.61</v>
      </c>
      <c r="AC8" s="549">
        <v>372.33</v>
      </c>
      <c r="AD8" s="549">
        <v>379.08</v>
      </c>
      <c r="AE8" s="550">
        <v>378.13</v>
      </c>
      <c r="AF8" s="551">
        <v>379.31</v>
      </c>
      <c r="AG8" s="549">
        <v>381.22</v>
      </c>
      <c r="AH8" s="549">
        <v>383.57</v>
      </c>
      <c r="AI8" s="550">
        <v>383.71</v>
      </c>
      <c r="AJ8" s="551">
        <v>384.37</v>
      </c>
      <c r="AK8" s="549">
        <v>386.05</v>
      </c>
      <c r="AL8" s="549">
        <v>387.94</v>
      </c>
      <c r="AM8" s="550">
        <v>388.09</v>
      </c>
      <c r="AN8" s="551">
        <v>389.18</v>
      </c>
      <c r="AO8" s="549">
        <v>390.97</v>
      </c>
      <c r="AP8" s="549">
        <v>398.32</v>
      </c>
      <c r="AQ8" s="550">
        <v>399.74</v>
      </c>
      <c r="AR8" s="551">
        <v>402.12</v>
      </c>
      <c r="AS8" s="549">
        <v>405.81</v>
      </c>
      <c r="AT8" s="549">
        <v>410.03</v>
      </c>
      <c r="AU8" s="550">
        <v>411.79</v>
      </c>
      <c r="AV8" s="551">
        <v>414.93</v>
      </c>
      <c r="AW8" s="549">
        <v>418.28</v>
      </c>
      <c r="AX8" s="549">
        <v>423.45</v>
      </c>
      <c r="AY8" s="550">
        <v>424.66</v>
      </c>
      <c r="AZ8" s="551">
        <v>426.62</v>
      </c>
      <c r="BA8" s="549">
        <v>432.72</v>
      </c>
      <c r="BB8" s="549">
        <v>440.03</v>
      </c>
      <c r="BC8" s="550">
        <v>441.87</v>
      </c>
      <c r="BD8" s="551">
        <v>443.75</v>
      </c>
      <c r="BE8" s="549">
        <v>445.96</v>
      </c>
      <c r="BF8" s="549">
        <v>448.72</v>
      </c>
      <c r="BG8" s="550">
        <v>449.9</v>
      </c>
      <c r="BH8" s="551">
        <v>452.29</v>
      </c>
      <c r="BI8" s="549">
        <v>455.74</v>
      </c>
      <c r="BJ8" s="549">
        <v>459.63</v>
      </c>
      <c r="BK8" s="550">
        <v>460.86</v>
      </c>
      <c r="BL8" s="551">
        <v>463.31</v>
      </c>
      <c r="BM8" s="549">
        <v>466.47</v>
      </c>
      <c r="BN8" s="549">
        <v>468.97</v>
      </c>
      <c r="BO8" s="550">
        <v>469.52</v>
      </c>
      <c r="BP8" s="551">
        <v>471.63</v>
      </c>
      <c r="BQ8" s="549">
        <v>476.39</v>
      </c>
      <c r="BR8" s="549">
        <v>481</v>
      </c>
      <c r="BS8" s="550">
        <v>481.85</v>
      </c>
      <c r="BT8" s="551">
        <v>483.22</v>
      </c>
      <c r="BU8" s="549">
        <v>489.04</v>
      </c>
      <c r="BV8" s="549">
        <v>494.52</v>
      </c>
      <c r="BW8" s="550">
        <v>495.36</v>
      </c>
      <c r="BX8" s="551">
        <v>497.21</v>
      </c>
      <c r="BY8" s="549">
        <v>501.71</v>
      </c>
      <c r="BZ8" s="549">
        <v>505.9</v>
      </c>
      <c r="CA8" s="550">
        <v>506.27</v>
      </c>
      <c r="CB8" s="551">
        <v>507.4</v>
      </c>
      <c r="CC8" s="549">
        <v>510.01</v>
      </c>
      <c r="CD8" s="549">
        <v>512.1</v>
      </c>
      <c r="CE8" s="550">
        <v>514.82000000000005</v>
      </c>
      <c r="CF8" s="551">
        <v>517.4</v>
      </c>
      <c r="CG8" s="549">
        <v>520.16999999999996</v>
      </c>
      <c r="CH8" s="549">
        <v>522.70000000000005</v>
      </c>
      <c r="CI8" s="550">
        <v>525.42999999999995</v>
      </c>
      <c r="CJ8" s="552">
        <v>532.67999999999995</v>
      </c>
      <c r="CK8" s="549">
        <v>539.36</v>
      </c>
      <c r="CL8" s="549">
        <v>544.82000000000005</v>
      </c>
      <c r="CM8" s="550">
        <v>545.16999999999996</v>
      </c>
      <c r="CN8" s="551">
        <v>546.16999999999996</v>
      </c>
      <c r="CO8" s="549">
        <v>549.66</v>
      </c>
      <c r="CP8" s="549">
        <v>554.69000000000005</v>
      </c>
      <c r="CQ8" s="550">
        <v>558.99</v>
      </c>
      <c r="CR8" s="551">
        <v>563.32000000000005</v>
      </c>
      <c r="CS8" s="549">
        <v>563.42999999999995</v>
      </c>
      <c r="CT8" s="549">
        <v>570.76</v>
      </c>
      <c r="CU8" s="550">
        <v>574.83000000000004</v>
      </c>
      <c r="CV8" s="548">
        <v>578.45000000000005</v>
      </c>
      <c r="CW8" s="549">
        <v>588.04</v>
      </c>
      <c r="CX8" s="549">
        <v>596.91999999999996</v>
      </c>
      <c r="CY8" s="550">
        <v>597.44000000000005</v>
      </c>
      <c r="CZ8" s="551">
        <v>599.29999999999995</v>
      </c>
      <c r="DA8" s="549">
        <v>601.96</v>
      </c>
      <c r="DB8" s="549">
        <v>608.04999999999995</v>
      </c>
      <c r="DC8" s="550">
        <v>612.58000000000004</v>
      </c>
      <c r="DD8" s="551">
        <v>618.26</v>
      </c>
      <c r="DE8" s="549">
        <v>622.07000000000005</v>
      </c>
      <c r="DF8" s="549">
        <v>631.33000000000004</v>
      </c>
      <c r="DG8" s="550">
        <v>636.79</v>
      </c>
      <c r="DH8" s="551">
        <v>643.64</v>
      </c>
      <c r="DI8" s="549">
        <v>648.67999999999995</v>
      </c>
      <c r="DJ8" s="549">
        <v>655.30999999999995</v>
      </c>
      <c r="DK8" s="550">
        <v>659.06</v>
      </c>
      <c r="DL8" s="551">
        <v>666.12</v>
      </c>
      <c r="DM8" s="549">
        <v>668.01</v>
      </c>
      <c r="DN8" s="549">
        <v>669.42</v>
      </c>
      <c r="DO8" s="550">
        <v>686.51</v>
      </c>
      <c r="DP8" s="551">
        <v>694.1</v>
      </c>
      <c r="DQ8" s="549">
        <v>706.17</v>
      </c>
      <c r="DR8" s="549">
        <v>718.54</v>
      </c>
      <c r="DS8" s="550">
        <v>718.99</v>
      </c>
      <c r="DT8" s="551">
        <v>720.94</v>
      </c>
      <c r="DU8" s="549">
        <v>725.82</v>
      </c>
      <c r="DV8" s="549">
        <v>737.53</v>
      </c>
      <c r="DW8" s="550">
        <v>744.72</v>
      </c>
      <c r="DX8" s="551">
        <v>754.07</v>
      </c>
      <c r="DY8" s="549">
        <v>755.1</v>
      </c>
      <c r="DZ8" s="549">
        <v>766.33</v>
      </c>
      <c r="EA8" s="550">
        <v>770.44</v>
      </c>
      <c r="EB8" s="551">
        <v>778.06</v>
      </c>
      <c r="EC8" s="549">
        <v>780.49</v>
      </c>
      <c r="ED8" s="549">
        <v>798.39</v>
      </c>
      <c r="EE8" s="550">
        <v>799.72</v>
      </c>
      <c r="EF8" s="551">
        <v>802.29</v>
      </c>
      <c r="EG8" s="549">
        <v>811.14</v>
      </c>
      <c r="EH8" s="549">
        <v>821.33</v>
      </c>
      <c r="EI8" s="550">
        <v>824.47</v>
      </c>
      <c r="EJ8" s="551">
        <v>828.38</v>
      </c>
      <c r="EK8" s="549">
        <v>833.59</v>
      </c>
      <c r="EL8" s="549">
        <v>844.93</v>
      </c>
      <c r="EM8" s="550">
        <v>845.07</v>
      </c>
      <c r="EN8" s="551">
        <v>849.84</v>
      </c>
      <c r="EO8" s="549">
        <v>853.83</v>
      </c>
      <c r="EP8" s="549">
        <v>869.35</v>
      </c>
      <c r="EQ8" s="550">
        <v>869.57</v>
      </c>
      <c r="ER8" s="551">
        <v>871.75</v>
      </c>
      <c r="ES8" s="549">
        <v>874.82</v>
      </c>
      <c r="ET8" s="549">
        <v>893.52</v>
      </c>
      <c r="EU8" s="550">
        <v>895.08</v>
      </c>
      <c r="EV8" s="551">
        <v>898.33</v>
      </c>
      <c r="EW8" s="549">
        <v>901.47</v>
      </c>
      <c r="EX8" s="549">
        <v>904.62</v>
      </c>
      <c r="EY8" s="550">
        <v>907.76</v>
      </c>
      <c r="EZ8" s="551">
        <v>911.39</v>
      </c>
      <c r="FA8" s="549">
        <v>915.66</v>
      </c>
      <c r="FB8" s="549">
        <v>919.33</v>
      </c>
      <c r="FC8" s="550">
        <v>923</v>
      </c>
      <c r="FD8" s="551">
        <v>927.55</v>
      </c>
      <c r="FE8" s="549">
        <v>931.76</v>
      </c>
      <c r="FF8" s="549">
        <v>935.96</v>
      </c>
      <c r="FG8" s="550">
        <v>940.16</v>
      </c>
      <c r="FH8" s="551">
        <v>944.82</v>
      </c>
      <c r="FI8" s="549">
        <v>949.34</v>
      </c>
      <c r="FJ8" s="549">
        <v>953.86</v>
      </c>
      <c r="FK8" s="550">
        <v>958.38</v>
      </c>
      <c r="FL8" s="551">
        <v>963.35</v>
      </c>
      <c r="FM8" s="549">
        <v>968.21</v>
      </c>
      <c r="FN8" s="549">
        <v>973.06</v>
      </c>
      <c r="FO8" s="550">
        <v>977.91</v>
      </c>
      <c r="FP8" s="551">
        <v>982.62</v>
      </c>
      <c r="FQ8" s="549">
        <v>987.57</v>
      </c>
      <c r="FR8" s="549">
        <v>992.52</v>
      </c>
      <c r="FS8" s="550">
        <v>997.47</v>
      </c>
      <c r="FT8" s="551">
        <v>1002.27</v>
      </c>
      <c r="FU8" s="549">
        <v>1007.32</v>
      </c>
      <c r="FV8" s="549">
        <v>1012.37</v>
      </c>
      <c r="FW8" s="550">
        <v>1017.42</v>
      </c>
      <c r="FX8" s="551">
        <v>1022.32</v>
      </c>
      <c r="FY8" s="549">
        <v>1027.47</v>
      </c>
      <c r="FZ8" s="549">
        <v>1032.6199999999999</v>
      </c>
      <c r="GA8" s="550">
        <v>1037.77</v>
      </c>
      <c r="GB8" s="551">
        <v>1042.76</v>
      </c>
      <c r="GC8" s="549">
        <v>1048.02</v>
      </c>
      <c r="GD8" s="549">
        <v>1053.27</v>
      </c>
      <c r="GE8" s="550">
        <v>1058.52</v>
      </c>
      <c r="GF8" s="551">
        <v>1063.6199999999999</v>
      </c>
      <c r="GG8" s="549">
        <v>1068.98</v>
      </c>
      <c r="GH8" s="549">
        <v>1074.3399999999999</v>
      </c>
      <c r="GI8" s="550">
        <v>1079.7</v>
      </c>
      <c r="GJ8" s="551">
        <v>1084.8900000000001</v>
      </c>
      <c r="GK8" s="549">
        <v>1090.3599999999999</v>
      </c>
      <c r="GL8" s="549">
        <v>1095.82</v>
      </c>
      <c r="GM8" s="550">
        <v>1101.29</v>
      </c>
      <c r="GN8" s="551">
        <v>1106.5899999999999</v>
      </c>
      <c r="GO8" s="549">
        <v>1112.17</v>
      </c>
      <c r="GP8" s="549">
        <v>1117.74</v>
      </c>
      <c r="GQ8" s="550">
        <v>1123.31</v>
      </c>
      <c r="GR8" s="551">
        <v>1128.72</v>
      </c>
      <c r="GS8" s="549">
        <v>1134.4100000000001</v>
      </c>
      <c r="GT8" s="549">
        <v>1140.0899999999999</v>
      </c>
      <c r="GU8" s="550">
        <v>1145.78</v>
      </c>
      <c r="GV8" s="551">
        <v>1151.3</v>
      </c>
      <c r="GW8" s="549">
        <v>1157.0999999999999</v>
      </c>
      <c r="GX8" s="549">
        <v>1162.9000000000001</v>
      </c>
      <c r="GY8" s="550">
        <v>1168.7</v>
      </c>
      <c r="GZ8" s="551">
        <v>1174.32</v>
      </c>
      <c r="HA8" s="549">
        <v>1180.24</v>
      </c>
      <c r="HB8" s="549">
        <v>1186.1500000000001</v>
      </c>
      <c r="HC8" s="550">
        <v>1192.07</v>
      </c>
      <c r="HD8" s="551">
        <v>1197.81</v>
      </c>
      <c r="HE8" s="549">
        <v>1203.8399999999999</v>
      </c>
      <c r="HF8" s="549">
        <v>1209.8800000000001</v>
      </c>
      <c r="HG8" s="550">
        <v>1215.9100000000001</v>
      </c>
      <c r="HH8" s="551">
        <v>1221.77</v>
      </c>
      <c r="HI8" s="549">
        <v>1227.92</v>
      </c>
      <c r="HJ8" s="549">
        <v>1234.08</v>
      </c>
      <c r="HK8" s="550">
        <v>1240.23</v>
      </c>
      <c r="HL8" s="551">
        <v>1246.2</v>
      </c>
      <c r="HM8" s="549">
        <v>1252.48</v>
      </c>
      <c r="HN8" s="549">
        <v>1258.76</v>
      </c>
      <c r="HO8" s="550">
        <v>1265.03</v>
      </c>
      <c r="HP8" s="551">
        <v>1271.1199999999999</v>
      </c>
      <c r="HQ8" s="549">
        <v>1277.53</v>
      </c>
      <c r="HR8" s="549">
        <v>1283.93</v>
      </c>
      <c r="HS8" s="550">
        <v>1290.3399999999999</v>
      </c>
      <c r="HT8" s="551">
        <v>1296.55</v>
      </c>
      <c r="HU8" s="549">
        <v>1303.08</v>
      </c>
      <c r="HV8" s="549">
        <v>1309.6099999999999</v>
      </c>
      <c r="HW8" s="550">
        <v>1316.14</v>
      </c>
      <c r="HX8" s="551">
        <v>1322.48</v>
      </c>
      <c r="HY8" s="549">
        <v>1329.14</v>
      </c>
      <c r="HZ8" s="549">
        <v>1335.8</v>
      </c>
      <c r="IA8" s="550">
        <v>1342.47</v>
      </c>
      <c r="IB8" s="551">
        <v>1348.93</v>
      </c>
      <c r="IC8" s="549">
        <v>1355.72</v>
      </c>
      <c r="ID8" s="549">
        <v>1362.52</v>
      </c>
      <c r="IE8" s="550">
        <v>1369.31</v>
      </c>
      <c r="IF8" s="551">
        <v>1375.91</v>
      </c>
      <c r="IG8" s="549">
        <v>1382.84</v>
      </c>
      <c r="IH8" s="549">
        <v>1389.77</v>
      </c>
      <c r="II8" s="550">
        <v>1396.7</v>
      </c>
      <c r="IJ8" s="551">
        <v>1403.42</v>
      </c>
      <c r="IK8" s="549">
        <v>1410.49</v>
      </c>
      <c r="IL8" s="549">
        <v>1417.56</v>
      </c>
      <c r="IM8" s="550">
        <v>1424.63</v>
      </c>
      <c r="IN8" s="551">
        <v>1431.49</v>
      </c>
      <c r="IO8" s="549">
        <v>1438.7</v>
      </c>
      <c r="IP8" s="549">
        <v>1445.92</v>
      </c>
      <c r="IQ8" s="550">
        <v>1453.13</v>
      </c>
      <c r="IR8" s="551">
        <v>1460.12</v>
      </c>
      <c r="IS8" s="549">
        <v>1467.48</v>
      </c>
      <c r="IT8" s="549">
        <v>1474.83</v>
      </c>
      <c r="IU8" s="550">
        <v>1482.19</v>
      </c>
      <c r="IV8" s="551">
        <v>1489.33</v>
      </c>
      <c r="IW8" s="549">
        <v>1496.83</v>
      </c>
      <c r="IX8" s="549">
        <v>1504.33</v>
      </c>
      <c r="IY8" s="550">
        <v>1511.83</v>
      </c>
      <c r="IZ8" s="551">
        <v>1519.11</v>
      </c>
      <c r="JA8" s="549">
        <v>1526.76</v>
      </c>
      <c r="JB8" s="549">
        <v>1534.42</v>
      </c>
      <c r="JC8" s="550">
        <v>1542.07</v>
      </c>
      <c r="JD8" s="551">
        <v>1549.49</v>
      </c>
      <c r="JE8" s="549">
        <v>1557.3</v>
      </c>
      <c r="JF8" s="549">
        <v>1565.11</v>
      </c>
      <c r="JG8" s="550">
        <v>1572.91</v>
      </c>
      <c r="JH8" s="551">
        <v>1580.48</v>
      </c>
      <c r="JI8" s="549">
        <v>1588.45</v>
      </c>
      <c r="JJ8" s="549">
        <v>1596.41</v>
      </c>
      <c r="JK8" s="550">
        <v>1604.37</v>
      </c>
      <c r="JL8" s="551">
        <v>1612.09</v>
      </c>
      <c r="JM8" s="549">
        <v>1620.21</v>
      </c>
      <c r="JN8" s="549">
        <v>1628.34</v>
      </c>
      <c r="JO8" s="550">
        <v>1636.46</v>
      </c>
      <c r="JP8" s="551">
        <v>1644.34</v>
      </c>
      <c r="JQ8" s="549">
        <v>1652.62</v>
      </c>
      <c r="JR8" s="549">
        <v>1660.9</v>
      </c>
      <c r="JS8" s="550">
        <v>1669.19</v>
      </c>
      <c r="JT8" s="551">
        <v>1677.22</v>
      </c>
      <c r="JU8" s="549">
        <v>1685.67</v>
      </c>
      <c r="JV8" s="549">
        <v>1694.12</v>
      </c>
      <c r="JW8" s="550">
        <v>1702.57</v>
      </c>
      <c r="JX8" s="551">
        <v>1710.77</v>
      </c>
      <c r="JY8" s="549">
        <v>1719.38</v>
      </c>
      <c r="JZ8" s="549">
        <v>1728</v>
      </c>
      <c r="KA8" s="550">
        <v>1736.62</v>
      </c>
      <c r="KB8" s="551">
        <v>1744.98</v>
      </c>
      <c r="KC8" s="549">
        <v>1753.77</v>
      </c>
      <c r="KD8" s="549">
        <v>1762.56</v>
      </c>
      <c r="KE8" s="550">
        <v>1771.35</v>
      </c>
      <c r="KF8" s="551">
        <v>1779.88</v>
      </c>
      <c r="KG8" s="549">
        <v>1788.85</v>
      </c>
      <c r="KH8" s="549">
        <v>1797.81</v>
      </c>
      <c r="KI8" s="550">
        <v>1806.78</v>
      </c>
      <c r="KJ8" s="551">
        <v>1815.48</v>
      </c>
      <c r="KK8" s="549">
        <v>1824.63</v>
      </c>
      <c r="KL8" s="549">
        <v>1833.77</v>
      </c>
      <c r="KM8" s="550">
        <v>1842.92</v>
      </c>
      <c r="KN8" s="551">
        <v>1851.79</v>
      </c>
      <c r="KO8" s="549">
        <v>1861.12</v>
      </c>
      <c r="KP8" s="549">
        <v>1870.45</v>
      </c>
      <c r="KQ8" s="550">
        <v>1879.78</v>
      </c>
      <c r="KR8" s="551">
        <v>1888.82</v>
      </c>
      <c r="KS8" s="549">
        <v>1898.34</v>
      </c>
      <c r="KT8" s="549">
        <v>1907.86</v>
      </c>
      <c r="KU8" s="550">
        <v>1917.37</v>
      </c>
      <c r="KV8" s="551">
        <v>1926.6</v>
      </c>
      <c r="KW8" s="549">
        <v>1936.31</v>
      </c>
      <c r="KX8" s="549">
        <v>1946.01</v>
      </c>
      <c r="KY8" s="550">
        <v>1955.72</v>
      </c>
      <c r="KZ8" s="551">
        <v>1965.13</v>
      </c>
      <c r="LA8" s="549">
        <v>1975.03</v>
      </c>
      <c r="LB8" s="549">
        <v>1984.93</v>
      </c>
      <c r="LC8" s="550">
        <v>1994.83</v>
      </c>
      <c r="LD8" s="551">
        <v>2004.44</v>
      </c>
      <c r="LE8" s="549">
        <v>2014.53</v>
      </c>
      <c r="LF8" s="549">
        <v>2024.63</v>
      </c>
      <c r="LG8" s="550">
        <v>2034.73</v>
      </c>
      <c r="LH8" s="551">
        <v>2044.52</v>
      </c>
      <c r="LI8" s="549">
        <v>2054.8200000000002</v>
      </c>
      <c r="LJ8" s="549">
        <v>2065.12</v>
      </c>
      <c r="LK8" s="550">
        <v>2075.42</v>
      </c>
      <c r="LL8" s="551">
        <v>2085.41</v>
      </c>
      <c r="LM8" s="549">
        <v>2095.92</v>
      </c>
      <c r="LN8" s="549">
        <v>2106.4299999999998</v>
      </c>
      <c r="LO8" s="550">
        <v>2116.9299999999998</v>
      </c>
      <c r="LP8" s="551">
        <v>2127.12</v>
      </c>
      <c r="LQ8" s="549">
        <v>2137.84</v>
      </c>
      <c r="LR8" s="549">
        <v>2148.56</v>
      </c>
      <c r="LS8" s="550">
        <v>2159.27</v>
      </c>
      <c r="LT8" s="551">
        <v>2169.67</v>
      </c>
      <c r="LU8" s="549">
        <v>2180.6</v>
      </c>
      <c r="LV8" s="549">
        <v>2191.5300000000002</v>
      </c>
      <c r="LW8" s="550">
        <v>2202.46</v>
      </c>
      <c r="LX8" s="551">
        <v>2213.06</v>
      </c>
      <c r="LY8" s="549">
        <v>2224.21</v>
      </c>
      <c r="LZ8" s="549">
        <v>2235.36</v>
      </c>
      <c r="MA8" s="550">
        <v>2246.5100000000002</v>
      </c>
      <c r="MB8" s="551">
        <v>2257.3200000000002</v>
      </c>
      <c r="MC8" s="549">
        <v>2268.69</v>
      </c>
      <c r="MD8" s="549">
        <v>2280.06</v>
      </c>
      <c r="ME8" s="550">
        <v>2291.44</v>
      </c>
      <c r="MF8" s="551">
        <v>2302.4699999999998</v>
      </c>
      <c r="MG8" s="549">
        <v>2314.0700000000002</v>
      </c>
      <c r="MH8" s="549">
        <v>2325.67</v>
      </c>
      <c r="MI8" s="550">
        <v>2337.2600000000002</v>
      </c>
      <c r="MJ8" s="551">
        <v>2348.52</v>
      </c>
      <c r="MK8" s="549">
        <v>2360.35</v>
      </c>
      <c r="ML8" s="549">
        <v>2372.1799999999998</v>
      </c>
      <c r="MM8" s="550">
        <v>2384.0100000000002</v>
      </c>
      <c r="MN8" s="551">
        <v>2395.4899999999998</v>
      </c>
      <c r="MO8" s="549">
        <v>2407.5500000000002</v>
      </c>
      <c r="MP8" s="549">
        <v>2419.62</v>
      </c>
      <c r="MQ8" s="550">
        <v>2431.69</v>
      </c>
      <c r="MR8" s="551">
        <v>2443.4</v>
      </c>
      <c r="MS8" s="549">
        <v>2455.71</v>
      </c>
      <c r="MT8" s="549">
        <v>2468.0100000000002</v>
      </c>
      <c r="MU8" s="550">
        <v>2480.3200000000002</v>
      </c>
      <c r="MV8" s="551">
        <v>2492.2600000000002</v>
      </c>
      <c r="MW8" s="549">
        <v>2504.8200000000002</v>
      </c>
      <c r="MX8" s="549">
        <v>2517.37</v>
      </c>
      <c r="MY8" s="550">
        <v>2529.9299999999998</v>
      </c>
      <c r="MZ8" s="551">
        <v>2542.11</v>
      </c>
      <c r="NA8" s="549">
        <v>2554.92</v>
      </c>
      <c r="NB8" s="549">
        <v>2567.7199999999998</v>
      </c>
      <c r="NC8" s="550">
        <v>2580.5300000000002</v>
      </c>
      <c r="ND8" s="551">
        <v>2592.9499999999998</v>
      </c>
      <c r="NE8" s="549">
        <v>2606.0100000000002</v>
      </c>
      <c r="NF8" s="549">
        <v>2619.08</v>
      </c>
      <c r="NG8" s="550">
        <v>2632.14</v>
      </c>
      <c r="NH8" s="551">
        <v>2644.81</v>
      </c>
      <c r="NI8" s="549">
        <v>2658.13</v>
      </c>
      <c r="NJ8" s="549">
        <v>2671.46</v>
      </c>
      <c r="NK8" s="550">
        <v>2684.78</v>
      </c>
      <c r="NL8" s="551">
        <v>2697.71</v>
      </c>
      <c r="NM8" s="549">
        <v>2711.3</v>
      </c>
      <c r="NN8" s="549">
        <v>2724.89</v>
      </c>
      <c r="NO8" s="550">
        <v>2738.48</v>
      </c>
      <c r="NP8" s="551">
        <v>2751.66</v>
      </c>
      <c r="NQ8" s="549">
        <v>2765.52</v>
      </c>
      <c r="NR8" s="549">
        <v>2779.39</v>
      </c>
      <c r="NS8" s="550">
        <v>2793.25</v>
      </c>
      <c r="NT8" s="551">
        <v>2806.69</v>
      </c>
      <c r="NU8" s="549">
        <v>2820.83</v>
      </c>
      <c r="NV8" s="549">
        <v>2834.97</v>
      </c>
      <c r="NW8" s="550">
        <v>2849.11</v>
      </c>
      <c r="NX8" s="551">
        <v>2862.83</v>
      </c>
      <c r="NY8" s="549">
        <v>2877.25</v>
      </c>
      <c r="NZ8" s="549">
        <v>2891.67</v>
      </c>
      <c r="OA8" s="550">
        <v>2906.09</v>
      </c>
      <c r="OB8" s="551">
        <v>2920.08</v>
      </c>
      <c r="OC8" s="549">
        <v>2934.79</v>
      </c>
      <c r="OD8" s="549">
        <v>2949.51</v>
      </c>
      <c r="OE8" s="550">
        <v>2964.22</v>
      </c>
      <c r="OF8" s="551">
        <v>2978.49</v>
      </c>
      <c r="OG8" s="549">
        <v>2993.49</v>
      </c>
      <c r="OH8" s="549">
        <v>3008.5</v>
      </c>
      <c r="OI8" s="550">
        <v>3023.5</v>
      </c>
      <c r="OJ8" s="551">
        <v>3038.06</v>
      </c>
      <c r="OK8" s="549">
        <v>3053.36</v>
      </c>
      <c r="OL8" s="549">
        <v>3068.67</v>
      </c>
      <c r="OM8" s="550">
        <v>3083.97</v>
      </c>
      <c r="ON8" s="551">
        <v>3098.82</v>
      </c>
      <c r="OO8" s="549">
        <v>3114.43</v>
      </c>
      <c r="OP8" s="549">
        <v>3130.04</v>
      </c>
      <c r="OQ8" s="550">
        <v>3145.65</v>
      </c>
      <c r="OR8" s="551">
        <v>3160.79</v>
      </c>
      <c r="OS8" s="549">
        <v>3176.72</v>
      </c>
      <c r="OT8" s="549">
        <v>3192.64</v>
      </c>
      <c r="OU8" s="550">
        <v>3208.56</v>
      </c>
      <c r="OV8" s="551">
        <v>3224.01</v>
      </c>
      <c r="OW8" s="549">
        <v>3240.25</v>
      </c>
      <c r="OX8" s="549">
        <v>3256.49</v>
      </c>
      <c r="OY8" s="550">
        <v>3272.73</v>
      </c>
      <c r="OZ8" s="551">
        <v>3288.49</v>
      </c>
      <c r="PA8" s="549">
        <v>3305.06</v>
      </c>
      <c r="PB8" s="549">
        <v>3321.62</v>
      </c>
      <c r="PC8" s="550">
        <v>3338.19</v>
      </c>
      <c r="PD8" s="551">
        <v>3354.26</v>
      </c>
      <c r="PE8" s="549">
        <v>3371.16</v>
      </c>
      <c r="PF8" s="549">
        <v>3388.05</v>
      </c>
      <c r="PG8" s="550">
        <v>3404.95</v>
      </c>
      <c r="PH8" s="551">
        <v>3421.34</v>
      </c>
      <c r="PI8" s="549">
        <v>3438.58</v>
      </c>
      <c r="PJ8" s="549">
        <v>3455.82</v>
      </c>
      <c r="PK8" s="550">
        <v>3473.05</v>
      </c>
      <c r="PL8" s="551">
        <v>3489.77</v>
      </c>
      <c r="PM8" s="549">
        <v>3507.35</v>
      </c>
      <c r="PN8" s="549">
        <v>3524.93</v>
      </c>
      <c r="PO8" s="550">
        <v>3542.51</v>
      </c>
      <c r="PP8" s="551">
        <v>3559.57</v>
      </c>
      <c r="PQ8" s="549">
        <v>3577.5</v>
      </c>
      <c r="PR8" s="549">
        <v>3595.43</v>
      </c>
      <c r="PS8" s="550">
        <v>3613.36</v>
      </c>
      <c r="PT8" s="551">
        <v>3630.76</v>
      </c>
      <c r="PU8" s="549">
        <v>3649.05</v>
      </c>
      <c r="PV8" s="549">
        <v>3667.34</v>
      </c>
      <c r="PW8" s="550">
        <v>3685.63</v>
      </c>
      <c r="PX8" s="551">
        <v>3703.37</v>
      </c>
      <c r="PY8" s="549">
        <v>3722.03</v>
      </c>
      <c r="PZ8" s="549">
        <v>3740.69</v>
      </c>
      <c r="QA8" s="550">
        <v>3759.34</v>
      </c>
      <c r="QB8" s="551">
        <v>3777.44</v>
      </c>
      <c r="QC8" s="549">
        <v>3796.47</v>
      </c>
      <c r="QD8" s="549">
        <v>3815.5</v>
      </c>
      <c r="QE8" s="550">
        <v>3834.53</v>
      </c>
      <c r="QF8" s="551">
        <v>3852.99</v>
      </c>
      <c r="QG8" s="549">
        <v>3872.4</v>
      </c>
      <c r="QH8" s="549">
        <v>3891.81</v>
      </c>
      <c r="QI8" s="550">
        <v>3911.22</v>
      </c>
      <c r="QJ8" s="551">
        <v>3930.05</v>
      </c>
      <c r="QK8" s="549">
        <v>3949.85</v>
      </c>
      <c r="QL8" s="549">
        <v>3969.65</v>
      </c>
      <c r="QM8" s="550">
        <v>3989.45</v>
      </c>
      <c r="QN8" s="551">
        <v>4008.65</v>
      </c>
      <c r="QO8" s="549">
        <v>4028.84</v>
      </c>
      <c r="QP8" s="549">
        <v>4049.04</v>
      </c>
      <c r="QQ8" s="550">
        <v>4069.23</v>
      </c>
      <c r="QR8" s="551">
        <v>4088.82</v>
      </c>
      <c r="QS8" s="549">
        <v>4109.42</v>
      </c>
      <c r="QT8" s="549">
        <v>4130.0200000000004</v>
      </c>
      <c r="QU8" s="550">
        <v>4150.62</v>
      </c>
      <c r="QV8" s="551">
        <v>4170.6000000000004</v>
      </c>
      <c r="QW8" s="549">
        <v>4191.6099999999997</v>
      </c>
      <c r="QX8" s="549">
        <v>4212.62</v>
      </c>
      <c r="QY8" s="550">
        <v>4233.63</v>
      </c>
      <c r="QZ8" s="551">
        <v>4254.01</v>
      </c>
      <c r="RA8" s="549">
        <v>4275.4399999999996</v>
      </c>
      <c r="RB8" s="549">
        <v>4296.87</v>
      </c>
      <c r="RC8" s="550">
        <v>4318.3</v>
      </c>
      <c r="RD8" s="551">
        <v>4339.09</v>
      </c>
      <c r="RE8" s="549">
        <v>4360.95</v>
      </c>
      <c r="RF8" s="549">
        <v>4382.8100000000004</v>
      </c>
      <c r="RG8" s="550">
        <v>4404.67</v>
      </c>
      <c r="RH8" s="551">
        <v>4425.87</v>
      </c>
      <c r="RI8" s="549">
        <v>4448.17</v>
      </c>
      <c r="RJ8" s="549">
        <v>4470.47</v>
      </c>
      <c r="RK8" s="550">
        <v>4492.76</v>
      </c>
      <c r="RL8" s="551">
        <v>4514.3900000000003</v>
      </c>
      <c r="RM8" s="549">
        <v>4537.13</v>
      </c>
      <c r="RN8" s="549">
        <v>4559.88</v>
      </c>
      <c r="RO8" s="550">
        <v>4582.62</v>
      </c>
      <c r="RP8" s="551">
        <v>4604.68</v>
      </c>
      <c r="RQ8" s="549">
        <v>4627.88</v>
      </c>
      <c r="RR8" s="549">
        <v>4651.07</v>
      </c>
      <c r="RS8" s="550">
        <v>4674.2700000000004</v>
      </c>
      <c r="RT8" s="551">
        <v>4696.7700000000004</v>
      </c>
      <c r="RU8" s="549">
        <v>4720.43</v>
      </c>
      <c r="RV8" s="549">
        <v>4744.09</v>
      </c>
      <c r="RW8" s="550">
        <v>4767.76</v>
      </c>
      <c r="RX8" s="551">
        <v>4790.71</v>
      </c>
      <c r="RY8" s="549">
        <v>4814.84</v>
      </c>
      <c r="RZ8" s="549">
        <v>4838.9799999999996</v>
      </c>
      <c r="SA8" s="550">
        <v>4863.1099999999997</v>
      </c>
    </row>
    <row r="9" spans="1:496" s="562" customFormat="1" ht="16.5" thickTop="1" thickBot="1">
      <c r="A9" s="553"/>
      <c r="B9" s="554"/>
      <c r="C9" s="555"/>
      <c r="D9" s="556"/>
      <c r="E9" s="557"/>
      <c r="F9" s="558"/>
      <c r="G9" s="493">
        <v>8</v>
      </c>
      <c r="H9" s="559" t="s">
        <v>79</v>
      </c>
      <c r="I9" s="501">
        <v>8</v>
      </c>
      <c r="J9" s="560" t="s">
        <v>369</v>
      </c>
      <c r="K9" s="561">
        <v>0.15</v>
      </c>
      <c r="L9" s="548">
        <v>268.61</v>
      </c>
      <c r="M9" s="549">
        <v>272.52</v>
      </c>
      <c r="N9" s="549">
        <v>281.67</v>
      </c>
      <c r="O9" s="550">
        <v>285.68</v>
      </c>
      <c r="P9" s="548">
        <v>291.27</v>
      </c>
      <c r="Q9" s="549">
        <v>297.99</v>
      </c>
      <c r="R9" s="549">
        <v>308.49</v>
      </c>
      <c r="S9" s="550">
        <v>311.94</v>
      </c>
      <c r="T9" s="551">
        <v>317.12</v>
      </c>
      <c r="U9" s="549">
        <v>318.98</v>
      </c>
      <c r="V9" s="549">
        <v>328.96</v>
      </c>
      <c r="W9" s="550">
        <v>329.62</v>
      </c>
      <c r="X9" s="551">
        <v>329.81</v>
      </c>
      <c r="Y9" s="549">
        <v>331.82</v>
      </c>
      <c r="Z9" s="549">
        <v>337.99</v>
      </c>
      <c r="AA9" s="550">
        <v>339.43</v>
      </c>
      <c r="AB9" s="551">
        <v>339.85</v>
      </c>
      <c r="AC9" s="549">
        <v>343.07</v>
      </c>
      <c r="AD9" s="549">
        <v>347.13</v>
      </c>
      <c r="AE9" s="550">
        <v>346.95</v>
      </c>
      <c r="AF9" s="551">
        <v>348.18</v>
      </c>
      <c r="AG9" s="549">
        <v>350.26</v>
      </c>
      <c r="AH9" s="549">
        <v>351.95</v>
      </c>
      <c r="AI9" s="550">
        <v>351.5</v>
      </c>
      <c r="AJ9" s="551">
        <v>351.32</v>
      </c>
      <c r="AK9" s="549">
        <v>353.16</v>
      </c>
      <c r="AL9" s="549">
        <v>353.43</v>
      </c>
      <c r="AM9" s="550">
        <v>353.83</v>
      </c>
      <c r="AN9" s="551">
        <v>355.05</v>
      </c>
      <c r="AO9" s="549">
        <v>356.86</v>
      </c>
      <c r="AP9" s="549">
        <v>360.95</v>
      </c>
      <c r="AQ9" s="550">
        <v>363.11</v>
      </c>
      <c r="AR9" s="551">
        <v>366.73</v>
      </c>
      <c r="AS9" s="549">
        <v>370.67</v>
      </c>
      <c r="AT9" s="549">
        <v>374.28</v>
      </c>
      <c r="AU9" s="550">
        <v>375.6</v>
      </c>
      <c r="AV9" s="551">
        <v>380.19</v>
      </c>
      <c r="AW9" s="549">
        <v>383.99</v>
      </c>
      <c r="AX9" s="549">
        <v>387.52</v>
      </c>
      <c r="AY9" s="550">
        <v>388.29</v>
      </c>
      <c r="AZ9" s="551">
        <v>389.13</v>
      </c>
      <c r="BA9" s="549">
        <v>392.24</v>
      </c>
      <c r="BB9" s="549">
        <v>396.69</v>
      </c>
      <c r="BC9" s="550">
        <v>397.57</v>
      </c>
      <c r="BD9" s="551">
        <v>400.37</v>
      </c>
      <c r="BE9" s="549">
        <v>402.16</v>
      </c>
      <c r="BF9" s="549">
        <v>404.98</v>
      </c>
      <c r="BG9" s="550">
        <v>404.39</v>
      </c>
      <c r="BH9" s="551">
        <v>406.6</v>
      </c>
      <c r="BI9" s="549">
        <v>409.86</v>
      </c>
      <c r="BJ9" s="549">
        <v>412.2</v>
      </c>
      <c r="BK9" s="550">
        <v>412.6</v>
      </c>
      <c r="BL9" s="551">
        <v>416.86</v>
      </c>
      <c r="BM9" s="549">
        <v>423.16</v>
      </c>
      <c r="BN9" s="549">
        <v>424.3</v>
      </c>
      <c r="BO9" s="550">
        <v>426.5</v>
      </c>
      <c r="BP9" s="551">
        <v>430.77</v>
      </c>
      <c r="BQ9" s="549">
        <v>434.22</v>
      </c>
      <c r="BR9" s="549">
        <v>437.46</v>
      </c>
      <c r="BS9" s="550">
        <v>439.04</v>
      </c>
      <c r="BT9" s="551">
        <v>443.1</v>
      </c>
      <c r="BU9" s="549">
        <v>449.75</v>
      </c>
      <c r="BV9" s="549">
        <v>453.64</v>
      </c>
      <c r="BW9" s="550">
        <v>453.85</v>
      </c>
      <c r="BX9" s="551">
        <v>455.02</v>
      </c>
      <c r="BY9" s="549">
        <v>458.98</v>
      </c>
      <c r="BZ9" s="549">
        <v>462.87</v>
      </c>
      <c r="CA9" s="550">
        <v>463.99</v>
      </c>
      <c r="CB9" s="551">
        <v>465.98</v>
      </c>
      <c r="CC9" s="549">
        <v>470.03</v>
      </c>
      <c r="CD9" s="549">
        <v>472.01</v>
      </c>
      <c r="CE9" s="550">
        <v>473.15</v>
      </c>
      <c r="CF9" s="551">
        <v>475.97</v>
      </c>
      <c r="CG9" s="549">
        <v>479.55</v>
      </c>
      <c r="CH9" s="549">
        <v>480.64</v>
      </c>
      <c r="CI9" s="550">
        <v>480.07</v>
      </c>
      <c r="CJ9" s="552">
        <v>482.4</v>
      </c>
      <c r="CK9" s="549">
        <v>487.32</v>
      </c>
      <c r="CL9" s="549">
        <v>492.58</v>
      </c>
      <c r="CM9" s="550">
        <v>491.25</v>
      </c>
      <c r="CN9" s="551">
        <v>494.04</v>
      </c>
      <c r="CO9" s="549">
        <v>496.25</v>
      </c>
      <c r="CP9" s="549">
        <v>498.01</v>
      </c>
      <c r="CQ9" s="550">
        <v>498.82</v>
      </c>
      <c r="CR9" s="551">
        <v>500.65</v>
      </c>
      <c r="CS9" s="549">
        <v>501.87</v>
      </c>
      <c r="CT9" s="549">
        <v>505.85</v>
      </c>
      <c r="CU9" s="550">
        <v>507.48</v>
      </c>
      <c r="CV9" s="548">
        <v>509.54</v>
      </c>
      <c r="CW9" s="549">
        <v>517.86</v>
      </c>
      <c r="CX9" s="549">
        <v>523.54</v>
      </c>
      <c r="CY9" s="550">
        <v>523.71</v>
      </c>
      <c r="CZ9" s="551">
        <v>524.83000000000004</v>
      </c>
      <c r="DA9" s="549">
        <v>527.44000000000005</v>
      </c>
      <c r="DB9" s="549">
        <v>530.53</v>
      </c>
      <c r="DC9" s="550">
        <v>535</v>
      </c>
      <c r="DD9" s="551">
        <v>543.14</v>
      </c>
      <c r="DE9" s="549">
        <v>561.95000000000005</v>
      </c>
      <c r="DF9" s="549">
        <v>574.05999999999995</v>
      </c>
      <c r="DG9" s="550">
        <v>587.47</v>
      </c>
      <c r="DH9" s="551">
        <v>594.9</v>
      </c>
      <c r="DI9" s="549">
        <v>598.72</v>
      </c>
      <c r="DJ9" s="549">
        <v>603.91</v>
      </c>
      <c r="DK9" s="550">
        <v>611.03</v>
      </c>
      <c r="DL9" s="551">
        <v>625.48</v>
      </c>
      <c r="DM9" s="549">
        <v>631.20000000000005</v>
      </c>
      <c r="DN9" s="549">
        <v>637.91999999999996</v>
      </c>
      <c r="DO9" s="550">
        <v>647.39</v>
      </c>
      <c r="DP9" s="551">
        <v>651.74</v>
      </c>
      <c r="DQ9" s="549">
        <v>668.81</v>
      </c>
      <c r="DR9" s="549">
        <v>674.55</v>
      </c>
      <c r="DS9" s="550">
        <v>673.9</v>
      </c>
      <c r="DT9" s="551">
        <v>678.85</v>
      </c>
      <c r="DU9" s="549">
        <v>694.86</v>
      </c>
      <c r="DV9" s="549">
        <v>719.14</v>
      </c>
      <c r="DW9" s="550">
        <v>720.13</v>
      </c>
      <c r="DX9" s="551">
        <v>705.76</v>
      </c>
      <c r="DY9" s="549">
        <v>697.72</v>
      </c>
      <c r="DZ9" s="549">
        <v>701.88</v>
      </c>
      <c r="EA9" s="550">
        <v>701.98</v>
      </c>
      <c r="EB9" s="551">
        <v>708.05</v>
      </c>
      <c r="EC9" s="549">
        <v>715.18</v>
      </c>
      <c r="ED9" s="549">
        <v>723.36</v>
      </c>
      <c r="EE9" s="550">
        <v>723.26</v>
      </c>
      <c r="EF9" s="551">
        <v>729.81</v>
      </c>
      <c r="EG9" s="549">
        <v>742.73</v>
      </c>
      <c r="EH9" s="549">
        <v>751.52</v>
      </c>
      <c r="EI9" s="550">
        <v>752.53</v>
      </c>
      <c r="EJ9" s="551">
        <v>758.31</v>
      </c>
      <c r="EK9" s="549">
        <v>763.62</v>
      </c>
      <c r="EL9" s="549">
        <v>764.46</v>
      </c>
      <c r="EM9" s="550">
        <v>765.52</v>
      </c>
      <c r="EN9" s="551">
        <v>772.81</v>
      </c>
      <c r="EO9" s="549">
        <v>776.78</v>
      </c>
      <c r="EP9" s="549">
        <v>781.78</v>
      </c>
      <c r="EQ9" s="550">
        <v>782.77</v>
      </c>
      <c r="ER9" s="551">
        <v>789.65</v>
      </c>
      <c r="ES9" s="549">
        <v>794.6</v>
      </c>
      <c r="ET9" s="549">
        <v>799.78</v>
      </c>
      <c r="EU9" s="550">
        <v>800.7</v>
      </c>
      <c r="EV9" s="551">
        <v>805.43</v>
      </c>
      <c r="EW9" s="549">
        <v>808.25</v>
      </c>
      <c r="EX9" s="549">
        <v>811.07</v>
      </c>
      <c r="EY9" s="550">
        <v>813.89</v>
      </c>
      <c r="EZ9" s="551">
        <v>817.14</v>
      </c>
      <c r="FA9" s="549">
        <v>820.97</v>
      </c>
      <c r="FB9" s="549">
        <v>824.26</v>
      </c>
      <c r="FC9" s="550">
        <v>827.55</v>
      </c>
      <c r="FD9" s="551">
        <v>831.63</v>
      </c>
      <c r="FE9" s="549">
        <v>835.4</v>
      </c>
      <c r="FF9" s="549">
        <v>839.17</v>
      </c>
      <c r="FG9" s="550">
        <v>842.94</v>
      </c>
      <c r="FH9" s="551">
        <v>847.11</v>
      </c>
      <c r="FI9" s="549">
        <v>851.17</v>
      </c>
      <c r="FJ9" s="549">
        <v>855.22</v>
      </c>
      <c r="FK9" s="550">
        <v>859.27</v>
      </c>
      <c r="FL9" s="551">
        <v>863.73</v>
      </c>
      <c r="FM9" s="549">
        <v>868.08</v>
      </c>
      <c r="FN9" s="549">
        <v>872.43</v>
      </c>
      <c r="FO9" s="550">
        <v>876.78</v>
      </c>
      <c r="FP9" s="551">
        <v>881</v>
      </c>
      <c r="FQ9" s="549">
        <v>885.44</v>
      </c>
      <c r="FR9" s="549">
        <v>889.88</v>
      </c>
      <c r="FS9" s="550">
        <v>894.32</v>
      </c>
      <c r="FT9" s="551">
        <v>898.62</v>
      </c>
      <c r="FU9" s="549">
        <v>903.15</v>
      </c>
      <c r="FV9" s="549">
        <v>907.68</v>
      </c>
      <c r="FW9" s="550">
        <v>912.21</v>
      </c>
      <c r="FX9" s="551">
        <v>916.6</v>
      </c>
      <c r="FY9" s="549">
        <v>921.21</v>
      </c>
      <c r="FZ9" s="549">
        <v>925.83</v>
      </c>
      <c r="GA9" s="550">
        <v>930.45</v>
      </c>
      <c r="GB9" s="551">
        <v>934.93</v>
      </c>
      <c r="GC9" s="549">
        <v>939.64</v>
      </c>
      <c r="GD9" s="549">
        <v>944.35</v>
      </c>
      <c r="GE9" s="550">
        <v>949.06</v>
      </c>
      <c r="GF9" s="551">
        <v>953.63</v>
      </c>
      <c r="GG9" s="549">
        <v>958.43</v>
      </c>
      <c r="GH9" s="549">
        <v>963.24</v>
      </c>
      <c r="GI9" s="550">
        <v>968.04</v>
      </c>
      <c r="GJ9" s="551">
        <v>972.7</v>
      </c>
      <c r="GK9" s="549">
        <v>977.6</v>
      </c>
      <c r="GL9" s="549">
        <v>982.5</v>
      </c>
      <c r="GM9" s="550">
        <v>987.4</v>
      </c>
      <c r="GN9" s="551">
        <v>992.15</v>
      </c>
      <c r="GO9" s="549">
        <v>997.15</v>
      </c>
      <c r="GP9" s="549">
        <v>1002.15</v>
      </c>
      <c r="GQ9" s="550">
        <v>1007.15</v>
      </c>
      <c r="GR9" s="551">
        <v>1012</v>
      </c>
      <c r="GS9" s="549">
        <v>1017.09</v>
      </c>
      <c r="GT9" s="549">
        <v>1022.19</v>
      </c>
      <c r="GU9" s="550">
        <v>1027.29</v>
      </c>
      <c r="GV9" s="551">
        <v>1032.24</v>
      </c>
      <c r="GW9" s="549">
        <v>1037.44</v>
      </c>
      <c r="GX9" s="549">
        <v>1042.6400000000001</v>
      </c>
      <c r="GY9" s="550">
        <v>1047.8399999999999</v>
      </c>
      <c r="GZ9" s="551">
        <v>1052.8800000000001</v>
      </c>
      <c r="HA9" s="549">
        <v>1058.19</v>
      </c>
      <c r="HB9" s="549">
        <v>1063.49</v>
      </c>
      <c r="HC9" s="550">
        <v>1068.79</v>
      </c>
      <c r="HD9" s="551">
        <v>1073.94</v>
      </c>
      <c r="HE9" s="549">
        <v>1079.3499999999999</v>
      </c>
      <c r="HF9" s="549">
        <v>1084.76</v>
      </c>
      <c r="HG9" s="550">
        <v>1090.17</v>
      </c>
      <c r="HH9" s="551">
        <v>1095.42</v>
      </c>
      <c r="HI9" s="549">
        <v>1100.94</v>
      </c>
      <c r="HJ9" s="549">
        <v>1106.45</v>
      </c>
      <c r="HK9" s="550">
        <v>1111.97</v>
      </c>
      <c r="HL9" s="551">
        <v>1117.33</v>
      </c>
      <c r="HM9" s="549">
        <v>1122.95</v>
      </c>
      <c r="HN9" s="549">
        <v>1128.58</v>
      </c>
      <c r="HO9" s="550">
        <v>1134.21</v>
      </c>
      <c r="HP9" s="551">
        <v>1139.67</v>
      </c>
      <c r="HQ9" s="549">
        <v>1145.4100000000001</v>
      </c>
      <c r="HR9" s="549">
        <v>1151.1600000000001</v>
      </c>
      <c r="HS9" s="550">
        <v>1156.9000000000001</v>
      </c>
      <c r="HT9" s="551">
        <v>1162.47</v>
      </c>
      <c r="HU9" s="549">
        <v>1168.32</v>
      </c>
      <c r="HV9" s="549">
        <v>1174.18</v>
      </c>
      <c r="HW9" s="550">
        <v>1180.03</v>
      </c>
      <c r="HX9" s="551">
        <v>1185.72</v>
      </c>
      <c r="HY9" s="549">
        <v>1191.69</v>
      </c>
      <c r="HZ9" s="549">
        <v>1197.6600000000001</v>
      </c>
      <c r="IA9" s="550">
        <v>1203.6400000000001</v>
      </c>
      <c r="IB9" s="551">
        <v>1209.43</v>
      </c>
      <c r="IC9" s="549">
        <v>1215.52</v>
      </c>
      <c r="ID9" s="549">
        <v>1221.6199999999999</v>
      </c>
      <c r="IE9" s="550">
        <v>1227.71</v>
      </c>
      <c r="IF9" s="551">
        <v>1233.6199999999999</v>
      </c>
      <c r="IG9" s="549">
        <v>1239.83</v>
      </c>
      <c r="IH9" s="549">
        <v>1246.05</v>
      </c>
      <c r="II9" s="550">
        <v>1252.26</v>
      </c>
      <c r="IJ9" s="551">
        <v>1258.29</v>
      </c>
      <c r="IK9" s="549">
        <v>1264.6300000000001</v>
      </c>
      <c r="IL9" s="549">
        <v>1270.97</v>
      </c>
      <c r="IM9" s="550">
        <v>1277.31</v>
      </c>
      <c r="IN9" s="551">
        <v>1283.46</v>
      </c>
      <c r="IO9" s="549">
        <v>1289.92</v>
      </c>
      <c r="IP9" s="549">
        <v>1296.3900000000001</v>
      </c>
      <c r="IQ9" s="550">
        <v>1302.8499999999999</v>
      </c>
      <c r="IR9" s="551">
        <v>1309.1300000000001</v>
      </c>
      <c r="IS9" s="549">
        <v>1315.72</v>
      </c>
      <c r="IT9" s="549">
        <v>1322.32</v>
      </c>
      <c r="IU9" s="550">
        <v>1328.91</v>
      </c>
      <c r="IV9" s="551">
        <v>1335.31</v>
      </c>
      <c r="IW9" s="549">
        <v>1342.03</v>
      </c>
      <c r="IX9" s="549">
        <v>1348.76</v>
      </c>
      <c r="IY9" s="550">
        <v>1355.49</v>
      </c>
      <c r="IZ9" s="551">
        <v>1362.01</v>
      </c>
      <c r="JA9" s="549">
        <v>1368.88</v>
      </c>
      <c r="JB9" s="549">
        <v>1375.74</v>
      </c>
      <c r="JC9" s="550">
        <v>1382.6</v>
      </c>
      <c r="JD9" s="551">
        <v>1389.25</v>
      </c>
      <c r="JE9" s="549">
        <v>1396.25</v>
      </c>
      <c r="JF9" s="549">
        <v>1403.25</v>
      </c>
      <c r="JG9" s="550">
        <v>1410.25</v>
      </c>
      <c r="JH9" s="551">
        <v>1417.04</v>
      </c>
      <c r="JI9" s="549">
        <v>1424.18</v>
      </c>
      <c r="JJ9" s="549">
        <v>1431.32</v>
      </c>
      <c r="JK9" s="550">
        <v>1438.46</v>
      </c>
      <c r="JL9" s="551">
        <v>1445.38</v>
      </c>
      <c r="JM9" s="549">
        <v>1452.66</v>
      </c>
      <c r="JN9" s="549">
        <v>1459.94</v>
      </c>
      <c r="JO9" s="550">
        <v>1467.22</v>
      </c>
      <c r="JP9" s="551">
        <v>1474.29</v>
      </c>
      <c r="JQ9" s="549">
        <v>1481.71</v>
      </c>
      <c r="JR9" s="549">
        <v>1489.14</v>
      </c>
      <c r="JS9" s="550">
        <v>1496.57</v>
      </c>
      <c r="JT9" s="551">
        <v>1503.77</v>
      </c>
      <c r="JU9" s="549">
        <v>1511.35</v>
      </c>
      <c r="JV9" s="549">
        <v>1518.92</v>
      </c>
      <c r="JW9" s="550">
        <v>1526.5</v>
      </c>
      <c r="JX9" s="551">
        <v>1533.85</v>
      </c>
      <c r="JY9" s="549">
        <v>1541.58</v>
      </c>
      <c r="JZ9" s="549">
        <v>1549.3</v>
      </c>
      <c r="KA9" s="550">
        <v>1557.03</v>
      </c>
      <c r="KB9" s="551">
        <v>1564.53</v>
      </c>
      <c r="KC9" s="549">
        <v>1572.41</v>
      </c>
      <c r="KD9" s="549">
        <v>1580.29</v>
      </c>
      <c r="KE9" s="550">
        <v>1588.17</v>
      </c>
      <c r="KF9" s="551">
        <v>1595.82</v>
      </c>
      <c r="KG9" s="549">
        <v>1603.86</v>
      </c>
      <c r="KH9" s="549">
        <v>1611.9</v>
      </c>
      <c r="KI9" s="550">
        <v>1619.93</v>
      </c>
      <c r="KJ9" s="551">
        <v>1627.73</v>
      </c>
      <c r="KK9" s="549">
        <v>1635.93</v>
      </c>
      <c r="KL9" s="549">
        <v>1644.13</v>
      </c>
      <c r="KM9" s="550">
        <v>1652.33</v>
      </c>
      <c r="KN9" s="551">
        <v>1660.29</v>
      </c>
      <c r="KO9" s="549">
        <v>1668.65</v>
      </c>
      <c r="KP9" s="549">
        <v>1677.02</v>
      </c>
      <c r="KQ9" s="550">
        <v>1685.38</v>
      </c>
      <c r="KR9" s="551">
        <v>1693.49</v>
      </c>
      <c r="KS9" s="549">
        <v>1702.02</v>
      </c>
      <c r="KT9" s="549">
        <v>1710.56</v>
      </c>
      <c r="KU9" s="550">
        <v>1719.09</v>
      </c>
      <c r="KV9" s="551">
        <v>1727.36</v>
      </c>
      <c r="KW9" s="549">
        <v>1736.07</v>
      </c>
      <c r="KX9" s="549">
        <v>1744.77</v>
      </c>
      <c r="KY9" s="550">
        <v>1753.47</v>
      </c>
      <c r="KZ9" s="551">
        <v>1761.91</v>
      </c>
      <c r="LA9" s="549">
        <v>1770.79</v>
      </c>
      <c r="LB9" s="549">
        <v>1779.66</v>
      </c>
      <c r="LC9" s="550">
        <v>1788.54</v>
      </c>
      <c r="LD9" s="551">
        <v>1797.15</v>
      </c>
      <c r="LE9" s="549">
        <v>1806.2</v>
      </c>
      <c r="LF9" s="549">
        <v>1815.26</v>
      </c>
      <c r="LG9" s="550">
        <v>1824.31</v>
      </c>
      <c r="LH9" s="551">
        <v>1833.09</v>
      </c>
      <c r="LI9" s="549">
        <v>1842.33</v>
      </c>
      <c r="LJ9" s="549">
        <v>1851.56</v>
      </c>
      <c r="LK9" s="550">
        <v>1860.8</v>
      </c>
      <c r="LL9" s="551">
        <v>1869.75</v>
      </c>
      <c r="LM9" s="549">
        <v>1879.17</v>
      </c>
      <c r="LN9" s="549">
        <v>1888.59</v>
      </c>
      <c r="LO9" s="550">
        <v>1898.01</v>
      </c>
      <c r="LP9" s="551">
        <v>1907.15</v>
      </c>
      <c r="LQ9" s="549">
        <v>1916.76</v>
      </c>
      <c r="LR9" s="549">
        <v>1926.36</v>
      </c>
      <c r="LS9" s="550">
        <v>1935.97</v>
      </c>
      <c r="LT9" s="551">
        <v>1945.29</v>
      </c>
      <c r="LU9" s="549">
        <v>1955.09</v>
      </c>
      <c r="LV9" s="549">
        <v>1964.89</v>
      </c>
      <c r="LW9" s="550">
        <v>1974.69</v>
      </c>
      <c r="LX9" s="551">
        <v>1984.2</v>
      </c>
      <c r="LY9" s="549">
        <v>1994.19</v>
      </c>
      <c r="LZ9" s="549">
        <v>2004.19</v>
      </c>
      <c r="MA9" s="550">
        <v>2014.19</v>
      </c>
      <c r="MB9" s="551">
        <v>2023.88</v>
      </c>
      <c r="MC9" s="549">
        <v>2034.08</v>
      </c>
      <c r="MD9" s="549">
        <v>2044.27</v>
      </c>
      <c r="ME9" s="550">
        <v>2054.4699999999998</v>
      </c>
      <c r="MF9" s="551">
        <v>2064.36</v>
      </c>
      <c r="MG9" s="549">
        <v>2074.7600000000002</v>
      </c>
      <c r="MH9" s="549">
        <v>2085.16</v>
      </c>
      <c r="MI9" s="550">
        <v>2095.56</v>
      </c>
      <c r="MJ9" s="551">
        <v>2105.65</v>
      </c>
      <c r="MK9" s="549">
        <v>2116.25</v>
      </c>
      <c r="ML9" s="549">
        <v>2126.86</v>
      </c>
      <c r="MM9" s="550">
        <v>2137.4699999999998</v>
      </c>
      <c r="MN9" s="551">
        <v>2147.7600000000002</v>
      </c>
      <c r="MO9" s="549">
        <v>2158.58</v>
      </c>
      <c r="MP9" s="549">
        <v>2169.4</v>
      </c>
      <c r="MQ9" s="550">
        <v>2180.2199999999998</v>
      </c>
      <c r="MR9" s="551">
        <v>2190.71</v>
      </c>
      <c r="MS9" s="549">
        <v>2201.75</v>
      </c>
      <c r="MT9" s="549">
        <v>2212.79</v>
      </c>
      <c r="MU9" s="550">
        <v>2223.8200000000002</v>
      </c>
      <c r="MV9" s="551">
        <v>2234.5300000000002</v>
      </c>
      <c r="MW9" s="549">
        <v>2245.79</v>
      </c>
      <c r="MX9" s="549">
        <v>2257.04</v>
      </c>
      <c r="MY9" s="550">
        <v>2268.3000000000002</v>
      </c>
      <c r="MZ9" s="551">
        <v>2279.2199999999998</v>
      </c>
      <c r="NA9" s="549">
        <v>2290.6999999999998</v>
      </c>
      <c r="NB9" s="549">
        <v>2302.1799999999998</v>
      </c>
      <c r="NC9" s="550">
        <v>2313.67</v>
      </c>
      <c r="ND9" s="551">
        <v>2324.8000000000002</v>
      </c>
      <c r="NE9" s="549">
        <v>2336.52</v>
      </c>
      <c r="NF9" s="549">
        <v>2348.23</v>
      </c>
      <c r="NG9" s="550">
        <v>2359.94</v>
      </c>
      <c r="NH9" s="551">
        <v>2371.3000000000002</v>
      </c>
      <c r="NI9" s="549">
        <v>2383.25</v>
      </c>
      <c r="NJ9" s="549">
        <v>2395.19</v>
      </c>
      <c r="NK9" s="550">
        <v>2407.14</v>
      </c>
      <c r="NL9" s="551">
        <v>2418.73</v>
      </c>
      <c r="NM9" s="549">
        <v>2430.91</v>
      </c>
      <c r="NN9" s="549">
        <v>2443.1</v>
      </c>
      <c r="NO9" s="550">
        <v>2455.2800000000002</v>
      </c>
      <c r="NP9" s="551">
        <v>2467.1</v>
      </c>
      <c r="NQ9" s="549">
        <v>2479.5300000000002</v>
      </c>
      <c r="NR9" s="549">
        <v>2491.96</v>
      </c>
      <c r="NS9" s="550">
        <v>2504.39</v>
      </c>
      <c r="NT9" s="551">
        <v>2516.44</v>
      </c>
      <c r="NU9" s="549">
        <v>2529.12</v>
      </c>
      <c r="NV9" s="549">
        <v>2541.8000000000002</v>
      </c>
      <c r="NW9" s="550">
        <v>2554.4699999999998</v>
      </c>
      <c r="NX9" s="551">
        <v>2566.77</v>
      </c>
      <c r="NY9" s="549">
        <v>2579.6999999999998</v>
      </c>
      <c r="NZ9" s="549">
        <v>2592.63</v>
      </c>
      <c r="OA9" s="550">
        <v>2605.56</v>
      </c>
      <c r="OB9" s="551">
        <v>2618.11</v>
      </c>
      <c r="OC9" s="549">
        <v>2631.3</v>
      </c>
      <c r="OD9" s="549">
        <v>2644.49</v>
      </c>
      <c r="OE9" s="550">
        <v>2657.67</v>
      </c>
      <c r="OF9" s="551">
        <v>2670.47</v>
      </c>
      <c r="OG9" s="549">
        <v>2683.92</v>
      </c>
      <c r="OH9" s="549">
        <v>2697.37</v>
      </c>
      <c r="OI9" s="550">
        <v>2710.83</v>
      </c>
      <c r="OJ9" s="551">
        <v>2723.88</v>
      </c>
      <c r="OK9" s="549">
        <v>2737.6</v>
      </c>
      <c r="OL9" s="549">
        <v>2751.32</v>
      </c>
      <c r="OM9" s="550">
        <v>2765.04</v>
      </c>
      <c r="ON9" s="551">
        <v>2778.36</v>
      </c>
      <c r="OO9" s="549">
        <v>2792.35</v>
      </c>
      <c r="OP9" s="549">
        <v>2806.35</v>
      </c>
      <c r="OQ9" s="550">
        <v>2820.35</v>
      </c>
      <c r="OR9" s="551">
        <v>2833.92</v>
      </c>
      <c r="OS9" s="549">
        <v>2848.2</v>
      </c>
      <c r="OT9" s="549">
        <v>2862.48</v>
      </c>
      <c r="OU9" s="550">
        <v>2876.75</v>
      </c>
      <c r="OV9" s="551">
        <v>2890.6</v>
      </c>
      <c r="OW9" s="549">
        <v>2905.16</v>
      </c>
      <c r="OX9" s="549">
        <v>2919.73</v>
      </c>
      <c r="OY9" s="550">
        <v>2934.29</v>
      </c>
      <c r="OZ9" s="551">
        <v>2948.41</v>
      </c>
      <c r="PA9" s="549">
        <v>2963.27</v>
      </c>
      <c r="PB9" s="549">
        <v>2978.12</v>
      </c>
      <c r="PC9" s="550">
        <v>2992.97</v>
      </c>
      <c r="PD9" s="551">
        <v>3007.38</v>
      </c>
      <c r="PE9" s="549">
        <v>3022.53</v>
      </c>
      <c r="PF9" s="549">
        <v>3037.68</v>
      </c>
      <c r="PG9" s="550">
        <v>3052.83</v>
      </c>
      <c r="PH9" s="551">
        <v>3067.53</v>
      </c>
      <c r="PI9" s="549">
        <v>3082.98</v>
      </c>
      <c r="PJ9" s="549">
        <v>3098.44</v>
      </c>
      <c r="PK9" s="550">
        <v>3113.89</v>
      </c>
      <c r="PL9" s="551">
        <v>3128.88</v>
      </c>
      <c r="PM9" s="549">
        <v>3144.64</v>
      </c>
      <c r="PN9" s="549">
        <v>3160.4</v>
      </c>
      <c r="PO9" s="550">
        <v>3176.17</v>
      </c>
      <c r="PP9" s="551">
        <v>3191.46</v>
      </c>
      <c r="PQ9" s="549">
        <v>3207.53</v>
      </c>
      <c r="PR9" s="549">
        <v>3223.61</v>
      </c>
      <c r="PS9" s="550">
        <v>3239.69</v>
      </c>
      <c r="PT9" s="551">
        <v>3255.29</v>
      </c>
      <c r="PU9" s="549">
        <v>3271.69</v>
      </c>
      <c r="PV9" s="549">
        <v>3288.08</v>
      </c>
      <c r="PW9" s="550">
        <v>3304.48</v>
      </c>
      <c r="PX9" s="551">
        <v>3320.39</v>
      </c>
      <c r="PY9" s="549">
        <v>3337.12</v>
      </c>
      <c r="PZ9" s="549">
        <v>3353.85</v>
      </c>
      <c r="QA9" s="550">
        <v>3370.57</v>
      </c>
      <c r="QB9" s="551">
        <v>3386.8</v>
      </c>
      <c r="QC9" s="549">
        <v>3403.86</v>
      </c>
      <c r="QD9" s="549">
        <v>3420.92</v>
      </c>
      <c r="QE9" s="550">
        <v>3437.99</v>
      </c>
      <c r="QF9" s="551">
        <v>3454.54</v>
      </c>
      <c r="QG9" s="549">
        <v>3471.94</v>
      </c>
      <c r="QH9" s="549">
        <v>3489.34</v>
      </c>
      <c r="QI9" s="550">
        <v>3506.75</v>
      </c>
      <c r="QJ9" s="551">
        <v>3523.63</v>
      </c>
      <c r="QK9" s="549">
        <v>3541.38</v>
      </c>
      <c r="QL9" s="549">
        <v>3559.13</v>
      </c>
      <c r="QM9" s="550">
        <v>3576.88</v>
      </c>
      <c r="QN9" s="551">
        <v>3594.1</v>
      </c>
      <c r="QO9" s="549">
        <v>3612.21</v>
      </c>
      <c r="QP9" s="549">
        <v>3630.31</v>
      </c>
      <c r="QQ9" s="550">
        <v>3648.42</v>
      </c>
      <c r="QR9" s="551">
        <v>3665.98</v>
      </c>
      <c r="QS9" s="549">
        <v>3684.45</v>
      </c>
      <c r="QT9" s="549">
        <v>3702.92</v>
      </c>
      <c r="QU9" s="550">
        <v>3721.39</v>
      </c>
      <c r="QV9" s="551">
        <v>3739.3</v>
      </c>
      <c r="QW9" s="549">
        <v>3758.14</v>
      </c>
      <c r="QX9" s="549">
        <v>3776.98</v>
      </c>
      <c r="QY9" s="550">
        <v>3795.81</v>
      </c>
      <c r="QZ9" s="551">
        <v>3814.09</v>
      </c>
      <c r="RA9" s="549">
        <v>3833.3</v>
      </c>
      <c r="RB9" s="549">
        <v>3852.52</v>
      </c>
      <c r="RC9" s="550">
        <v>3871.73</v>
      </c>
      <c r="RD9" s="551">
        <v>3890.37</v>
      </c>
      <c r="RE9" s="549">
        <v>3909.97</v>
      </c>
      <c r="RF9" s="549">
        <v>3929.57</v>
      </c>
      <c r="RG9" s="550">
        <v>3949.16</v>
      </c>
      <c r="RH9" s="551">
        <v>3968.18</v>
      </c>
      <c r="RI9" s="549">
        <v>3988.17</v>
      </c>
      <c r="RJ9" s="549">
        <v>4008.16</v>
      </c>
      <c r="RK9" s="550">
        <v>4028.15</v>
      </c>
      <c r="RL9" s="551">
        <v>4047.54</v>
      </c>
      <c r="RM9" s="549">
        <v>4067.93</v>
      </c>
      <c r="RN9" s="549">
        <v>4088.32</v>
      </c>
      <c r="RO9" s="550">
        <v>4108.71</v>
      </c>
      <c r="RP9" s="551">
        <v>4128.49</v>
      </c>
      <c r="RQ9" s="549">
        <v>4149.29</v>
      </c>
      <c r="RR9" s="549">
        <v>4170.09</v>
      </c>
      <c r="RS9" s="550">
        <v>4190.8900000000003</v>
      </c>
      <c r="RT9" s="551">
        <v>4211.0600000000004</v>
      </c>
      <c r="RU9" s="549">
        <v>4232.2700000000004</v>
      </c>
      <c r="RV9" s="549">
        <v>4253.49</v>
      </c>
      <c r="RW9" s="550">
        <v>4274.7</v>
      </c>
      <c r="RX9" s="551">
        <v>4295.28</v>
      </c>
      <c r="RY9" s="549">
        <v>4316.92</v>
      </c>
      <c r="RZ9" s="549">
        <v>4338.5600000000004</v>
      </c>
      <c r="SA9" s="550">
        <v>4360.2</v>
      </c>
    </row>
    <row r="10" spans="1:496" ht="15.75" thickBot="1">
      <c r="A10" s="508"/>
      <c r="B10" s="563"/>
      <c r="C10" s="509"/>
      <c r="D10" s="564" t="s">
        <v>370</v>
      </c>
      <c r="E10" s="565">
        <f>E8/E7</f>
        <v>3.073081472719208</v>
      </c>
      <c r="F10" s="509"/>
      <c r="G10" s="493">
        <v>9</v>
      </c>
      <c r="H10" s="545" t="s">
        <v>80</v>
      </c>
      <c r="I10" s="501">
        <v>9</v>
      </c>
      <c r="J10" s="546" t="s">
        <v>371</v>
      </c>
      <c r="K10" s="547">
        <v>0.02</v>
      </c>
      <c r="L10" s="548">
        <v>267.29000000000002</v>
      </c>
      <c r="M10" s="549">
        <v>271.45</v>
      </c>
      <c r="N10" s="549">
        <v>280.61</v>
      </c>
      <c r="O10" s="550">
        <v>285.08999999999997</v>
      </c>
      <c r="P10" s="548">
        <v>290.51</v>
      </c>
      <c r="Q10" s="549">
        <v>297.43</v>
      </c>
      <c r="R10" s="549">
        <v>307.88</v>
      </c>
      <c r="S10" s="550">
        <v>311.66000000000003</v>
      </c>
      <c r="T10" s="551">
        <v>316.52</v>
      </c>
      <c r="U10" s="549">
        <v>318.58999999999997</v>
      </c>
      <c r="V10" s="549">
        <v>328.44</v>
      </c>
      <c r="W10" s="550">
        <v>329.3</v>
      </c>
      <c r="X10" s="551">
        <v>329.66</v>
      </c>
      <c r="Y10" s="549">
        <v>332.24</v>
      </c>
      <c r="Z10" s="549">
        <v>338.19</v>
      </c>
      <c r="AA10" s="550">
        <v>339.29</v>
      </c>
      <c r="AB10" s="551">
        <v>339.75</v>
      </c>
      <c r="AC10" s="549">
        <v>342.69</v>
      </c>
      <c r="AD10" s="549">
        <v>346.67</v>
      </c>
      <c r="AE10" s="550">
        <v>346.19</v>
      </c>
      <c r="AF10" s="551">
        <v>345.85</v>
      </c>
      <c r="AG10" s="549">
        <v>348</v>
      </c>
      <c r="AH10" s="549">
        <v>349.9</v>
      </c>
      <c r="AI10" s="550">
        <v>349.39</v>
      </c>
      <c r="AJ10" s="551">
        <v>348.48</v>
      </c>
      <c r="AK10" s="549">
        <v>350.45</v>
      </c>
      <c r="AL10" s="549">
        <v>351.03</v>
      </c>
      <c r="AM10" s="550">
        <v>351.44</v>
      </c>
      <c r="AN10" s="551">
        <v>352.56</v>
      </c>
      <c r="AO10" s="549">
        <v>354.8</v>
      </c>
      <c r="AP10" s="549">
        <v>358.68</v>
      </c>
      <c r="AQ10" s="550">
        <v>361.3</v>
      </c>
      <c r="AR10" s="551">
        <v>365.49</v>
      </c>
      <c r="AS10" s="549">
        <v>370.09</v>
      </c>
      <c r="AT10" s="549">
        <v>373.68</v>
      </c>
      <c r="AU10" s="550">
        <v>374.96</v>
      </c>
      <c r="AV10" s="551">
        <v>378.98</v>
      </c>
      <c r="AW10" s="549">
        <v>383.12</v>
      </c>
      <c r="AX10" s="549">
        <v>385.9</v>
      </c>
      <c r="AY10" s="550">
        <v>386.53</v>
      </c>
      <c r="AZ10" s="551">
        <v>386.61</v>
      </c>
      <c r="BA10" s="549">
        <v>389.75</v>
      </c>
      <c r="BB10" s="549">
        <v>393.42</v>
      </c>
      <c r="BC10" s="550">
        <v>393.88</v>
      </c>
      <c r="BD10" s="551">
        <v>396.33</v>
      </c>
      <c r="BE10" s="549">
        <v>398.06</v>
      </c>
      <c r="BF10" s="549">
        <v>400.61</v>
      </c>
      <c r="BG10" s="550">
        <v>399.93</v>
      </c>
      <c r="BH10" s="551">
        <v>402.01</v>
      </c>
      <c r="BI10" s="549">
        <v>405.84</v>
      </c>
      <c r="BJ10" s="549">
        <v>407.64</v>
      </c>
      <c r="BK10" s="550">
        <v>407.9</v>
      </c>
      <c r="BL10" s="551">
        <v>411.78</v>
      </c>
      <c r="BM10" s="549">
        <v>418.65</v>
      </c>
      <c r="BN10" s="549">
        <v>419.5</v>
      </c>
      <c r="BO10" s="550">
        <v>422.06</v>
      </c>
      <c r="BP10" s="551">
        <v>426.64</v>
      </c>
      <c r="BQ10" s="549">
        <v>429.83</v>
      </c>
      <c r="BR10" s="549">
        <v>432.86</v>
      </c>
      <c r="BS10" s="550">
        <v>434.57</v>
      </c>
      <c r="BT10" s="551">
        <v>438.73</v>
      </c>
      <c r="BU10" s="549">
        <v>445.29</v>
      </c>
      <c r="BV10" s="549">
        <v>449.25</v>
      </c>
      <c r="BW10" s="550">
        <v>449.32</v>
      </c>
      <c r="BX10" s="551">
        <v>449.94</v>
      </c>
      <c r="BY10" s="549">
        <v>453.54</v>
      </c>
      <c r="BZ10" s="549">
        <v>457.63</v>
      </c>
      <c r="CA10" s="550">
        <v>458.66</v>
      </c>
      <c r="CB10" s="551">
        <v>460.32</v>
      </c>
      <c r="CC10" s="549">
        <v>464.19</v>
      </c>
      <c r="CD10" s="549">
        <v>466.28</v>
      </c>
      <c r="CE10" s="550">
        <v>467.21</v>
      </c>
      <c r="CF10" s="551">
        <v>469.68</v>
      </c>
      <c r="CG10" s="549">
        <v>473.13</v>
      </c>
      <c r="CH10" s="549">
        <v>474.11</v>
      </c>
      <c r="CI10" s="550">
        <v>472.96</v>
      </c>
      <c r="CJ10" s="552">
        <v>474.43</v>
      </c>
      <c r="CK10" s="549">
        <v>478.77</v>
      </c>
      <c r="CL10" s="549">
        <v>484.44</v>
      </c>
      <c r="CM10" s="550">
        <v>482.76</v>
      </c>
      <c r="CN10" s="551">
        <v>485.77</v>
      </c>
      <c r="CO10" s="549">
        <v>488.74</v>
      </c>
      <c r="CP10" s="549">
        <v>490.22</v>
      </c>
      <c r="CQ10" s="550">
        <v>490.8</v>
      </c>
      <c r="CR10" s="551">
        <v>492.11</v>
      </c>
      <c r="CS10" s="549">
        <v>493.23</v>
      </c>
      <c r="CT10" s="549">
        <v>497.55</v>
      </c>
      <c r="CU10" s="550">
        <v>498.84</v>
      </c>
      <c r="CV10" s="548">
        <v>500.92</v>
      </c>
      <c r="CW10" s="549">
        <v>510.32</v>
      </c>
      <c r="CX10" s="549">
        <v>516.29999999999995</v>
      </c>
      <c r="CY10" s="550">
        <v>516.21</v>
      </c>
      <c r="CZ10" s="551">
        <v>517.34</v>
      </c>
      <c r="DA10" s="549">
        <v>520.66999999999996</v>
      </c>
      <c r="DB10" s="549">
        <v>523.36</v>
      </c>
      <c r="DC10" s="550">
        <v>528.58000000000004</v>
      </c>
      <c r="DD10" s="551">
        <v>537.80999999999995</v>
      </c>
      <c r="DE10" s="549">
        <v>560.54999999999995</v>
      </c>
      <c r="DF10" s="549">
        <v>572.89</v>
      </c>
      <c r="DG10" s="550">
        <v>588.45000000000005</v>
      </c>
      <c r="DH10" s="551">
        <v>595.76</v>
      </c>
      <c r="DI10" s="549">
        <v>599.22</v>
      </c>
      <c r="DJ10" s="549">
        <v>602.16999999999996</v>
      </c>
      <c r="DK10" s="550">
        <v>610.26</v>
      </c>
      <c r="DL10" s="551">
        <v>624.39</v>
      </c>
      <c r="DM10" s="549">
        <v>630.29999999999995</v>
      </c>
      <c r="DN10" s="549">
        <v>638.4</v>
      </c>
      <c r="DO10" s="550">
        <v>648.48</v>
      </c>
      <c r="DP10" s="551">
        <v>652.21</v>
      </c>
      <c r="DQ10" s="549">
        <v>671.85</v>
      </c>
      <c r="DR10" s="549">
        <v>677.88</v>
      </c>
      <c r="DS10" s="550">
        <v>676.32</v>
      </c>
      <c r="DT10" s="551">
        <v>682.18</v>
      </c>
      <c r="DU10" s="549">
        <v>701.14</v>
      </c>
      <c r="DV10" s="549">
        <v>730.54</v>
      </c>
      <c r="DW10" s="550">
        <v>728.97</v>
      </c>
      <c r="DX10" s="551">
        <v>708.16</v>
      </c>
      <c r="DY10" s="549">
        <v>696.16</v>
      </c>
      <c r="DZ10" s="549">
        <v>699.79</v>
      </c>
      <c r="EA10" s="550">
        <v>701.92</v>
      </c>
      <c r="EB10" s="551">
        <v>708.17</v>
      </c>
      <c r="EC10" s="549">
        <v>718.31</v>
      </c>
      <c r="ED10" s="549">
        <v>725.64</v>
      </c>
      <c r="EE10" s="550">
        <v>725.88</v>
      </c>
      <c r="EF10" s="551">
        <v>733.84</v>
      </c>
      <c r="EG10" s="549">
        <v>748.48</v>
      </c>
      <c r="EH10" s="549">
        <v>756.76</v>
      </c>
      <c r="EI10" s="550">
        <v>756.73</v>
      </c>
      <c r="EJ10" s="551">
        <v>760.93</v>
      </c>
      <c r="EK10" s="549">
        <v>765.02</v>
      </c>
      <c r="EL10" s="549">
        <v>765.35</v>
      </c>
      <c r="EM10" s="550">
        <v>764.34</v>
      </c>
      <c r="EN10" s="551">
        <v>771.04</v>
      </c>
      <c r="EO10" s="549">
        <v>775.23</v>
      </c>
      <c r="EP10" s="549">
        <v>778.58</v>
      </c>
      <c r="EQ10" s="550">
        <v>780.15</v>
      </c>
      <c r="ER10" s="551">
        <v>787.1</v>
      </c>
      <c r="ES10" s="549">
        <v>792.29</v>
      </c>
      <c r="ET10" s="549">
        <v>799.14</v>
      </c>
      <c r="EU10" s="550">
        <v>799.98</v>
      </c>
      <c r="EV10" s="551">
        <v>802.39</v>
      </c>
      <c r="EW10" s="549">
        <v>805.2</v>
      </c>
      <c r="EX10" s="549">
        <v>808.01</v>
      </c>
      <c r="EY10" s="550">
        <v>810.82</v>
      </c>
      <c r="EZ10" s="551">
        <v>814.06</v>
      </c>
      <c r="FA10" s="549">
        <v>817.87</v>
      </c>
      <c r="FB10" s="549">
        <v>821.15</v>
      </c>
      <c r="FC10" s="550">
        <v>824.43</v>
      </c>
      <c r="FD10" s="551">
        <v>828.49</v>
      </c>
      <c r="FE10" s="549">
        <v>832.25</v>
      </c>
      <c r="FF10" s="549">
        <v>836</v>
      </c>
      <c r="FG10" s="550">
        <v>839.75</v>
      </c>
      <c r="FH10" s="551">
        <v>843.92</v>
      </c>
      <c r="FI10" s="549">
        <v>847.95</v>
      </c>
      <c r="FJ10" s="549">
        <v>851.99</v>
      </c>
      <c r="FK10" s="550">
        <v>856.03</v>
      </c>
      <c r="FL10" s="551">
        <v>860.47</v>
      </c>
      <c r="FM10" s="549">
        <v>864.8</v>
      </c>
      <c r="FN10" s="549">
        <v>869.14</v>
      </c>
      <c r="FO10" s="550">
        <v>873.47</v>
      </c>
      <c r="FP10" s="551">
        <v>877.68</v>
      </c>
      <c r="FQ10" s="549">
        <v>882.1</v>
      </c>
      <c r="FR10" s="549">
        <v>886.52</v>
      </c>
      <c r="FS10" s="550">
        <v>890.94</v>
      </c>
      <c r="FT10" s="551">
        <v>895.23</v>
      </c>
      <c r="FU10" s="549">
        <v>899.74</v>
      </c>
      <c r="FV10" s="549">
        <v>904.25</v>
      </c>
      <c r="FW10" s="550">
        <v>908.76</v>
      </c>
      <c r="FX10" s="551">
        <v>913.14</v>
      </c>
      <c r="FY10" s="549">
        <v>917.74</v>
      </c>
      <c r="FZ10" s="549">
        <v>922.34</v>
      </c>
      <c r="GA10" s="550">
        <v>926.94</v>
      </c>
      <c r="GB10" s="551">
        <v>931.4</v>
      </c>
      <c r="GC10" s="549">
        <v>936.09</v>
      </c>
      <c r="GD10" s="549">
        <v>940.78</v>
      </c>
      <c r="GE10" s="550">
        <v>945.48</v>
      </c>
      <c r="GF10" s="551">
        <v>950.03</v>
      </c>
      <c r="GG10" s="549">
        <v>954.81</v>
      </c>
      <c r="GH10" s="549">
        <v>959.6</v>
      </c>
      <c r="GI10" s="550">
        <v>964.39</v>
      </c>
      <c r="GJ10" s="551">
        <v>969.03</v>
      </c>
      <c r="GK10" s="549">
        <v>973.91</v>
      </c>
      <c r="GL10" s="549">
        <v>978.79</v>
      </c>
      <c r="GM10" s="550">
        <v>983.67</v>
      </c>
      <c r="GN10" s="551">
        <v>988.41</v>
      </c>
      <c r="GO10" s="549">
        <v>993.39</v>
      </c>
      <c r="GP10" s="549">
        <v>998.37</v>
      </c>
      <c r="GQ10" s="550">
        <v>1003.35</v>
      </c>
      <c r="GR10" s="551">
        <v>1008.18</v>
      </c>
      <c r="GS10" s="549">
        <v>1013.26</v>
      </c>
      <c r="GT10" s="549">
        <v>1018.33</v>
      </c>
      <c r="GU10" s="550">
        <v>1023.41</v>
      </c>
      <c r="GV10" s="551">
        <v>1028.3399999999999</v>
      </c>
      <c r="GW10" s="549">
        <v>1033.52</v>
      </c>
      <c r="GX10" s="549">
        <v>1038.7</v>
      </c>
      <c r="GY10" s="550">
        <v>1043.8800000000001</v>
      </c>
      <c r="GZ10" s="551">
        <v>1048.9100000000001</v>
      </c>
      <c r="HA10" s="549">
        <v>1054.19</v>
      </c>
      <c r="HB10" s="549">
        <v>1059.48</v>
      </c>
      <c r="HC10" s="550">
        <v>1064.76</v>
      </c>
      <c r="HD10" s="551">
        <v>1069.8900000000001</v>
      </c>
      <c r="HE10" s="549">
        <v>1075.28</v>
      </c>
      <c r="HF10" s="549">
        <v>1080.67</v>
      </c>
      <c r="HG10" s="550">
        <v>1086.05</v>
      </c>
      <c r="HH10" s="551">
        <v>1091.28</v>
      </c>
      <c r="HI10" s="549">
        <v>1096.78</v>
      </c>
      <c r="HJ10" s="549">
        <v>1102.28</v>
      </c>
      <c r="HK10" s="550">
        <v>1107.78</v>
      </c>
      <c r="HL10" s="551">
        <v>1113.1099999999999</v>
      </c>
      <c r="HM10" s="549">
        <v>1118.72</v>
      </c>
      <c r="HN10" s="549">
        <v>1124.32</v>
      </c>
      <c r="HO10" s="550">
        <v>1129.93</v>
      </c>
      <c r="HP10" s="551">
        <v>1135.3699999999999</v>
      </c>
      <c r="HQ10" s="549">
        <v>1141.0899999999999</v>
      </c>
      <c r="HR10" s="549">
        <v>1146.81</v>
      </c>
      <c r="HS10" s="550">
        <v>1152.53</v>
      </c>
      <c r="HT10" s="551">
        <v>1158.08</v>
      </c>
      <c r="HU10" s="549">
        <v>1163.9100000000001</v>
      </c>
      <c r="HV10" s="549">
        <v>1169.75</v>
      </c>
      <c r="HW10" s="550">
        <v>1175.58</v>
      </c>
      <c r="HX10" s="551">
        <v>1181.24</v>
      </c>
      <c r="HY10" s="549">
        <v>1187.19</v>
      </c>
      <c r="HZ10" s="549">
        <v>1193.1400000000001</v>
      </c>
      <c r="IA10" s="550">
        <v>1199.0899999999999</v>
      </c>
      <c r="IB10" s="551">
        <v>1204.8599999999999</v>
      </c>
      <c r="IC10" s="549">
        <v>1210.93</v>
      </c>
      <c r="ID10" s="549">
        <v>1217</v>
      </c>
      <c r="IE10" s="550">
        <v>1223.07</v>
      </c>
      <c r="IF10" s="551">
        <v>1228.96</v>
      </c>
      <c r="IG10" s="549">
        <v>1235.1500000000001</v>
      </c>
      <c r="IH10" s="549">
        <v>1241.3399999999999</v>
      </c>
      <c r="II10" s="550">
        <v>1247.54</v>
      </c>
      <c r="IJ10" s="551">
        <v>1253.54</v>
      </c>
      <c r="IK10" s="549">
        <v>1259.8599999999999</v>
      </c>
      <c r="IL10" s="549">
        <v>1266.17</v>
      </c>
      <c r="IM10" s="550">
        <v>1272.49</v>
      </c>
      <c r="IN10" s="551">
        <v>1278.6099999999999</v>
      </c>
      <c r="IO10" s="549">
        <v>1285.05</v>
      </c>
      <c r="IP10" s="549">
        <v>1291.49</v>
      </c>
      <c r="IQ10" s="550">
        <v>1297.94</v>
      </c>
      <c r="IR10" s="551">
        <v>1304.18</v>
      </c>
      <c r="IS10" s="549">
        <v>1310.75</v>
      </c>
      <c r="IT10" s="549">
        <v>1317.32</v>
      </c>
      <c r="IU10" s="550">
        <v>1323.89</v>
      </c>
      <c r="IV10" s="551">
        <v>1330.27</v>
      </c>
      <c r="IW10" s="549">
        <v>1336.97</v>
      </c>
      <c r="IX10" s="549">
        <v>1343.67</v>
      </c>
      <c r="IY10" s="550">
        <v>1350.37</v>
      </c>
      <c r="IZ10" s="551">
        <v>1356.87</v>
      </c>
      <c r="JA10" s="549">
        <v>1363.71</v>
      </c>
      <c r="JB10" s="549">
        <v>1370.54</v>
      </c>
      <c r="JC10" s="550">
        <v>1377.38</v>
      </c>
      <c r="JD10" s="551">
        <v>1384.01</v>
      </c>
      <c r="JE10" s="549">
        <v>1390.98</v>
      </c>
      <c r="JF10" s="549">
        <v>1397.96</v>
      </c>
      <c r="JG10" s="550">
        <v>1404.93</v>
      </c>
      <c r="JH10" s="551">
        <v>1411.69</v>
      </c>
      <c r="JI10" s="549">
        <v>1418.8</v>
      </c>
      <c r="JJ10" s="549">
        <v>1425.91</v>
      </c>
      <c r="JK10" s="550">
        <v>1433.03</v>
      </c>
      <c r="JL10" s="551">
        <v>1439.92</v>
      </c>
      <c r="JM10" s="549">
        <v>1447.18</v>
      </c>
      <c r="JN10" s="549">
        <v>1454.43</v>
      </c>
      <c r="JO10" s="550">
        <v>1461.69</v>
      </c>
      <c r="JP10" s="551">
        <v>1468.72</v>
      </c>
      <c r="JQ10" s="549">
        <v>1476.12</v>
      </c>
      <c r="JR10" s="549">
        <v>1483.52</v>
      </c>
      <c r="JS10" s="550">
        <v>1490.92</v>
      </c>
      <c r="JT10" s="551">
        <v>1498.1</v>
      </c>
      <c r="JU10" s="549">
        <v>1505.64</v>
      </c>
      <c r="JV10" s="549">
        <v>1513.19</v>
      </c>
      <c r="JW10" s="550">
        <v>1520.74</v>
      </c>
      <c r="JX10" s="551">
        <v>1528.06</v>
      </c>
      <c r="JY10" s="549">
        <v>1535.76</v>
      </c>
      <c r="JZ10" s="549">
        <v>1543.46</v>
      </c>
      <c r="KA10" s="550">
        <v>1551.15</v>
      </c>
      <c r="KB10" s="551">
        <v>1558.62</v>
      </c>
      <c r="KC10" s="549">
        <v>1566.47</v>
      </c>
      <c r="KD10" s="549">
        <v>1574.32</v>
      </c>
      <c r="KE10" s="550">
        <v>1582.18</v>
      </c>
      <c r="KF10" s="551">
        <v>1589.79</v>
      </c>
      <c r="KG10" s="549">
        <v>1597.8</v>
      </c>
      <c r="KH10" s="549">
        <v>1605.81</v>
      </c>
      <c r="KI10" s="550">
        <v>1613.82</v>
      </c>
      <c r="KJ10" s="551">
        <v>1621.59</v>
      </c>
      <c r="KK10" s="549">
        <v>1629.76</v>
      </c>
      <c r="KL10" s="549">
        <v>1637.93</v>
      </c>
      <c r="KM10" s="550">
        <v>1646.1</v>
      </c>
      <c r="KN10" s="551">
        <v>1654.02</v>
      </c>
      <c r="KO10" s="549">
        <v>1662.35</v>
      </c>
      <c r="KP10" s="549">
        <v>1670.69</v>
      </c>
      <c r="KQ10" s="550">
        <v>1679.02</v>
      </c>
      <c r="KR10" s="551">
        <v>1687.1</v>
      </c>
      <c r="KS10" s="549">
        <v>1695.6</v>
      </c>
      <c r="KT10" s="549">
        <v>1704.1</v>
      </c>
      <c r="KU10" s="550">
        <v>1712.6</v>
      </c>
      <c r="KV10" s="551">
        <v>1720.84</v>
      </c>
      <c r="KW10" s="549">
        <v>1729.51</v>
      </c>
      <c r="KX10" s="549">
        <v>1738.18</v>
      </c>
      <c r="KY10" s="550">
        <v>1746.85</v>
      </c>
      <c r="KZ10" s="551">
        <v>1755.26</v>
      </c>
      <c r="LA10" s="549">
        <v>1764.1</v>
      </c>
      <c r="LB10" s="549">
        <v>1772.95</v>
      </c>
      <c r="LC10" s="550">
        <v>1781.79</v>
      </c>
      <c r="LD10" s="551">
        <v>1790.37</v>
      </c>
      <c r="LE10" s="549">
        <v>1799.39</v>
      </c>
      <c r="LF10" s="549">
        <v>1808.4</v>
      </c>
      <c r="LG10" s="550">
        <v>1817.42</v>
      </c>
      <c r="LH10" s="551">
        <v>1826.17</v>
      </c>
      <c r="LI10" s="549">
        <v>1835.37</v>
      </c>
      <c r="LJ10" s="549">
        <v>1844.57</v>
      </c>
      <c r="LK10" s="550">
        <v>1853.77</v>
      </c>
      <c r="LL10" s="551">
        <v>1862.7</v>
      </c>
      <c r="LM10" s="549">
        <v>1872.08</v>
      </c>
      <c r="LN10" s="549">
        <v>1881.46</v>
      </c>
      <c r="LO10" s="550">
        <v>1890.85</v>
      </c>
      <c r="LP10" s="551">
        <v>1899.95</v>
      </c>
      <c r="LQ10" s="549">
        <v>1909.52</v>
      </c>
      <c r="LR10" s="549">
        <v>1919.09</v>
      </c>
      <c r="LS10" s="550">
        <v>1928.66</v>
      </c>
      <c r="LT10" s="551">
        <v>1937.95</v>
      </c>
      <c r="LU10" s="549">
        <v>1947.71</v>
      </c>
      <c r="LV10" s="549">
        <v>1957.48</v>
      </c>
      <c r="LW10" s="550">
        <v>1967.24</v>
      </c>
      <c r="LX10" s="551">
        <v>1976.71</v>
      </c>
      <c r="LY10" s="549">
        <v>1986.67</v>
      </c>
      <c r="LZ10" s="549">
        <v>1996.62</v>
      </c>
      <c r="MA10" s="550">
        <v>2006.58</v>
      </c>
      <c r="MB10" s="551">
        <v>2016.24</v>
      </c>
      <c r="MC10" s="549">
        <v>2026.4</v>
      </c>
      <c r="MD10" s="549">
        <v>2036.56</v>
      </c>
      <c r="ME10" s="550">
        <v>2046.71</v>
      </c>
      <c r="MF10" s="551">
        <v>2056.5700000000002</v>
      </c>
      <c r="MG10" s="549">
        <v>2066.9299999999998</v>
      </c>
      <c r="MH10" s="549">
        <v>2077.29</v>
      </c>
      <c r="MI10" s="550">
        <v>2087.65</v>
      </c>
      <c r="MJ10" s="551">
        <v>2097.6999999999998</v>
      </c>
      <c r="MK10" s="549">
        <v>2108.27</v>
      </c>
      <c r="ML10" s="549">
        <v>2118.83</v>
      </c>
      <c r="MM10" s="550">
        <v>2129.4</v>
      </c>
      <c r="MN10" s="551">
        <v>2139.65</v>
      </c>
      <c r="MO10" s="549">
        <v>2150.4299999999998</v>
      </c>
      <c r="MP10" s="549">
        <v>2161.21</v>
      </c>
      <c r="MQ10" s="550">
        <v>2171.9899999999998</v>
      </c>
      <c r="MR10" s="551">
        <v>2182.4499999999998</v>
      </c>
      <c r="MS10" s="549">
        <v>2193.44</v>
      </c>
      <c r="MT10" s="549">
        <v>2204.4299999999998</v>
      </c>
      <c r="MU10" s="550">
        <v>2215.4299999999998</v>
      </c>
      <c r="MV10" s="551">
        <v>2226.09</v>
      </c>
      <c r="MW10" s="549">
        <v>2237.31</v>
      </c>
      <c r="MX10" s="549">
        <v>2248.52</v>
      </c>
      <c r="MY10" s="550">
        <v>2259.7399999999998</v>
      </c>
      <c r="MZ10" s="551">
        <v>2270.62</v>
      </c>
      <c r="NA10" s="549">
        <v>2282.06</v>
      </c>
      <c r="NB10" s="549">
        <v>2293.4899999999998</v>
      </c>
      <c r="NC10" s="550">
        <v>2304.9299999999998</v>
      </c>
      <c r="ND10" s="551">
        <v>2316.0300000000002</v>
      </c>
      <c r="NE10" s="549">
        <v>2327.6999999999998</v>
      </c>
      <c r="NF10" s="549">
        <v>2339.36</v>
      </c>
      <c r="NG10" s="550">
        <v>2351.0300000000002</v>
      </c>
      <c r="NH10" s="551">
        <v>2362.35</v>
      </c>
      <c r="NI10" s="549">
        <v>2374.25</v>
      </c>
      <c r="NJ10" s="549">
        <v>2386.15</v>
      </c>
      <c r="NK10" s="550">
        <v>2398.0500000000002</v>
      </c>
      <c r="NL10" s="551">
        <v>2409.6</v>
      </c>
      <c r="NM10" s="549">
        <v>2421.7399999999998</v>
      </c>
      <c r="NN10" s="549">
        <v>2433.87</v>
      </c>
      <c r="NO10" s="550">
        <v>2446.0100000000002</v>
      </c>
      <c r="NP10" s="551">
        <v>2457.79</v>
      </c>
      <c r="NQ10" s="549">
        <v>2470.17</v>
      </c>
      <c r="NR10" s="549">
        <v>2482.5500000000002</v>
      </c>
      <c r="NS10" s="550">
        <v>2494.9299999999998</v>
      </c>
      <c r="NT10" s="551">
        <v>2506.94</v>
      </c>
      <c r="NU10" s="549">
        <v>2519.5700000000002</v>
      </c>
      <c r="NV10" s="549">
        <v>2532.1999999999998</v>
      </c>
      <c r="NW10" s="550">
        <v>2544.83</v>
      </c>
      <c r="NX10" s="551">
        <v>2557.08</v>
      </c>
      <c r="NY10" s="549">
        <v>2569.96</v>
      </c>
      <c r="NZ10" s="549">
        <v>2582.85</v>
      </c>
      <c r="OA10" s="550">
        <v>2595.73</v>
      </c>
      <c r="OB10" s="551">
        <v>2608.2199999999998</v>
      </c>
      <c r="OC10" s="549">
        <v>2621.36</v>
      </c>
      <c r="OD10" s="549">
        <v>2634.5</v>
      </c>
      <c r="OE10" s="550">
        <v>2647.64</v>
      </c>
      <c r="OF10" s="551">
        <v>2660.39</v>
      </c>
      <c r="OG10" s="549">
        <v>2673.79</v>
      </c>
      <c r="OH10" s="549">
        <v>2687.19</v>
      </c>
      <c r="OI10" s="550">
        <v>2700.6</v>
      </c>
      <c r="OJ10" s="551">
        <v>2713.6</v>
      </c>
      <c r="OK10" s="549">
        <v>2727.27</v>
      </c>
      <c r="OL10" s="549">
        <v>2740.94</v>
      </c>
      <c r="OM10" s="550">
        <v>2754.61</v>
      </c>
      <c r="ON10" s="551">
        <v>2767.87</v>
      </c>
      <c r="OO10" s="549">
        <v>2781.81</v>
      </c>
      <c r="OP10" s="549">
        <v>2795.76</v>
      </c>
      <c r="OQ10" s="550">
        <v>2809.7</v>
      </c>
      <c r="OR10" s="551">
        <v>2823.23</v>
      </c>
      <c r="OS10" s="549">
        <v>2837.45</v>
      </c>
      <c r="OT10" s="549">
        <v>2851.67</v>
      </c>
      <c r="OU10" s="550">
        <v>2865.89</v>
      </c>
      <c r="OV10" s="551">
        <v>2879.69</v>
      </c>
      <c r="OW10" s="549">
        <v>2894.2</v>
      </c>
      <c r="OX10" s="549">
        <v>2908.71</v>
      </c>
      <c r="OY10" s="550">
        <v>2923.21</v>
      </c>
      <c r="OZ10" s="551">
        <v>2937.28</v>
      </c>
      <c r="PA10" s="549">
        <v>2952.08</v>
      </c>
      <c r="PB10" s="549">
        <v>2966.88</v>
      </c>
      <c r="PC10" s="550">
        <v>2981.68</v>
      </c>
      <c r="PD10" s="551">
        <v>2996.03</v>
      </c>
      <c r="PE10" s="549">
        <v>3011.12</v>
      </c>
      <c r="PF10" s="549">
        <v>3026.22</v>
      </c>
      <c r="PG10" s="550">
        <v>3041.31</v>
      </c>
      <c r="PH10" s="551">
        <v>3055.95</v>
      </c>
      <c r="PI10" s="549">
        <v>3071.35</v>
      </c>
      <c r="PJ10" s="549">
        <v>3086.74</v>
      </c>
      <c r="PK10" s="550">
        <v>3102.14</v>
      </c>
      <c r="PL10" s="551">
        <v>3117.07</v>
      </c>
      <c r="PM10" s="549">
        <v>3132.77</v>
      </c>
      <c r="PN10" s="549">
        <v>3148.48</v>
      </c>
      <c r="PO10" s="550">
        <v>3164.18</v>
      </c>
      <c r="PP10" s="551">
        <v>3179.41</v>
      </c>
      <c r="PQ10" s="549">
        <v>3195.43</v>
      </c>
      <c r="PR10" s="549">
        <v>3211.45</v>
      </c>
      <c r="PS10" s="550">
        <v>3227.46</v>
      </c>
      <c r="PT10" s="551">
        <v>3243</v>
      </c>
      <c r="PU10" s="549">
        <v>3259.34</v>
      </c>
      <c r="PV10" s="549">
        <v>3275.67</v>
      </c>
      <c r="PW10" s="550">
        <v>3292.01</v>
      </c>
      <c r="PX10" s="551">
        <v>3307.86</v>
      </c>
      <c r="PY10" s="549">
        <v>3324.52</v>
      </c>
      <c r="PZ10" s="549">
        <v>3341.19</v>
      </c>
      <c r="QA10" s="550">
        <v>3357.85</v>
      </c>
      <c r="QB10" s="551">
        <v>3374.02</v>
      </c>
      <c r="QC10" s="549">
        <v>3391.01</v>
      </c>
      <c r="QD10" s="549">
        <v>3408.01</v>
      </c>
      <c r="QE10" s="550">
        <v>3425.01</v>
      </c>
      <c r="QF10" s="551">
        <v>3441.5</v>
      </c>
      <c r="QG10" s="549">
        <v>3458.83</v>
      </c>
      <c r="QH10" s="549">
        <v>3476.17</v>
      </c>
      <c r="QI10" s="550">
        <v>3493.51</v>
      </c>
      <c r="QJ10" s="551">
        <v>3510.33</v>
      </c>
      <c r="QK10" s="549">
        <v>3528.01</v>
      </c>
      <c r="QL10" s="549">
        <v>3545.7</v>
      </c>
      <c r="QM10" s="550">
        <v>3563.38</v>
      </c>
      <c r="QN10" s="551">
        <v>3580.53</v>
      </c>
      <c r="QO10" s="549">
        <v>3598.57</v>
      </c>
      <c r="QP10" s="549">
        <v>3616.61</v>
      </c>
      <c r="QQ10" s="550">
        <v>3634.65</v>
      </c>
      <c r="QR10" s="551">
        <v>3652.14</v>
      </c>
      <c r="QS10" s="549">
        <v>3670.54</v>
      </c>
      <c r="QT10" s="549">
        <v>3688.94</v>
      </c>
      <c r="QU10" s="550">
        <v>3707.34</v>
      </c>
      <c r="QV10" s="551">
        <v>3725.19</v>
      </c>
      <c r="QW10" s="549">
        <v>3743.95</v>
      </c>
      <c r="QX10" s="549">
        <v>3762.72</v>
      </c>
      <c r="QY10" s="550">
        <v>3781.49</v>
      </c>
      <c r="QZ10" s="551">
        <v>3799.69</v>
      </c>
      <c r="RA10" s="549">
        <v>3818.83</v>
      </c>
      <c r="RB10" s="549">
        <v>3837.97</v>
      </c>
      <c r="RC10" s="550">
        <v>3857.12</v>
      </c>
      <c r="RD10" s="551">
        <v>3875.68</v>
      </c>
      <c r="RE10" s="549">
        <v>3895.21</v>
      </c>
      <c r="RF10" s="549">
        <v>3914.73</v>
      </c>
      <c r="RG10" s="550">
        <v>3934.26</v>
      </c>
      <c r="RH10" s="551">
        <v>3953.2</v>
      </c>
      <c r="RI10" s="549">
        <v>3973.11</v>
      </c>
      <c r="RJ10" s="549">
        <v>3993.03</v>
      </c>
      <c r="RK10" s="550">
        <v>4012.94</v>
      </c>
      <c r="RL10" s="551">
        <v>4032.26</v>
      </c>
      <c r="RM10" s="549">
        <v>4052.58</v>
      </c>
      <c r="RN10" s="549">
        <v>4072.89</v>
      </c>
      <c r="RO10" s="550">
        <v>4093.2</v>
      </c>
      <c r="RP10" s="551">
        <v>4112.91</v>
      </c>
      <c r="RQ10" s="549">
        <v>4133.63</v>
      </c>
      <c r="RR10" s="549">
        <v>4154.3500000000004</v>
      </c>
      <c r="RS10" s="550">
        <v>4175.07</v>
      </c>
      <c r="RT10" s="551">
        <v>4195.17</v>
      </c>
      <c r="RU10" s="549">
        <v>4216.3</v>
      </c>
      <c r="RV10" s="549">
        <v>4237.43</v>
      </c>
      <c r="RW10" s="550">
        <v>4258.57</v>
      </c>
      <c r="RX10" s="551">
        <v>4279.07</v>
      </c>
      <c r="RY10" s="549">
        <v>4300.63</v>
      </c>
      <c r="RZ10" s="549">
        <v>4322.18</v>
      </c>
      <c r="SA10" s="550">
        <v>4343.74</v>
      </c>
    </row>
    <row r="11" spans="1:496">
      <c r="A11" s="508"/>
      <c r="B11" s="509"/>
      <c r="C11" s="509"/>
      <c r="D11" s="509"/>
      <c r="E11" s="509"/>
      <c r="F11" s="509"/>
      <c r="G11" s="493">
        <v>10</v>
      </c>
      <c r="H11" s="545" t="s">
        <v>81</v>
      </c>
      <c r="I11" s="501">
        <v>10</v>
      </c>
      <c r="J11" s="546" t="s">
        <v>372</v>
      </c>
      <c r="K11" s="547">
        <v>0.05</v>
      </c>
      <c r="L11" s="548">
        <v>272.95999999999998</v>
      </c>
      <c r="M11" s="549">
        <v>276.04000000000002</v>
      </c>
      <c r="N11" s="549">
        <v>284.61</v>
      </c>
      <c r="O11" s="550">
        <v>287.69</v>
      </c>
      <c r="P11" s="548">
        <v>293.79000000000002</v>
      </c>
      <c r="Q11" s="549">
        <v>300</v>
      </c>
      <c r="R11" s="549">
        <v>309.83</v>
      </c>
      <c r="S11" s="550">
        <v>312.44</v>
      </c>
      <c r="T11" s="551">
        <v>317.17</v>
      </c>
      <c r="U11" s="549">
        <v>318.26</v>
      </c>
      <c r="V11" s="549">
        <v>327.74</v>
      </c>
      <c r="W11" s="550">
        <v>327.83</v>
      </c>
      <c r="X11" s="551">
        <v>327.52999999999997</v>
      </c>
      <c r="Y11" s="549">
        <v>329.77</v>
      </c>
      <c r="Z11" s="549">
        <v>336.78</v>
      </c>
      <c r="AA11" s="550">
        <v>337.58</v>
      </c>
      <c r="AB11" s="551">
        <v>337.59</v>
      </c>
      <c r="AC11" s="549">
        <v>341.9</v>
      </c>
      <c r="AD11" s="549">
        <v>345.41</v>
      </c>
      <c r="AE11" s="550">
        <v>344.61</v>
      </c>
      <c r="AF11" s="551">
        <v>344.74</v>
      </c>
      <c r="AG11" s="549">
        <v>346.93</v>
      </c>
      <c r="AH11" s="549">
        <v>349.22</v>
      </c>
      <c r="AI11" s="550">
        <v>347.84</v>
      </c>
      <c r="AJ11" s="551">
        <v>347.27</v>
      </c>
      <c r="AK11" s="549">
        <v>349.61</v>
      </c>
      <c r="AL11" s="549">
        <v>349.34</v>
      </c>
      <c r="AM11" s="550">
        <v>349.75</v>
      </c>
      <c r="AN11" s="551">
        <v>350.28</v>
      </c>
      <c r="AO11" s="549">
        <v>352.65</v>
      </c>
      <c r="AP11" s="549">
        <v>356.54</v>
      </c>
      <c r="AQ11" s="550">
        <v>359.07</v>
      </c>
      <c r="AR11" s="551">
        <v>362.38</v>
      </c>
      <c r="AS11" s="549">
        <v>367.09</v>
      </c>
      <c r="AT11" s="549">
        <v>370.86</v>
      </c>
      <c r="AU11" s="550">
        <v>371.49</v>
      </c>
      <c r="AV11" s="551">
        <v>374.97</v>
      </c>
      <c r="AW11" s="549">
        <v>379.49</v>
      </c>
      <c r="AX11" s="549">
        <v>382.47</v>
      </c>
      <c r="AY11" s="550">
        <v>382.81</v>
      </c>
      <c r="AZ11" s="551">
        <v>382.1</v>
      </c>
      <c r="BA11" s="549">
        <v>385.48</v>
      </c>
      <c r="BB11" s="549">
        <v>388.93</v>
      </c>
      <c r="BC11" s="550">
        <v>389.01</v>
      </c>
      <c r="BD11" s="551">
        <v>391.31</v>
      </c>
      <c r="BE11" s="549">
        <v>393.28</v>
      </c>
      <c r="BF11" s="549">
        <v>396.94</v>
      </c>
      <c r="BG11" s="550">
        <v>395.33</v>
      </c>
      <c r="BH11" s="551">
        <v>398.09</v>
      </c>
      <c r="BI11" s="549">
        <v>402.68</v>
      </c>
      <c r="BJ11" s="549">
        <v>403.56</v>
      </c>
      <c r="BK11" s="550">
        <v>403.94</v>
      </c>
      <c r="BL11" s="551">
        <v>409.21</v>
      </c>
      <c r="BM11" s="549">
        <v>419.09</v>
      </c>
      <c r="BN11" s="549">
        <v>417.86</v>
      </c>
      <c r="BO11" s="550">
        <v>421.18</v>
      </c>
      <c r="BP11" s="551">
        <v>427.15</v>
      </c>
      <c r="BQ11" s="549">
        <v>429.69</v>
      </c>
      <c r="BR11" s="549">
        <v>432.59</v>
      </c>
      <c r="BS11" s="550">
        <v>434.12</v>
      </c>
      <c r="BT11" s="551">
        <v>438.14</v>
      </c>
      <c r="BU11" s="549">
        <v>444.64</v>
      </c>
      <c r="BV11" s="549">
        <v>447.98</v>
      </c>
      <c r="BW11" s="550">
        <v>447.96</v>
      </c>
      <c r="BX11" s="551">
        <v>447.8</v>
      </c>
      <c r="BY11" s="549">
        <v>452.65</v>
      </c>
      <c r="BZ11" s="549">
        <v>457.78</v>
      </c>
      <c r="CA11" s="550">
        <v>459.09</v>
      </c>
      <c r="CB11" s="551">
        <v>461.23</v>
      </c>
      <c r="CC11" s="549">
        <v>466.4</v>
      </c>
      <c r="CD11" s="549">
        <v>468.57</v>
      </c>
      <c r="CE11" s="550">
        <v>468.4</v>
      </c>
      <c r="CF11" s="551">
        <v>469.97</v>
      </c>
      <c r="CG11" s="549">
        <v>474.07</v>
      </c>
      <c r="CH11" s="549">
        <v>474.38</v>
      </c>
      <c r="CI11" s="550">
        <v>472.57</v>
      </c>
      <c r="CJ11" s="552">
        <v>474.86</v>
      </c>
      <c r="CK11" s="549">
        <v>480.31</v>
      </c>
      <c r="CL11" s="549">
        <v>487.47</v>
      </c>
      <c r="CM11" s="550">
        <v>483.86</v>
      </c>
      <c r="CN11" s="551">
        <v>487.08</v>
      </c>
      <c r="CO11" s="549">
        <v>489.21</v>
      </c>
      <c r="CP11" s="549">
        <v>489.75</v>
      </c>
      <c r="CQ11" s="550">
        <v>489.55</v>
      </c>
      <c r="CR11" s="551">
        <v>490.33</v>
      </c>
      <c r="CS11" s="549">
        <v>491.91</v>
      </c>
      <c r="CT11" s="549">
        <v>496.69</v>
      </c>
      <c r="CU11" s="550">
        <v>497.31</v>
      </c>
      <c r="CV11" s="548">
        <v>499.28</v>
      </c>
      <c r="CW11" s="549">
        <v>508.67</v>
      </c>
      <c r="CX11" s="549">
        <v>514.07000000000005</v>
      </c>
      <c r="CY11" s="550">
        <v>513.82000000000005</v>
      </c>
      <c r="CZ11" s="551">
        <v>514.15</v>
      </c>
      <c r="DA11" s="549">
        <v>516.87</v>
      </c>
      <c r="DB11" s="549">
        <v>520.35</v>
      </c>
      <c r="DC11" s="550">
        <v>525.69000000000005</v>
      </c>
      <c r="DD11" s="551">
        <v>534.75</v>
      </c>
      <c r="DE11" s="549">
        <v>558.9</v>
      </c>
      <c r="DF11" s="549">
        <v>571.54999999999995</v>
      </c>
      <c r="DG11" s="550">
        <v>586.55999999999995</v>
      </c>
      <c r="DH11" s="551">
        <v>593.35</v>
      </c>
      <c r="DI11" s="549">
        <v>597.76</v>
      </c>
      <c r="DJ11" s="549">
        <v>600.97</v>
      </c>
      <c r="DK11" s="550">
        <v>608.17999999999995</v>
      </c>
      <c r="DL11" s="551">
        <v>624.32000000000005</v>
      </c>
      <c r="DM11" s="549">
        <v>630.14</v>
      </c>
      <c r="DN11" s="549">
        <v>636.39</v>
      </c>
      <c r="DO11" s="550">
        <v>645.47</v>
      </c>
      <c r="DP11" s="551">
        <v>649.01</v>
      </c>
      <c r="DQ11" s="549">
        <v>668.79</v>
      </c>
      <c r="DR11" s="549">
        <v>674.11</v>
      </c>
      <c r="DS11" s="550">
        <v>671.55</v>
      </c>
      <c r="DT11" s="551">
        <v>675.58</v>
      </c>
      <c r="DU11" s="549">
        <v>693.72</v>
      </c>
      <c r="DV11" s="549">
        <v>722.13</v>
      </c>
      <c r="DW11" s="550">
        <v>719.86</v>
      </c>
      <c r="DX11" s="551">
        <v>698.29</v>
      </c>
      <c r="DY11" s="549">
        <v>686.42</v>
      </c>
      <c r="DZ11" s="549">
        <v>689.95</v>
      </c>
      <c r="EA11" s="550">
        <v>691.34</v>
      </c>
      <c r="EB11" s="551">
        <v>696.93</v>
      </c>
      <c r="EC11" s="549">
        <v>707.21</v>
      </c>
      <c r="ED11" s="549">
        <v>712.33</v>
      </c>
      <c r="EE11" s="550">
        <v>711.42</v>
      </c>
      <c r="EF11" s="551">
        <v>718.73</v>
      </c>
      <c r="EG11" s="549">
        <v>732.94</v>
      </c>
      <c r="EH11" s="549">
        <v>740.7</v>
      </c>
      <c r="EI11" s="550">
        <v>740.08</v>
      </c>
      <c r="EJ11" s="551">
        <v>744.72</v>
      </c>
      <c r="EK11" s="549">
        <v>749.69</v>
      </c>
      <c r="EL11" s="549">
        <v>749.6</v>
      </c>
      <c r="EM11" s="550">
        <v>749.46</v>
      </c>
      <c r="EN11" s="551">
        <v>758.43</v>
      </c>
      <c r="EO11" s="549">
        <v>764.29</v>
      </c>
      <c r="EP11" s="549">
        <v>764.9</v>
      </c>
      <c r="EQ11" s="550">
        <v>766.75</v>
      </c>
      <c r="ER11" s="551">
        <v>774.03</v>
      </c>
      <c r="ES11" s="549">
        <v>779.64</v>
      </c>
      <c r="ET11" s="549">
        <v>785.65</v>
      </c>
      <c r="EU11" s="550">
        <v>786.93</v>
      </c>
      <c r="EV11" s="551">
        <v>790.38</v>
      </c>
      <c r="EW11" s="549">
        <v>793.15</v>
      </c>
      <c r="EX11" s="549">
        <v>795.91</v>
      </c>
      <c r="EY11" s="550">
        <v>798.68</v>
      </c>
      <c r="EZ11" s="551">
        <v>801.87</v>
      </c>
      <c r="FA11" s="549">
        <v>805.63</v>
      </c>
      <c r="FB11" s="549">
        <v>808.86</v>
      </c>
      <c r="FC11" s="550">
        <v>812.09</v>
      </c>
      <c r="FD11" s="551">
        <v>816.09</v>
      </c>
      <c r="FE11" s="549">
        <v>819.79</v>
      </c>
      <c r="FF11" s="549">
        <v>823.49</v>
      </c>
      <c r="FG11" s="550">
        <v>827.18</v>
      </c>
      <c r="FH11" s="551">
        <v>831.28</v>
      </c>
      <c r="FI11" s="549">
        <v>835.26</v>
      </c>
      <c r="FJ11" s="549">
        <v>839.24</v>
      </c>
      <c r="FK11" s="550">
        <v>843.22</v>
      </c>
      <c r="FL11" s="551">
        <v>847.59</v>
      </c>
      <c r="FM11" s="549">
        <v>851.86</v>
      </c>
      <c r="FN11" s="549">
        <v>856.13</v>
      </c>
      <c r="FO11" s="550">
        <v>860.4</v>
      </c>
      <c r="FP11" s="551">
        <v>864.54</v>
      </c>
      <c r="FQ11" s="549">
        <v>868.9</v>
      </c>
      <c r="FR11" s="549">
        <v>873.25</v>
      </c>
      <c r="FS11" s="550">
        <v>877.61</v>
      </c>
      <c r="FT11" s="551">
        <v>881.83</v>
      </c>
      <c r="FU11" s="549">
        <v>886.28</v>
      </c>
      <c r="FV11" s="549">
        <v>890.72</v>
      </c>
      <c r="FW11" s="550">
        <v>895.16</v>
      </c>
      <c r="FX11" s="551">
        <v>899.47</v>
      </c>
      <c r="FY11" s="549">
        <v>904</v>
      </c>
      <c r="FZ11" s="549">
        <v>908.53</v>
      </c>
      <c r="GA11" s="550">
        <v>913.06</v>
      </c>
      <c r="GB11" s="551">
        <v>917.46</v>
      </c>
      <c r="GC11" s="549">
        <v>922.08</v>
      </c>
      <c r="GD11" s="549">
        <v>926.7</v>
      </c>
      <c r="GE11" s="550">
        <v>931.32</v>
      </c>
      <c r="GF11" s="551">
        <v>935.81</v>
      </c>
      <c r="GG11" s="549">
        <v>940.52</v>
      </c>
      <c r="GH11" s="549">
        <v>945.24</v>
      </c>
      <c r="GI11" s="550">
        <v>949.95</v>
      </c>
      <c r="GJ11" s="551">
        <v>954.52</v>
      </c>
      <c r="GK11" s="549">
        <v>959.33</v>
      </c>
      <c r="GL11" s="549">
        <v>964.14</v>
      </c>
      <c r="GM11" s="550">
        <v>968.95</v>
      </c>
      <c r="GN11" s="551">
        <v>973.61</v>
      </c>
      <c r="GO11" s="549">
        <v>978.52</v>
      </c>
      <c r="GP11" s="549">
        <v>983.42</v>
      </c>
      <c r="GQ11" s="550">
        <v>988.33</v>
      </c>
      <c r="GR11" s="551">
        <v>993.09</v>
      </c>
      <c r="GS11" s="549">
        <v>998.09</v>
      </c>
      <c r="GT11" s="549">
        <v>1003.09</v>
      </c>
      <c r="GU11" s="550">
        <v>1008.1</v>
      </c>
      <c r="GV11" s="551">
        <v>1012.95</v>
      </c>
      <c r="GW11" s="549">
        <v>1018.05</v>
      </c>
      <c r="GX11" s="549">
        <v>1023.15</v>
      </c>
      <c r="GY11" s="550">
        <v>1028.26</v>
      </c>
      <c r="GZ11" s="551">
        <v>1033.21</v>
      </c>
      <c r="HA11" s="549">
        <v>1038.4100000000001</v>
      </c>
      <c r="HB11" s="549">
        <v>1043.6199999999999</v>
      </c>
      <c r="HC11" s="550">
        <v>1048.82</v>
      </c>
      <c r="HD11" s="551">
        <v>1053.8699999999999</v>
      </c>
      <c r="HE11" s="549">
        <v>1059.18</v>
      </c>
      <c r="HF11" s="549">
        <v>1064.49</v>
      </c>
      <c r="HG11" s="550">
        <v>1069.8</v>
      </c>
      <c r="HH11" s="551">
        <v>1074.95</v>
      </c>
      <c r="HI11" s="549">
        <v>1080.3599999999999</v>
      </c>
      <c r="HJ11" s="549">
        <v>1085.78</v>
      </c>
      <c r="HK11" s="550">
        <v>1091.2</v>
      </c>
      <c r="HL11" s="551">
        <v>1096.45</v>
      </c>
      <c r="HM11" s="549">
        <v>1101.97</v>
      </c>
      <c r="HN11" s="549">
        <v>1107.5</v>
      </c>
      <c r="HO11" s="550">
        <v>1113.02</v>
      </c>
      <c r="HP11" s="551">
        <v>1118.3800000000001</v>
      </c>
      <c r="HQ11" s="549">
        <v>1124.01</v>
      </c>
      <c r="HR11" s="549">
        <v>1129.6500000000001</v>
      </c>
      <c r="HS11" s="550">
        <v>1135.28</v>
      </c>
      <c r="HT11" s="551">
        <v>1140.74</v>
      </c>
      <c r="HU11" s="549">
        <v>1146.49</v>
      </c>
      <c r="HV11" s="549">
        <v>1152.24</v>
      </c>
      <c r="HW11" s="550">
        <v>1157.98</v>
      </c>
      <c r="HX11" s="551">
        <v>1163.56</v>
      </c>
      <c r="HY11" s="549">
        <v>1169.42</v>
      </c>
      <c r="HZ11" s="549">
        <v>1175.28</v>
      </c>
      <c r="IA11" s="550">
        <v>1181.1400000000001</v>
      </c>
      <c r="IB11" s="551">
        <v>1186.83</v>
      </c>
      <c r="IC11" s="549">
        <v>1192.81</v>
      </c>
      <c r="ID11" s="549">
        <v>1198.79</v>
      </c>
      <c r="IE11" s="550">
        <v>1204.77</v>
      </c>
      <c r="IF11" s="551">
        <v>1210.57</v>
      </c>
      <c r="IG11" s="549">
        <v>1216.67</v>
      </c>
      <c r="IH11" s="549">
        <v>1222.76</v>
      </c>
      <c r="II11" s="550">
        <v>1228.8599999999999</v>
      </c>
      <c r="IJ11" s="551">
        <v>1234.78</v>
      </c>
      <c r="IK11" s="549">
        <v>1241</v>
      </c>
      <c r="IL11" s="549">
        <v>1247.22</v>
      </c>
      <c r="IM11" s="550">
        <v>1253.44</v>
      </c>
      <c r="IN11" s="551">
        <v>1259.47</v>
      </c>
      <c r="IO11" s="549">
        <v>1265.82</v>
      </c>
      <c r="IP11" s="549">
        <v>1272.1600000000001</v>
      </c>
      <c r="IQ11" s="550">
        <v>1278.51</v>
      </c>
      <c r="IR11" s="551">
        <v>1284.6600000000001</v>
      </c>
      <c r="IS11" s="549">
        <v>1291.1400000000001</v>
      </c>
      <c r="IT11" s="549">
        <v>1297.6099999999999</v>
      </c>
      <c r="IU11" s="550">
        <v>1304.08</v>
      </c>
      <c r="IV11" s="551">
        <v>1310.3599999999999</v>
      </c>
      <c r="IW11" s="549">
        <v>1316.96</v>
      </c>
      <c r="IX11" s="549">
        <v>1323.56</v>
      </c>
      <c r="IY11" s="550">
        <v>1330.16</v>
      </c>
      <c r="IZ11" s="551">
        <v>1336.56</v>
      </c>
      <c r="JA11" s="549">
        <v>1343.3</v>
      </c>
      <c r="JB11" s="549">
        <v>1350.03</v>
      </c>
      <c r="JC11" s="550">
        <v>1356.76</v>
      </c>
      <c r="JD11" s="551">
        <v>1363.3</v>
      </c>
      <c r="JE11" s="549">
        <v>1370.16</v>
      </c>
      <c r="JF11" s="549">
        <v>1377.03</v>
      </c>
      <c r="JG11" s="550">
        <v>1383.9</v>
      </c>
      <c r="JH11" s="551">
        <v>1390.56</v>
      </c>
      <c r="JI11" s="549">
        <v>1397.57</v>
      </c>
      <c r="JJ11" s="549">
        <v>1404.57</v>
      </c>
      <c r="JK11" s="550">
        <v>1411.58</v>
      </c>
      <c r="JL11" s="551">
        <v>1418.37</v>
      </c>
      <c r="JM11" s="549">
        <v>1425.52</v>
      </c>
      <c r="JN11" s="549">
        <v>1432.66</v>
      </c>
      <c r="JO11" s="550">
        <v>1439.81</v>
      </c>
      <c r="JP11" s="551">
        <v>1446.74</v>
      </c>
      <c r="JQ11" s="549">
        <v>1454.03</v>
      </c>
      <c r="JR11" s="549">
        <v>1461.32</v>
      </c>
      <c r="JS11" s="550">
        <v>1468.6</v>
      </c>
      <c r="JT11" s="551">
        <v>1475.67</v>
      </c>
      <c r="JU11" s="549">
        <v>1483.11</v>
      </c>
      <c r="JV11" s="549">
        <v>1490.54</v>
      </c>
      <c r="JW11" s="550">
        <v>1497.98</v>
      </c>
      <c r="JX11" s="551">
        <v>1505.19</v>
      </c>
      <c r="JY11" s="549">
        <v>1512.77</v>
      </c>
      <c r="JZ11" s="549">
        <v>1520.35</v>
      </c>
      <c r="KA11" s="550">
        <v>1527.94</v>
      </c>
      <c r="KB11" s="551">
        <v>1535.29</v>
      </c>
      <c r="KC11" s="549">
        <v>1543.03</v>
      </c>
      <c r="KD11" s="549">
        <v>1550.76</v>
      </c>
      <c r="KE11" s="550">
        <v>1558.5</v>
      </c>
      <c r="KF11" s="551">
        <v>1566</v>
      </c>
      <c r="KG11" s="549">
        <v>1573.89</v>
      </c>
      <c r="KH11" s="549">
        <v>1581.78</v>
      </c>
      <c r="KI11" s="550">
        <v>1589.67</v>
      </c>
      <c r="KJ11" s="551">
        <v>1597.32</v>
      </c>
      <c r="KK11" s="549">
        <v>1605.36</v>
      </c>
      <c r="KL11" s="549">
        <v>1613.41</v>
      </c>
      <c r="KM11" s="550">
        <v>1621.46</v>
      </c>
      <c r="KN11" s="551">
        <v>1629.26</v>
      </c>
      <c r="KO11" s="549">
        <v>1637.47</v>
      </c>
      <c r="KP11" s="549">
        <v>1645.68</v>
      </c>
      <c r="KQ11" s="550">
        <v>1653.89</v>
      </c>
      <c r="KR11" s="551">
        <v>1661.85</v>
      </c>
      <c r="KS11" s="549">
        <v>1670.22</v>
      </c>
      <c r="KT11" s="549">
        <v>1678.59</v>
      </c>
      <c r="KU11" s="550">
        <v>1686.97</v>
      </c>
      <c r="KV11" s="551">
        <v>1695.09</v>
      </c>
      <c r="KW11" s="549">
        <v>1703.63</v>
      </c>
      <c r="KX11" s="549">
        <v>1712.17</v>
      </c>
      <c r="KY11" s="550">
        <v>1720.7</v>
      </c>
      <c r="KZ11" s="551">
        <v>1728.99</v>
      </c>
      <c r="LA11" s="549">
        <v>1737.7</v>
      </c>
      <c r="LB11" s="549">
        <v>1746.41</v>
      </c>
      <c r="LC11" s="550">
        <v>1755.12</v>
      </c>
      <c r="LD11" s="551">
        <v>1763.57</v>
      </c>
      <c r="LE11" s="549">
        <v>1772.45</v>
      </c>
      <c r="LF11" s="549">
        <v>1781.34</v>
      </c>
      <c r="LG11" s="550">
        <v>1790.22</v>
      </c>
      <c r="LH11" s="551">
        <v>1798.84</v>
      </c>
      <c r="LI11" s="549">
        <v>1807.9</v>
      </c>
      <c r="LJ11" s="549">
        <v>1816.96</v>
      </c>
      <c r="LK11" s="550">
        <v>1826.03</v>
      </c>
      <c r="LL11" s="551">
        <v>1834.82</v>
      </c>
      <c r="LM11" s="549">
        <v>1844.06</v>
      </c>
      <c r="LN11" s="549">
        <v>1853.3</v>
      </c>
      <c r="LO11" s="550">
        <v>1862.55</v>
      </c>
      <c r="LP11" s="551">
        <v>1871.51</v>
      </c>
      <c r="LQ11" s="549">
        <v>1880.94</v>
      </c>
      <c r="LR11" s="549">
        <v>1890.37</v>
      </c>
      <c r="LS11" s="550">
        <v>1899.8</v>
      </c>
      <c r="LT11" s="551">
        <v>1908.94</v>
      </c>
      <c r="LU11" s="549">
        <v>1918.56</v>
      </c>
      <c r="LV11" s="549">
        <v>1928.18</v>
      </c>
      <c r="LW11" s="550">
        <v>1937.79</v>
      </c>
      <c r="LX11" s="551">
        <v>1947.12</v>
      </c>
      <c r="LY11" s="549">
        <v>1956.93</v>
      </c>
      <c r="LZ11" s="549">
        <v>1966.74</v>
      </c>
      <c r="MA11" s="550">
        <v>1976.55</v>
      </c>
      <c r="MB11" s="551">
        <v>1986.06</v>
      </c>
      <c r="MC11" s="549">
        <v>1996.07</v>
      </c>
      <c r="MD11" s="549">
        <v>2006.07</v>
      </c>
      <c r="ME11" s="550">
        <v>2016.08</v>
      </c>
      <c r="MF11" s="551">
        <v>2025.78</v>
      </c>
      <c r="MG11" s="549">
        <v>2035.99</v>
      </c>
      <c r="MH11" s="549">
        <v>2046.2</v>
      </c>
      <c r="MI11" s="550">
        <v>2056.4</v>
      </c>
      <c r="MJ11" s="551">
        <v>2066.3000000000002</v>
      </c>
      <c r="MK11" s="549">
        <v>2076.71</v>
      </c>
      <c r="ML11" s="549">
        <v>2087.12</v>
      </c>
      <c r="MM11" s="550">
        <v>2097.5300000000002</v>
      </c>
      <c r="MN11" s="551">
        <v>2107.63</v>
      </c>
      <c r="MO11" s="549">
        <v>2118.2399999999998</v>
      </c>
      <c r="MP11" s="549">
        <v>2128.86</v>
      </c>
      <c r="MQ11" s="550">
        <v>2139.48</v>
      </c>
      <c r="MR11" s="551">
        <v>2149.7800000000002</v>
      </c>
      <c r="MS11" s="549">
        <v>2160.61</v>
      </c>
      <c r="MT11" s="549">
        <v>2171.44</v>
      </c>
      <c r="MU11" s="550">
        <v>2182.27</v>
      </c>
      <c r="MV11" s="551">
        <v>2192.77</v>
      </c>
      <c r="MW11" s="549">
        <v>2203.8200000000002</v>
      </c>
      <c r="MX11" s="549">
        <v>2214.87</v>
      </c>
      <c r="MY11" s="550">
        <v>2225.91</v>
      </c>
      <c r="MZ11" s="551">
        <v>2236.63</v>
      </c>
      <c r="NA11" s="549">
        <v>2247.9</v>
      </c>
      <c r="NB11" s="549">
        <v>2259.17</v>
      </c>
      <c r="NC11" s="550">
        <v>2270.4299999999998</v>
      </c>
      <c r="ND11" s="551">
        <v>2281.36</v>
      </c>
      <c r="NE11" s="549">
        <v>2292.86</v>
      </c>
      <c r="NF11" s="549">
        <v>2304.35</v>
      </c>
      <c r="NG11" s="550">
        <v>2315.84</v>
      </c>
      <c r="NH11" s="551">
        <v>2326.9899999999998</v>
      </c>
      <c r="NI11" s="549">
        <v>2338.71</v>
      </c>
      <c r="NJ11" s="549">
        <v>2350.44</v>
      </c>
      <c r="NK11" s="550">
        <v>2362.16</v>
      </c>
      <c r="NL11" s="551">
        <v>2373.5300000000002</v>
      </c>
      <c r="NM11" s="549">
        <v>2385.4899999999998</v>
      </c>
      <c r="NN11" s="549">
        <v>2397.44</v>
      </c>
      <c r="NO11" s="550">
        <v>2409.4</v>
      </c>
      <c r="NP11" s="551">
        <v>2421</v>
      </c>
      <c r="NQ11" s="549">
        <v>2433.1999999999998</v>
      </c>
      <c r="NR11" s="549">
        <v>2445.39</v>
      </c>
      <c r="NS11" s="550">
        <v>2457.59</v>
      </c>
      <c r="NT11" s="551">
        <v>2469.42</v>
      </c>
      <c r="NU11" s="549">
        <v>2481.86</v>
      </c>
      <c r="NV11" s="549">
        <v>2494.3000000000002</v>
      </c>
      <c r="NW11" s="550">
        <v>2506.7399999999998</v>
      </c>
      <c r="NX11" s="551">
        <v>2518.81</v>
      </c>
      <c r="NY11" s="549">
        <v>2531.5</v>
      </c>
      <c r="NZ11" s="549">
        <v>2544.19</v>
      </c>
      <c r="OA11" s="550">
        <v>2556.88</v>
      </c>
      <c r="OB11" s="551">
        <v>2569.19</v>
      </c>
      <c r="OC11" s="549">
        <v>2582.13</v>
      </c>
      <c r="OD11" s="549">
        <v>2595.0700000000002</v>
      </c>
      <c r="OE11" s="550">
        <v>2608.0100000000002</v>
      </c>
      <c r="OF11" s="551">
        <v>2620.5700000000002</v>
      </c>
      <c r="OG11" s="549">
        <v>2633.77</v>
      </c>
      <c r="OH11" s="549">
        <v>2646.97</v>
      </c>
      <c r="OI11" s="550">
        <v>2660.17</v>
      </c>
      <c r="OJ11" s="551">
        <v>2672.98</v>
      </c>
      <c r="OK11" s="549">
        <v>2686.45</v>
      </c>
      <c r="OL11" s="549">
        <v>2699.91</v>
      </c>
      <c r="OM11" s="550">
        <v>2713.38</v>
      </c>
      <c r="ON11" s="551">
        <v>2726.44</v>
      </c>
      <c r="OO11" s="549">
        <v>2740.18</v>
      </c>
      <c r="OP11" s="549">
        <v>2753.91</v>
      </c>
      <c r="OQ11" s="550">
        <v>2767.65</v>
      </c>
      <c r="OR11" s="551">
        <v>2780.97</v>
      </c>
      <c r="OS11" s="549">
        <v>2794.98</v>
      </c>
      <c r="OT11" s="549">
        <v>2808.99</v>
      </c>
      <c r="OU11" s="550">
        <v>2823</v>
      </c>
      <c r="OV11" s="551">
        <v>2836.59</v>
      </c>
      <c r="OW11" s="549">
        <v>2850.88</v>
      </c>
      <c r="OX11" s="549">
        <v>2865.17</v>
      </c>
      <c r="OY11" s="550">
        <v>2879.46</v>
      </c>
      <c r="OZ11" s="551">
        <v>2893.32</v>
      </c>
      <c r="PA11" s="549">
        <v>2907.9</v>
      </c>
      <c r="PB11" s="549">
        <v>2922.47</v>
      </c>
      <c r="PC11" s="550">
        <v>2937.05</v>
      </c>
      <c r="PD11" s="551">
        <v>2951.19</v>
      </c>
      <c r="PE11" s="549">
        <v>2966.05</v>
      </c>
      <c r="PF11" s="549">
        <v>2980.92</v>
      </c>
      <c r="PG11" s="550">
        <v>2995.79</v>
      </c>
      <c r="PH11" s="551">
        <v>3010.21</v>
      </c>
      <c r="PI11" s="549">
        <v>3025.37</v>
      </c>
      <c r="PJ11" s="549">
        <v>3040.54</v>
      </c>
      <c r="PK11" s="550">
        <v>3055.7</v>
      </c>
      <c r="PL11" s="551">
        <v>3070.41</v>
      </c>
      <c r="PM11" s="549">
        <v>3085.88</v>
      </c>
      <c r="PN11" s="549">
        <v>3101.35</v>
      </c>
      <c r="PO11" s="550">
        <v>3116.82</v>
      </c>
      <c r="PP11" s="551">
        <v>3131.82</v>
      </c>
      <c r="PQ11" s="549">
        <v>3147.6</v>
      </c>
      <c r="PR11" s="549">
        <v>3163.38</v>
      </c>
      <c r="PS11" s="550">
        <v>3179.15</v>
      </c>
      <c r="PT11" s="551">
        <v>3194.46</v>
      </c>
      <c r="PU11" s="549">
        <v>3210.55</v>
      </c>
      <c r="PV11" s="549">
        <v>3226.64</v>
      </c>
      <c r="PW11" s="550">
        <v>3242.74</v>
      </c>
      <c r="PX11" s="551">
        <v>3258.35</v>
      </c>
      <c r="PY11" s="549">
        <v>3274.76</v>
      </c>
      <c r="PZ11" s="549">
        <v>3291.18</v>
      </c>
      <c r="QA11" s="550">
        <v>3307.59</v>
      </c>
      <c r="QB11" s="551">
        <v>3323.51</v>
      </c>
      <c r="QC11" s="549">
        <v>3340.26</v>
      </c>
      <c r="QD11" s="549">
        <v>3357</v>
      </c>
      <c r="QE11" s="550">
        <v>3373.74</v>
      </c>
      <c r="QF11" s="551">
        <v>3389.99</v>
      </c>
      <c r="QG11" s="549">
        <v>3407.06</v>
      </c>
      <c r="QH11" s="549">
        <v>3424.14</v>
      </c>
      <c r="QI11" s="550">
        <v>3441.22</v>
      </c>
      <c r="QJ11" s="551">
        <v>3457.78</v>
      </c>
      <c r="QK11" s="549">
        <v>3475.2</v>
      </c>
      <c r="QL11" s="549">
        <v>3492.62</v>
      </c>
      <c r="QM11" s="550">
        <v>3510.04</v>
      </c>
      <c r="QN11" s="551">
        <v>3526.94</v>
      </c>
      <c r="QO11" s="549">
        <v>3544.71</v>
      </c>
      <c r="QP11" s="549">
        <v>3562.48</v>
      </c>
      <c r="QQ11" s="550">
        <v>3580.24</v>
      </c>
      <c r="QR11" s="551">
        <v>3597.48</v>
      </c>
      <c r="QS11" s="549">
        <v>3615.6</v>
      </c>
      <c r="QT11" s="549">
        <v>3633.73</v>
      </c>
      <c r="QU11" s="550">
        <v>3651.85</v>
      </c>
      <c r="QV11" s="551">
        <v>3669.43</v>
      </c>
      <c r="QW11" s="549">
        <v>3687.91</v>
      </c>
      <c r="QX11" s="549">
        <v>3706.4</v>
      </c>
      <c r="QY11" s="550">
        <v>3724.89</v>
      </c>
      <c r="QZ11" s="551">
        <v>3742.82</v>
      </c>
      <c r="RA11" s="549">
        <v>3761.67</v>
      </c>
      <c r="RB11" s="549">
        <v>3780.53</v>
      </c>
      <c r="RC11" s="550">
        <v>3799.38</v>
      </c>
      <c r="RD11" s="551">
        <v>3817.67</v>
      </c>
      <c r="RE11" s="549">
        <v>3836.91</v>
      </c>
      <c r="RF11" s="549">
        <v>3856.14</v>
      </c>
      <c r="RG11" s="550">
        <v>3875.37</v>
      </c>
      <c r="RH11" s="551">
        <v>3894.03</v>
      </c>
      <c r="RI11" s="549">
        <v>3913.64</v>
      </c>
      <c r="RJ11" s="549">
        <v>3933.26</v>
      </c>
      <c r="RK11" s="550">
        <v>3952.88</v>
      </c>
      <c r="RL11" s="551">
        <v>3971.91</v>
      </c>
      <c r="RM11" s="549">
        <v>3991.92</v>
      </c>
      <c r="RN11" s="549">
        <v>4011.93</v>
      </c>
      <c r="RO11" s="550">
        <v>4031.94</v>
      </c>
      <c r="RP11" s="551">
        <v>4051.35</v>
      </c>
      <c r="RQ11" s="549">
        <v>4071.76</v>
      </c>
      <c r="RR11" s="549">
        <v>4092.17</v>
      </c>
      <c r="RS11" s="550">
        <v>4112.58</v>
      </c>
      <c r="RT11" s="551">
        <v>4132.37</v>
      </c>
      <c r="RU11" s="549">
        <v>4153.1899999999996</v>
      </c>
      <c r="RV11" s="549">
        <v>4174.01</v>
      </c>
      <c r="RW11" s="550">
        <v>4194.83</v>
      </c>
      <c r="RX11" s="551">
        <v>4215.0200000000004</v>
      </c>
      <c r="RY11" s="549">
        <v>4236.25</v>
      </c>
      <c r="RZ11" s="549">
        <v>4257.49</v>
      </c>
      <c r="SA11" s="550">
        <v>4278.72</v>
      </c>
    </row>
    <row r="12" spans="1:496" s="509" customFormat="1">
      <c r="A12" s="492"/>
      <c r="B12" s="566" t="s">
        <v>659</v>
      </c>
      <c r="C12" s="58"/>
      <c r="E12" s="567"/>
      <c r="G12" s="493">
        <v>11</v>
      </c>
      <c r="H12" s="568" t="s">
        <v>82</v>
      </c>
      <c r="I12" s="501">
        <v>11</v>
      </c>
      <c r="J12" s="560" t="s">
        <v>373</v>
      </c>
      <c r="K12" s="561">
        <v>0.1</v>
      </c>
      <c r="L12" s="548">
        <v>254.91</v>
      </c>
      <c r="M12" s="549">
        <v>261.92</v>
      </c>
      <c r="N12" s="549">
        <v>271.8</v>
      </c>
      <c r="O12" s="550">
        <v>276.77999999999997</v>
      </c>
      <c r="P12" s="548">
        <v>282.49</v>
      </c>
      <c r="Q12" s="549">
        <v>290.3</v>
      </c>
      <c r="R12" s="549">
        <v>299.66000000000003</v>
      </c>
      <c r="S12" s="550">
        <v>305.47000000000003</v>
      </c>
      <c r="T12" s="551">
        <v>309.82</v>
      </c>
      <c r="U12" s="549">
        <v>312.2</v>
      </c>
      <c r="V12" s="549">
        <v>318.60000000000002</v>
      </c>
      <c r="W12" s="550">
        <v>318.44</v>
      </c>
      <c r="X12" s="551">
        <v>319.76</v>
      </c>
      <c r="Y12" s="549">
        <v>322.14</v>
      </c>
      <c r="Z12" s="549">
        <v>326.42</v>
      </c>
      <c r="AA12" s="550">
        <v>328.13</v>
      </c>
      <c r="AB12" s="551">
        <v>329.23</v>
      </c>
      <c r="AC12" s="549">
        <v>331.22</v>
      </c>
      <c r="AD12" s="549">
        <v>336.05</v>
      </c>
      <c r="AE12" s="550">
        <v>336.13</v>
      </c>
      <c r="AF12" s="551">
        <v>335.55</v>
      </c>
      <c r="AG12" s="549">
        <v>336.98</v>
      </c>
      <c r="AH12" s="549">
        <v>338.59</v>
      </c>
      <c r="AI12" s="550">
        <v>338.98</v>
      </c>
      <c r="AJ12" s="551">
        <v>339.42</v>
      </c>
      <c r="AK12" s="549">
        <v>341.68</v>
      </c>
      <c r="AL12" s="549">
        <v>342.4</v>
      </c>
      <c r="AM12" s="550">
        <v>343.89</v>
      </c>
      <c r="AN12" s="551">
        <v>344.84</v>
      </c>
      <c r="AO12" s="549">
        <v>346.64</v>
      </c>
      <c r="AP12" s="549">
        <v>350.24</v>
      </c>
      <c r="AQ12" s="550">
        <v>352.88</v>
      </c>
      <c r="AR12" s="551">
        <v>355.43</v>
      </c>
      <c r="AS12" s="549">
        <v>359.77</v>
      </c>
      <c r="AT12" s="549">
        <v>362.57</v>
      </c>
      <c r="AU12" s="550">
        <v>365.95</v>
      </c>
      <c r="AV12" s="551">
        <v>370.58</v>
      </c>
      <c r="AW12" s="549">
        <v>375.63</v>
      </c>
      <c r="AX12" s="549">
        <v>379.26</v>
      </c>
      <c r="AY12" s="550">
        <v>380.68</v>
      </c>
      <c r="AZ12" s="551">
        <v>382.72</v>
      </c>
      <c r="BA12" s="549">
        <v>385.98</v>
      </c>
      <c r="BB12" s="549">
        <v>390.04</v>
      </c>
      <c r="BC12" s="550">
        <v>392.37</v>
      </c>
      <c r="BD12" s="551">
        <v>395.96</v>
      </c>
      <c r="BE12" s="549">
        <v>398.37</v>
      </c>
      <c r="BF12" s="549">
        <v>400.46</v>
      </c>
      <c r="BG12" s="550">
        <v>401.16</v>
      </c>
      <c r="BH12" s="551">
        <v>403.39</v>
      </c>
      <c r="BI12" s="549">
        <v>406.1</v>
      </c>
      <c r="BJ12" s="549">
        <v>407.68</v>
      </c>
      <c r="BK12" s="550">
        <v>408.81</v>
      </c>
      <c r="BL12" s="551">
        <v>411.75</v>
      </c>
      <c r="BM12" s="549">
        <v>415.92</v>
      </c>
      <c r="BN12" s="549">
        <v>417.3</v>
      </c>
      <c r="BO12" s="550">
        <v>419.18</v>
      </c>
      <c r="BP12" s="551">
        <v>422.2</v>
      </c>
      <c r="BQ12" s="549">
        <v>424.51</v>
      </c>
      <c r="BR12" s="549">
        <v>426.7</v>
      </c>
      <c r="BS12" s="550">
        <v>429.08</v>
      </c>
      <c r="BT12" s="551">
        <v>432.79</v>
      </c>
      <c r="BU12" s="549">
        <v>437.55</v>
      </c>
      <c r="BV12" s="549">
        <v>440.85</v>
      </c>
      <c r="BW12" s="550">
        <v>442.1</v>
      </c>
      <c r="BX12" s="551">
        <v>441.89</v>
      </c>
      <c r="BY12" s="549">
        <v>444.43</v>
      </c>
      <c r="BZ12" s="549">
        <v>446.64</v>
      </c>
      <c r="CA12" s="550">
        <v>447.38</v>
      </c>
      <c r="CB12" s="551">
        <v>447.1</v>
      </c>
      <c r="CC12" s="549">
        <v>450.74</v>
      </c>
      <c r="CD12" s="549">
        <v>453.52</v>
      </c>
      <c r="CE12" s="550">
        <v>455.29</v>
      </c>
      <c r="CF12" s="551">
        <v>457.05</v>
      </c>
      <c r="CG12" s="549">
        <v>458.84</v>
      </c>
      <c r="CH12" s="549">
        <v>460.27</v>
      </c>
      <c r="CI12" s="550">
        <v>459.69</v>
      </c>
      <c r="CJ12" s="552">
        <v>461.41</v>
      </c>
      <c r="CK12" s="549">
        <v>464.12</v>
      </c>
      <c r="CL12" s="549">
        <v>467.99</v>
      </c>
      <c r="CM12" s="550">
        <v>467.98</v>
      </c>
      <c r="CN12" s="551">
        <v>469.5</v>
      </c>
      <c r="CO12" s="549">
        <v>472.63</v>
      </c>
      <c r="CP12" s="549">
        <v>473.85</v>
      </c>
      <c r="CQ12" s="550">
        <v>474.95</v>
      </c>
      <c r="CR12" s="551">
        <v>476.65</v>
      </c>
      <c r="CS12" s="549">
        <v>478.03</v>
      </c>
      <c r="CT12" s="549">
        <v>481.14</v>
      </c>
      <c r="CU12" s="550">
        <v>482.73</v>
      </c>
      <c r="CV12" s="548">
        <v>483.76</v>
      </c>
      <c r="CW12" s="549">
        <v>489.01</v>
      </c>
      <c r="CX12" s="549">
        <v>493.68</v>
      </c>
      <c r="CY12" s="550">
        <v>493.88</v>
      </c>
      <c r="CZ12" s="551">
        <v>494.64</v>
      </c>
      <c r="DA12" s="549">
        <v>496.8</v>
      </c>
      <c r="DB12" s="549">
        <v>499.15</v>
      </c>
      <c r="DC12" s="550">
        <v>502.53</v>
      </c>
      <c r="DD12" s="551">
        <v>508.32</v>
      </c>
      <c r="DE12" s="549">
        <v>524.12</v>
      </c>
      <c r="DF12" s="549">
        <v>534.82000000000005</v>
      </c>
      <c r="DG12" s="550">
        <v>545</v>
      </c>
      <c r="DH12" s="551">
        <v>550.58000000000004</v>
      </c>
      <c r="DI12" s="549">
        <v>555.21</v>
      </c>
      <c r="DJ12" s="549">
        <v>557.62</v>
      </c>
      <c r="DK12" s="550">
        <v>565.16</v>
      </c>
      <c r="DL12" s="551">
        <v>578.01</v>
      </c>
      <c r="DM12" s="549">
        <v>583.39</v>
      </c>
      <c r="DN12" s="549">
        <v>591.74</v>
      </c>
      <c r="DO12" s="550">
        <v>602.27</v>
      </c>
      <c r="DP12" s="551">
        <v>605.88</v>
      </c>
      <c r="DQ12" s="549">
        <v>621.78</v>
      </c>
      <c r="DR12" s="549">
        <v>628.04</v>
      </c>
      <c r="DS12" s="550">
        <v>628.54</v>
      </c>
      <c r="DT12" s="551">
        <v>635.04</v>
      </c>
      <c r="DU12" s="549">
        <v>648.1</v>
      </c>
      <c r="DV12" s="549">
        <v>672.38</v>
      </c>
      <c r="DW12" s="550">
        <v>676.86</v>
      </c>
      <c r="DX12" s="551">
        <v>660.73</v>
      </c>
      <c r="DY12" s="549">
        <v>657.37</v>
      </c>
      <c r="DZ12" s="549">
        <v>660.93</v>
      </c>
      <c r="EA12" s="550">
        <v>664.75</v>
      </c>
      <c r="EB12" s="551">
        <v>670.51</v>
      </c>
      <c r="EC12" s="549">
        <v>677.22</v>
      </c>
      <c r="ED12" s="549">
        <v>683.75</v>
      </c>
      <c r="EE12" s="550">
        <v>684.61</v>
      </c>
      <c r="EF12" s="551">
        <v>690.66</v>
      </c>
      <c r="EG12" s="549">
        <v>702.31</v>
      </c>
      <c r="EH12" s="549">
        <v>709.32</v>
      </c>
      <c r="EI12" s="550">
        <v>709.88</v>
      </c>
      <c r="EJ12" s="551">
        <v>713.57</v>
      </c>
      <c r="EK12" s="549">
        <v>717.4</v>
      </c>
      <c r="EL12" s="549">
        <v>717.04</v>
      </c>
      <c r="EM12" s="550">
        <v>718.99</v>
      </c>
      <c r="EN12" s="551">
        <v>722.83</v>
      </c>
      <c r="EO12" s="549">
        <v>725.97</v>
      </c>
      <c r="EP12" s="549">
        <v>728.72</v>
      </c>
      <c r="EQ12" s="550">
        <v>730.08</v>
      </c>
      <c r="ER12" s="551">
        <v>735.33</v>
      </c>
      <c r="ES12" s="549">
        <v>738.7</v>
      </c>
      <c r="ET12" s="549">
        <v>743.11</v>
      </c>
      <c r="EU12" s="550">
        <v>744.66</v>
      </c>
      <c r="EV12" s="551">
        <v>745.33</v>
      </c>
      <c r="EW12" s="549">
        <v>747.94</v>
      </c>
      <c r="EX12" s="549">
        <v>750.55</v>
      </c>
      <c r="EY12" s="550">
        <v>753.16</v>
      </c>
      <c r="EZ12" s="551">
        <v>756.17</v>
      </c>
      <c r="FA12" s="549">
        <v>759.71</v>
      </c>
      <c r="FB12" s="549">
        <v>762.75</v>
      </c>
      <c r="FC12" s="550">
        <v>765.8</v>
      </c>
      <c r="FD12" s="551">
        <v>769.58</v>
      </c>
      <c r="FE12" s="549">
        <v>773.07</v>
      </c>
      <c r="FF12" s="549">
        <v>776.55</v>
      </c>
      <c r="FG12" s="550">
        <v>780.04</v>
      </c>
      <c r="FH12" s="551">
        <v>783.9</v>
      </c>
      <c r="FI12" s="549">
        <v>787.65</v>
      </c>
      <c r="FJ12" s="549">
        <v>791.4</v>
      </c>
      <c r="FK12" s="550">
        <v>795.16</v>
      </c>
      <c r="FL12" s="551">
        <v>799.28</v>
      </c>
      <c r="FM12" s="549">
        <v>803.31</v>
      </c>
      <c r="FN12" s="549">
        <v>807.33</v>
      </c>
      <c r="FO12" s="550">
        <v>811.36</v>
      </c>
      <c r="FP12" s="551">
        <v>815.27</v>
      </c>
      <c r="FQ12" s="549">
        <v>819.37</v>
      </c>
      <c r="FR12" s="549">
        <v>823.48</v>
      </c>
      <c r="FS12" s="550">
        <v>827.59</v>
      </c>
      <c r="FT12" s="551">
        <v>831.57</v>
      </c>
      <c r="FU12" s="549">
        <v>835.76</v>
      </c>
      <c r="FV12" s="549">
        <v>839.95</v>
      </c>
      <c r="FW12" s="550">
        <v>844.14</v>
      </c>
      <c r="FX12" s="551">
        <v>848.2</v>
      </c>
      <c r="FY12" s="549">
        <v>852.48</v>
      </c>
      <c r="FZ12" s="549">
        <v>856.75</v>
      </c>
      <c r="GA12" s="550">
        <v>861.02</v>
      </c>
      <c r="GB12" s="551">
        <v>865.17</v>
      </c>
      <c r="GC12" s="549">
        <v>869.53</v>
      </c>
      <c r="GD12" s="549">
        <v>873.88</v>
      </c>
      <c r="GE12" s="550">
        <v>878.24</v>
      </c>
      <c r="GF12" s="551">
        <v>882.47</v>
      </c>
      <c r="GG12" s="549">
        <v>886.92</v>
      </c>
      <c r="GH12" s="549">
        <v>891.36</v>
      </c>
      <c r="GI12" s="550">
        <v>895.81</v>
      </c>
      <c r="GJ12" s="551">
        <v>900.12</v>
      </c>
      <c r="GK12" s="549">
        <v>904.65</v>
      </c>
      <c r="GL12" s="549">
        <v>909.19</v>
      </c>
      <c r="GM12" s="550">
        <v>913.72</v>
      </c>
      <c r="GN12" s="551">
        <v>918.12</v>
      </c>
      <c r="GO12" s="549">
        <v>922.75</v>
      </c>
      <c r="GP12" s="549">
        <v>927.37</v>
      </c>
      <c r="GQ12" s="550">
        <v>932</v>
      </c>
      <c r="GR12" s="551">
        <v>936.48</v>
      </c>
      <c r="GS12" s="549">
        <v>941.2</v>
      </c>
      <c r="GT12" s="549">
        <v>945.92</v>
      </c>
      <c r="GU12" s="550">
        <v>950.64</v>
      </c>
      <c r="GV12" s="551">
        <v>955.21</v>
      </c>
      <c r="GW12" s="549">
        <v>960.03</v>
      </c>
      <c r="GX12" s="549">
        <v>964.84</v>
      </c>
      <c r="GY12" s="550">
        <v>969.65</v>
      </c>
      <c r="GZ12" s="551">
        <v>974.32</v>
      </c>
      <c r="HA12" s="549">
        <v>979.23</v>
      </c>
      <c r="HB12" s="549">
        <v>984.14</v>
      </c>
      <c r="HC12" s="550">
        <v>989.04</v>
      </c>
      <c r="HD12" s="551">
        <v>993.8</v>
      </c>
      <c r="HE12" s="549">
        <v>998.81</v>
      </c>
      <c r="HF12" s="549">
        <v>1003.82</v>
      </c>
      <c r="HG12" s="550">
        <v>1008.82</v>
      </c>
      <c r="HH12" s="551">
        <v>1013.68</v>
      </c>
      <c r="HI12" s="549">
        <v>1018.79</v>
      </c>
      <c r="HJ12" s="549">
        <v>1023.89</v>
      </c>
      <c r="HK12" s="550">
        <v>1029</v>
      </c>
      <c r="HL12" s="551">
        <v>1033.95</v>
      </c>
      <c r="HM12" s="549">
        <v>1039.1600000000001</v>
      </c>
      <c r="HN12" s="549">
        <v>1044.3699999999999</v>
      </c>
      <c r="HO12" s="550">
        <v>1049.58</v>
      </c>
      <c r="HP12" s="551">
        <v>1054.6300000000001</v>
      </c>
      <c r="HQ12" s="549">
        <v>1059.95</v>
      </c>
      <c r="HR12" s="549">
        <v>1065.26</v>
      </c>
      <c r="HS12" s="550">
        <v>1070.57</v>
      </c>
      <c r="HT12" s="551">
        <v>1075.73</v>
      </c>
      <c r="HU12" s="549">
        <v>1081.1500000000001</v>
      </c>
      <c r="HV12" s="549">
        <v>1086.56</v>
      </c>
      <c r="HW12" s="550">
        <v>1091.98</v>
      </c>
      <c r="HX12" s="551">
        <v>1097.24</v>
      </c>
      <c r="HY12" s="549">
        <v>1102.77</v>
      </c>
      <c r="HZ12" s="549">
        <v>1108.3</v>
      </c>
      <c r="IA12" s="550">
        <v>1113.82</v>
      </c>
      <c r="IB12" s="551">
        <v>1119.19</v>
      </c>
      <c r="IC12" s="549">
        <v>1124.82</v>
      </c>
      <c r="ID12" s="549">
        <v>1130.46</v>
      </c>
      <c r="IE12" s="550">
        <v>1136.0999999999999</v>
      </c>
      <c r="IF12" s="551">
        <v>1141.57</v>
      </c>
      <c r="IG12" s="549">
        <v>1147.32</v>
      </c>
      <c r="IH12" s="549">
        <v>1153.07</v>
      </c>
      <c r="II12" s="550">
        <v>1158.82</v>
      </c>
      <c r="IJ12" s="551">
        <v>1164.4000000000001</v>
      </c>
      <c r="IK12" s="549">
        <v>1170.27</v>
      </c>
      <c r="IL12" s="549">
        <v>1176.1300000000001</v>
      </c>
      <c r="IM12" s="550">
        <v>1182</v>
      </c>
      <c r="IN12" s="551">
        <v>1187.69</v>
      </c>
      <c r="IO12" s="549">
        <v>1193.67</v>
      </c>
      <c r="IP12" s="549">
        <v>1199.6600000000001</v>
      </c>
      <c r="IQ12" s="550">
        <v>1205.6400000000001</v>
      </c>
      <c r="IR12" s="551">
        <v>1211.44</v>
      </c>
      <c r="IS12" s="549">
        <v>1217.55</v>
      </c>
      <c r="IT12" s="549">
        <v>1223.6500000000001</v>
      </c>
      <c r="IU12" s="550">
        <v>1229.75</v>
      </c>
      <c r="IV12" s="551">
        <v>1235.67</v>
      </c>
      <c r="IW12" s="549">
        <v>1241.9000000000001</v>
      </c>
      <c r="IX12" s="549">
        <v>1248.1199999999999</v>
      </c>
      <c r="IY12" s="550">
        <v>1254.3499999999999</v>
      </c>
      <c r="IZ12" s="551">
        <v>1260.3800000000001</v>
      </c>
      <c r="JA12" s="549">
        <v>1266.73</v>
      </c>
      <c r="JB12" s="549">
        <v>1273.08</v>
      </c>
      <c r="JC12" s="550">
        <v>1279.43</v>
      </c>
      <c r="JD12" s="551">
        <v>1285.5899999999999</v>
      </c>
      <c r="JE12" s="549">
        <v>1292.07</v>
      </c>
      <c r="JF12" s="549">
        <v>1298.55</v>
      </c>
      <c r="JG12" s="550">
        <v>1305.02</v>
      </c>
      <c r="JH12" s="551">
        <v>1311.3</v>
      </c>
      <c r="JI12" s="549">
        <v>1317.91</v>
      </c>
      <c r="JJ12" s="549">
        <v>1324.52</v>
      </c>
      <c r="JK12" s="550">
        <v>1331.12</v>
      </c>
      <c r="JL12" s="551">
        <v>1337.53</v>
      </c>
      <c r="JM12" s="549">
        <v>1344.27</v>
      </c>
      <c r="JN12" s="549">
        <v>1351.01</v>
      </c>
      <c r="JO12" s="550">
        <v>1357.74</v>
      </c>
      <c r="JP12" s="551">
        <v>1364.28</v>
      </c>
      <c r="JQ12" s="549">
        <v>1371.15</v>
      </c>
      <c r="JR12" s="549">
        <v>1378.03</v>
      </c>
      <c r="JS12" s="550">
        <v>1384.9</v>
      </c>
      <c r="JT12" s="551">
        <v>1391.57</v>
      </c>
      <c r="JU12" s="549">
        <v>1398.58</v>
      </c>
      <c r="JV12" s="549">
        <v>1405.59</v>
      </c>
      <c r="JW12" s="550">
        <v>1412.6</v>
      </c>
      <c r="JX12" s="551">
        <v>1419.4</v>
      </c>
      <c r="JY12" s="549">
        <v>1426.55</v>
      </c>
      <c r="JZ12" s="549">
        <v>1433.7</v>
      </c>
      <c r="KA12" s="550">
        <v>1440.85</v>
      </c>
      <c r="KB12" s="551">
        <v>1447.79</v>
      </c>
      <c r="KC12" s="549">
        <v>1455.08</v>
      </c>
      <c r="KD12" s="549">
        <v>1462.37</v>
      </c>
      <c r="KE12" s="550">
        <v>1469.67</v>
      </c>
      <c r="KF12" s="551">
        <v>1476.74</v>
      </c>
      <c r="KG12" s="549">
        <v>1484.18</v>
      </c>
      <c r="KH12" s="549">
        <v>1491.62</v>
      </c>
      <c r="KI12" s="550">
        <v>1499.06</v>
      </c>
      <c r="KJ12" s="551">
        <v>1506.28</v>
      </c>
      <c r="KK12" s="549">
        <v>1513.86</v>
      </c>
      <c r="KL12" s="549">
        <v>1521.45</v>
      </c>
      <c r="KM12" s="550">
        <v>1529.04</v>
      </c>
      <c r="KN12" s="551">
        <v>1536.4</v>
      </c>
      <c r="KO12" s="549">
        <v>1544.14</v>
      </c>
      <c r="KP12" s="549">
        <v>1551.88</v>
      </c>
      <c r="KQ12" s="550">
        <v>1559.62</v>
      </c>
      <c r="KR12" s="551">
        <v>1567.13</v>
      </c>
      <c r="KS12" s="549">
        <v>1575.02</v>
      </c>
      <c r="KT12" s="549">
        <v>1582.92</v>
      </c>
      <c r="KU12" s="550">
        <v>1590.81</v>
      </c>
      <c r="KV12" s="551">
        <v>1598.47</v>
      </c>
      <c r="KW12" s="549">
        <v>1606.53</v>
      </c>
      <c r="KX12" s="549">
        <v>1614.58</v>
      </c>
      <c r="KY12" s="550">
        <v>1622.63</v>
      </c>
      <c r="KZ12" s="551">
        <v>1630.44</v>
      </c>
      <c r="LA12" s="549">
        <v>1638.66</v>
      </c>
      <c r="LB12" s="549">
        <v>1646.87</v>
      </c>
      <c r="LC12" s="550">
        <v>1655.08</v>
      </c>
      <c r="LD12" s="551">
        <v>1663.05</v>
      </c>
      <c r="LE12" s="549">
        <v>1671.43</v>
      </c>
      <c r="LF12" s="549">
        <v>1679.81</v>
      </c>
      <c r="LG12" s="550">
        <v>1688.19</v>
      </c>
      <c r="LH12" s="551">
        <v>1696.31</v>
      </c>
      <c r="LI12" s="549">
        <v>1704.86</v>
      </c>
      <c r="LJ12" s="549">
        <v>1713.4</v>
      </c>
      <c r="LK12" s="550">
        <v>1721.95</v>
      </c>
      <c r="LL12" s="551">
        <v>1730.24</v>
      </c>
      <c r="LM12" s="549">
        <v>1738.95</v>
      </c>
      <c r="LN12" s="549">
        <v>1747.67</v>
      </c>
      <c r="LO12" s="550">
        <v>1756.39</v>
      </c>
      <c r="LP12" s="551">
        <v>1764.84</v>
      </c>
      <c r="LQ12" s="549">
        <v>1773.73</v>
      </c>
      <c r="LR12" s="549">
        <v>1782.62</v>
      </c>
      <c r="LS12" s="550">
        <v>1791.52</v>
      </c>
      <c r="LT12" s="551">
        <v>1800.14</v>
      </c>
      <c r="LU12" s="549">
        <v>1809.21</v>
      </c>
      <c r="LV12" s="549">
        <v>1818.28</v>
      </c>
      <c r="LW12" s="550">
        <v>1827.35</v>
      </c>
      <c r="LX12" s="551">
        <v>1836.14</v>
      </c>
      <c r="LY12" s="549">
        <v>1845.39</v>
      </c>
      <c r="LZ12" s="549">
        <v>1854.64</v>
      </c>
      <c r="MA12" s="550">
        <v>1863.89</v>
      </c>
      <c r="MB12" s="551">
        <v>1872.87</v>
      </c>
      <c r="MC12" s="549">
        <v>1882.3</v>
      </c>
      <c r="MD12" s="549">
        <v>1891.74</v>
      </c>
      <c r="ME12" s="550">
        <v>1901.17</v>
      </c>
      <c r="MF12" s="551">
        <v>1910.32</v>
      </c>
      <c r="MG12" s="549">
        <v>1919.95</v>
      </c>
      <c r="MH12" s="549">
        <v>1929.57</v>
      </c>
      <c r="MI12" s="550">
        <v>1939.19</v>
      </c>
      <c r="MJ12" s="551">
        <v>1948.53</v>
      </c>
      <c r="MK12" s="549">
        <v>1958.35</v>
      </c>
      <c r="ML12" s="549">
        <v>1968.16</v>
      </c>
      <c r="MM12" s="550">
        <v>1977.98</v>
      </c>
      <c r="MN12" s="551">
        <v>1987.5</v>
      </c>
      <c r="MO12" s="549">
        <v>1997.51</v>
      </c>
      <c r="MP12" s="549">
        <v>2007.52</v>
      </c>
      <c r="MQ12" s="550">
        <v>2017.54</v>
      </c>
      <c r="MR12" s="551">
        <v>2027.25</v>
      </c>
      <c r="MS12" s="549">
        <v>2037.46</v>
      </c>
      <c r="MT12" s="549">
        <v>2047.68</v>
      </c>
      <c r="MU12" s="550">
        <v>2057.89</v>
      </c>
      <c r="MV12" s="551">
        <v>2067.79</v>
      </c>
      <c r="MW12" s="549">
        <v>2078.21</v>
      </c>
      <c r="MX12" s="549">
        <v>2088.63</v>
      </c>
      <c r="MY12" s="550">
        <v>2099.0500000000002</v>
      </c>
      <c r="MZ12" s="551">
        <v>2109.15</v>
      </c>
      <c r="NA12" s="549">
        <v>2119.7800000000002</v>
      </c>
      <c r="NB12" s="549">
        <v>2130.4</v>
      </c>
      <c r="NC12" s="550">
        <v>2141.0300000000002</v>
      </c>
      <c r="ND12" s="551">
        <v>2151.33</v>
      </c>
      <c r="NE12" s="549">
        <v>2162.17</v>
      </c>
      <c r="NF12" s="549">
        <v>2173.0100000000002</v>
      </c>
      <c r="NG12" s="550">
        <v>2183.85</v>
      </c>
      <c r="NH12" s="551">
        <v>2194.36</v>
      </c>
      <c r="NI12" s="549">
        <v>2205.41</v>
      </c>
      <c r="NJ12" s="549">
        <v>2216.4699999999998</v>
      </c>
      <c r="NK12" s="550">
        <v>2227.52</v>
      </c>
      <c r="NL12" s="551">
        <v>2238.25</v>
      </c>
      <c r="NM12" s="549">
        <v>2249.52</v>
      </c>
      <c r="NN12" s="549">
        <v>2260.8000000000002</v>
      </c>
      <c r="NO12" s="550">
        <v>2272.0700000000002</v>
      </c>
      <c r="NP12" s="551">
        <v>2283.0100000000002</v>
      </c>
      <c r="NQ12" s="549">
        <v>2294.5100000000002</v>
      </c>
      <c r="NR12" s="549">
        <v>2306.0100000000002</v>
      </c>
      <c r="NS12" s="550">
        <v>2317.52</v>
      </c>
      <c r="NT12" s="551">
        <v>2328.67</v>
      </c>
      <c r="NU12" s="549">
        <v>2340.4</v>
      </c>
      <c r="NV12" s="549">
        <v>2352.14</v>
      </c>
      <c r="NW12" s="550">
        <v>2363.87</v>
      </c>
      <c r="NX12" s="551">
        <v>2375.25</v>
      </c>
      <c r="NY12" s="549">
        <v>2387.21</v>
      </c>
      <c r="NZ12" s="549">
        <v>2399.1799999999998</v>
      </c>
      <c r="OA12" s="550">
        <v>2411.14</v>
      </c>
      <c r="OB12" s="551">
        <v>2422.75</v>
      </c>
      <c r="OC12" s="549">
        <v>2434.96</v>
      </c>
      <c r="OD12" s="549">
        <v>2447.16</v>
      </c>
      <c r="OE12" s="550">
        <v>2459.37</v>
      </c>
      <c r="OF12" s="551">
        <v>2471.21</v>
      </c>
      <c r="OG12" s="549">
        <v>2483.66</v>
      </c>
      <c r="OH12" s="549">
        <v>2496.1</v>
      </c>
      <c r="OI12" s="550">
        <v>2508.5500000000002</v>
      </c>
      <c r="OJ12" s="551">
        <v>2520.63</v>
      </c>
      <c r="OK12" s="549">
        <v>2533.33</v>
      </c>
      <c r="OL12" s="549">
        <v>2546.0300000000002</v>
      </c>
      <c r="OM12" s="550">
        <v>2558.73</v>
      </c>
      <c r="ON12" s="551">
        <v>2571.04</v>
      </c>
      <c r="OO12" s="549">
        <v>2584</v>
      </c>
      <c r="OP12" s="549">
        <v>2596.9499999999998</v>
      </c>
      <c r="OQ12" s="550">
        <v>2609.9</v>
      </c>
      <c r="OR12" s="551">
        <v>2622.46</v>
      </c>
      <c r="OS12" s="549">
        <v>2635.67</v>
      </c>
      <c r="OT12" s="549">
        <v>2648.89</v>
      </c>
      <c r="OU12" s="550">
        <v>2662.1</v>
      </c>
      <c r="OV12" s="551">
        <v>2674.91</v>
      </c>
      <c r="OW12" s="549">
        <v>2688.39</v>
      </c>
      <c r="OX12" s="549">
        <v>2701.86</v>
      </c>
      <c r="OY12" s="550">
        <v>2715.34</v>
      </c>
      <c r="OZ12" s="551">
        <v>2728.41</v>
      </c>
      <c r="PA12" s="549">
        <v>2742.16</v>
      </c>
      <c r="PB12" s="549">
        <v>2755.9</v>
      </c>
      <c r="PC12" s="550">
        <v>2769.65</v>
      </c>
      <c r="PD12" s="551">
        <v>2782.98</v>
      </c>
      <c r="PE12" s="549">
        <v>2797</v>
      </c>
      <c r="PF12" s="549">
        <v>2811.02</v>
      </c>
      <c r="PG12" s="550">
        <v>2825.04</v>
      </c>
      <c r="PH12" s="551">
        <v>2838.64</v>
      </c>
      <c r="PI12" s="549">
        <v>2852.94</v>
      </c>
      <c r="PJ12" s="549">
        <v>2867.24</v>
      </c>
      <c r="PK12" s="550">
        <v>2881.54</v>
      </c>
      <c r="PL12" s="551">
        <v>2895.41</v>
      </c>
      <c r="PM12" s="549">
        <v>2910</v>
      </c>
      <c r="PN12" s="549">
        <v>2924.58</v>
      </c>
      <c r="PO12" s="550">
        <v>2939.17</v>
      </c>
      <c r="PP12" s="551">
        <v>2953.32</v>
      </c>
      <c r="PQ12" s="549">
        <v>2968.2</v>
      </c>
      <c r="PR12" s="549">
        <v>2983.08</v>
      </c>
      <c r="PS12" s="550">
        <v>2997.95</v>
      </c>
      <c r="PT12" s="551">
        <v>3012.39</v>
      </c>
      <c r="PU12" s="549">
        <v>3027.56</v>
      </c>
      <c r="PV12" s="549">
        <v>3042.74</v>
      </c>
      <c r="PW12" s="550">
        <v>3057.91</v>
      </c>
      <c r="PX12" s="551">
        <v>3072.63</v>
      </c>
      <c r="PY12" s="549">
        <v>3088.11</v>
      </c>
      <c r="PZ12" s="549">
        <v>3103.59</v>
      </c>
      <c r="QA12" s="550">
        <v>3119.07</v>
      </c>
      <c r="QB12" s="551">
        <v>3134.09</v>
      </c>
      <c r="QC12" s="549">
        <v>3149.88</v>
      </c>
      <c r="QD12" s="549">
        <v>3165.66</v>
      </c>
      <c r="QE12" s="550">
        <v>3181.45</v>
      </c>
      <c r="QF12" s="551">
        <v>3196.77</v>
      </c>
      <c r="QG12" s="549">
        <v>3212.87</v>
      </c>
      <c r="QH12" s="549">
        <v>3228.98</v>
      </c>
      <c r="QI12" s="550">
        <v>3245.08</v>
      </c>
      <c r="QJ12" s="551">
        <v>3260.7</v>
      </c>
      <c r="QK12" s="549">
        <v>3277.13</v>
      </c>
      <c r="QL12" s="549">
        <v>3293.56</v>
      </c>
      <c r="QM12" s="550">
        <v>3309.98</v>
      </c>
      <c r="QN12" s="551">
        <v>3325.92</v>
      </c>
      <c r="QO12" s="549">
        <v>3342.67</v>
      </c>
      <c r="QP12" s="549">
        <v>3359.43</v>
      </c>
      <c r="QQ12" s="550">
        <v>3376.18</v>
      </c>
      <c r="QR12" s="551">
        <v>3392.44</v>
      </c>
      <c r="QS12" s="549">
        <v>3409.53</v>
      </c>
      <c r="QT12" s="549">
        <v>3426.62</v>
      </c>
      <c r="QU12" s="550">
        <v>3443.71</v>
      </c>
      <c r="QV12" s="551">
        <v>3460.28</v>
      </c>
      <c r="QW12" s="549">
        <v>3477.72</v>
      </c>
      <c r="QX12" s="549">
        <v>3495.15</v>
      </c>
      <c r="QY12" s="550">
        <v>3512.58</v>
      </c>
      <c r="QZ12" s="551">
        <v>3529.49</v>
      </c>
      <c r="RA12" s="549">
        <v>3547.27</v>
      </c>
      <c r="RB12" s="549">
        <v>3565.05</v>
      </c>
      <c r="RC12" s="550">
        <v>3582.83</v>
      </c>
      <c r="RD12" s="551">
        <v>3600.08</v>
      </c>
      <c r="RE12" s="549">
        <v>3618.22</v>
      </c>
      <c r="RF12" s="549">
        <v>3636.35</v>
      </c>
      <c r="RG12" s="550">
        <v>3654.49</v>
      </c>
      <c r="RH12" s="551">
        <v>3672.08</v>
      </c>
      <c r="RI12" s="549">
        <v>3690.58</v>
      </c>
      <c r="RJ12" s="549">
        <v>3709.08</v>
      </c>
      <c r="RK12" s="550">
        <v>3727.58</v>
      </c>
      <c r="RL12" s="551">
        <v>3745.52</v>
      </c>
      <c r="RM12" s="549">
        <v>3764.39</v>
      </c>
      <c r="RN12" s="549">
        <v>3783.26</v>
      </c>
      <c r="RO12" s="550">
        <v>3802.13</v>
      </c>
      <c r="RP12" s="551">
        <v>3820.43</v>
      </c>
      <c r="RQ12" s="549">
        <v>3839.68</v>
      </c>
      <c r="RR12" s="549">
        <v>3858.93</v>
      </c>
      <c r="RS12" s="550">
        <v>3878.17</v>
      </c>
      <c r="RT12" s="551">
        <v>3896.84</v>
      </c>
      <c r="RU12" s="549">
        <v>3916.47</v>
      </c>
      <c r="RV12" s="549">
        <v>3936.11</v>
      </c>
      <c r="RW12" s="550">
        <v>3955.74</v>
      </c>
      <c r="RX12" s="551">
        <v>3974.78</v>
      </c>
      <c r="RY12" s="549">
        <v>3994.8</v>
      </c>
      <c r="RZ12" s="549">
        <v>4014.83</v>
      </c>
      <c r="SA12" s="550">
        <v>4034.85</v>
      </c>
    </row>
    <row r="13" spans="1:496">
      <c r="B13" s="569" t="s">
        <v>568</v>
      </c>
      <c r="C13" s="58" t="s">
        <v>660</v>
      </c>
      <c r="D13" s="509"/>
      <c r="E13" s="567"/>
      <c r="F13" s="509"/>
      <c r="G13" s="493">
        <v>12</v>
      </c>
      <c r="H13" s="545" t="s">
        <v>75</v>
      </c>
      <c r="I13" s="501">
        <v>12</v>
      </c>
      <c r="J13" s="546" t="s">
        <v>374</v>
      </c>
      <c r="K13" s="547">
        <v>0.1</v>
      </c>
      <c r="L13" s="548">
        <v>271.87</v>
      </c>
      <c r="M13" s="549">
        <v>274.31</v>
      </c>
      <c r="N13" s="549">
        <v>285.26</v>
      </c>
      <c r="O13" s="550">
        <v>289.3</v>
      </c>
      <c r="P13" s="548">
        <v>295.10000000000002</v>
      </c>
      <c r="Q13" s="549">
        <v>301.18</v>
      </c>
      <c r="R13" s="549">
        <v>312.75</v>
      </c>
      <c r="S13" s="550">
        <v>315.63</v>
      </c>
      <c r="T13" s="551">
        <v>320.52999999999997</v>
      </c>
      <c r="U13" s="549">
        <v>322.08</v>
      </c>
      <c r="V13" s="549">
        <v>333.33</v>
      </c>
      <c r="W13" s="550">
        <v>333.67</v>
      </c>
      <c r="X13" s="551">
        <v>335.14</v>
      </c>
      <c r="Y13" s="549">
        <v>338.18</v>
      </c>
      <c r="Z13" s="549">
        <v>345.35</v>
      </c>
      <c r="AA13" s="550">
        <v>344.78</v>
      </c>
      <c r="AB13" s="551">
        <v>345.52</v>
      </c>
      <c r="AC13" s="549">
        <v>348.83</v>
      </c>
      <c r="AD13" s="549">
        <v>352.68</v>
      </c>
      <c r="AE13" s="550">
        <v>351.02</v>
      </c>
      <c r="AF13" s="551">
        <v>353.13</v>
      </c>
      <c r="AG13" s="549">
        <v>354.92</v>
      </c>
      <c r="AH13" s="549">
        <v>357.91</v>
      </c>
      <c r="AI13" s="550">
        <v>355.77</v>
      </c>
      <c r="AJ13" s="551">
        <v>355.59</v>
      </c>
      <c r="AK13" s="549">
        <v>359.01</v>
      </c>
      <c r="AL13" s="549">
        <v>359.28</v>
      </c>
      <c r="AM13" s="550">
        <v>359.55</v>
      </c>
      <c r="AN13" s="551">
        <v>361.04</v>
      </c>
      <c r="AO13" s="549">
        <v>363.87</v>
      </c>
      <c r="AP13" s="549">
        <v>368.87</v>
      </c>
      <c r="AQ13" s="550">
        <v>371.5</v>
      </c>
      <c r="AR13" s="551">
        <v>374.44</v>
      </c>
      <c r="AS13" s="549">
        <v>379.38</v>
      </c>
      <c r="AT13" s="549">
        <v>383.85</v>
      </c>
      <c r="AU13" s="550">
        <v>384.02</v>
      </c>
      <c r="AV13" s="551">
        <v>388.26</v>
      </c>
      <c r="AW13" s="549">
        <v>393.87</v>
      </c>
      <c r="AX13" s="549">
        <v>398.1</v>
      </c>
      <c r="AY13" s="550">
        <v>398.06</v>
      </c>
      <c r="AZ13" s="551">
        <v>397.7</v>
      </c>
      <c r="BA13" s="549">
        <v>402.35</v>
      </c>
      <c r="BB13" s="549">
        <v>406.27</v>
      </c>
      <c r="BC13" s="550">
        <v>405.48</v>
      </c>
      <c r="BD13" s="551">
        <v>407.61</v>
      </c>
      <c r="BE13" s="549">
        <v>409.79</v>
      </c>
      <c r="BF13" s="549">
        <v>415.17</v>
      </c>
      <c r="BG13" s="550">
        <v>412.51</v>
      </c>
      <c r="BH13" s="551">
        <v>416.6</v>
      </c>
      <c r="BI13" s="549">
        <v>423.9</v>
      </c>
      <c r="BJ13" s="549">
        <v>424.33</v>
      </c>
      <c r="BK13" s="550">
        <v>424.64</v>
      </c>
      <c r="BL13" s="551">
        <v>432.27</v>
      </c>
      <c r="BM13" s="549">
        <v>444.84</v>
      </c>
      <c r="BN13" s="549">
        <v>440.26</v>
      </c>
      <c r="BO13" s="550">
        <v>444.4</v>
      </c>
      <c r="BP13" s="551">
        <v>453.13</v>
      </c>
      <c r="BQ13" s="549">
        <v>453.19</v>
      </c>
      <c r="BR13" s="549">
        <v>455.09</v>
      </c>
      <c r="BS13" s="550">
        <v>455.63</v>
      </c>
      <c r="BT13" s="551">
        <v>459.16</v>
      </c>
      <c r="BU13" s="549">
        <v>463.37</v>
      </c>
      <c r="BV13" s="549">
        <v>466.65</v>
      </c>
      <c r="BW13" s="550">
        <v>466.2</v>
      </c>
      <c r="BX13" s="551">
        <v>466.08</v>
      </c>
      <c r="BY13" s="549">
        <v>471.21</v>
      </c>
      <c r="BZ13" s="549">
        <v>477.34</v>
      </c>
      <c r="CA13" s="550">
        <v>478.46</v>
      </c>
      <c r="CB13" s="551">
        <v>481.69</v>
      </c>
      <c r="CC13" s="549">
        <v>487.33</v>
      </c>
      <c r="CD13" s="549">
        <v>488.95</v>
      </c>
      <c r="CE13" s="550">
        <v>487</v>
      </c>
      <c r="CF13" s="551">
        <v>488.93</v>
      </c>
      <c r="CG13" s="549">
        <v>492.32</v>
      </c>
      <c r="CH13" s="549">
        <v>491.1</v>
      </c>
      <c r="CI13" s="550">
        <v>488.69</v>
      </c>
      <c r="CJ13" s="552">
        <v>492.81</v>
      </c>
      <c r="CK13" s="549">
        <v>499.56</v>
      </c>
      <c r="CL13" s="549">
        <v>509.16</v>
      </c>
      <c r="CM13" s="550">
        <v>503.04</v>
      </c>
      <c r="CN13" s="551">
        <v>506.82</v>
      </c>
      <c r="CO13" s="549">
        <v>508.77</v>
      </c>
      <c r="CP13" s="549">
        <v>508.18</v>
      </c>
      <c r="CQ13" s="550">
        <v>508.11</v>
      </c>
      <c r="CR13" s="551">
        <v>508.75</v>
      </c>
      <c r="CS13" s="549">
        <v>510.79</v>
      </c>
      <c r="CT13" s="549">
        <v>516.87</v>
      </c>
      <c r="CU13" s="550">
        <v>516.78</v>
      </c>
      <c r="CV13" s="548">
        <v>519.55999999999995</v>
      </c>
      <c r="CW13" s="549">
        <v>530.58000000000004</v>
      </c>
      <c r="CX13" s="549">
        <v>535.25</v>
      </c>
      <c r="CY13" s="550">
        <v>534.41</v>
      </c>
      <c r="CZ13" s="551">
        <v>535.70000000000005</v>
      </c>
      <c r="DA13" s="549">
        <v>538.79</v>
      </c>
      <c r="DB13" s="549">
        <v>543.21</v>
      </c>
      <c r="DC13" s="550">
        <v>549.21</v>
      </c>
      <c r="DD13" s="551">
        <v>559.04</v>
      </c>
      <c r="DE13" s="549">
        <v>583.39</v>
      </c>
      <c r="DF13" s="549">
        <v>595.63</v>
      </c>
      <c r="DG13" s="550">
        <v>608.04999999999995</v>
      </c>
      <c r="DH13" s="551">
        <v>612.78</v>
      </c>
      <c r="DI13" s="549">
        <v>617.37</v>
      </c>
      <c r="DJ13" s="549">
        <v>619.16</v>
      </c>
      <c r="DK13" s="550">
        <v>625.19000000000005</v>
      </c>
      <c r="DL13" s="551">
        <v>639.51</v>
      </c>
      <c r="DM13" s="549">
        <v>643.94000000000005</v>
      </c>
      <c r="DN13" s="549">
        <v>647.71</v>
      </c>
      <c r="DO13" s="550">
        <v>655.73</v>
      </c>
      <c r="DP13" s="551">
        <v>660.22</v>
      </c>
      <c r="DQ13" s="549">
        <v>678.49</v>
      </c>
      <c r="DR13" s="549">
        <v>685.41</v>
      </c>
      <c r="DS13" s="550">
        <v>681.9</v>
      </c>
      <c r="DT13" s="551">
        <v>685.16</v>
      </c>
      <c r="DU13" s="549">
        <v>701.29</v>
      </c>
      <c r="DV13" s="549">
        <v>728.77</v>
      </c>
      <c r="DW13" s="550">
        <v>727.11</v>
      </c>
      <c r="DX13" s="551">
        <v>708.97</v>
      </c>
      <c r="DY13" s="549">
        <v>699.5</v>
      </c>
      <c r="DZ13" s="549">
        <v>706.43</v>
      </c>
      <c r="EA13" s="550">
        <v>707.53</v>
      </c>
      <c r="EB13" s="551">
        <v>715.45</v>
      </c>
      <c r="EC13" s="549">
        <v>727.79</v>
      </c>
      <c r="ED13" s="549">
        <v>733.68</v>
      </c>
      <c r="EE13" s="550">
        <v>732.86</v>
      </c>
      <c r="EF13" s="551">
        <v>741.6</v>
      </c>
      <c r="EG13" s="549">
        <v>754.5</v>
      </c>
      <c r="EH13" s="549">
        <v>762.57</v>
      </c>
      <c r="EI13" s="550">
        <v>763.99</v>
      </c>
      <c r="EJ13" s="551">
        <v>768.33</v>
      </c>
      <c r="EK13" s="549">
        <v>774.53</v>
      </c>
      <c r="EL13" s="549">
        <v>776.41</v>
      </c>
      <c r="EM13" s="550">
        <v>776.53</v>
      </c>
      <c r="EN13" s="551">
        <v>787.84</v>
      </c>
      <c r="EO13" s="549">
        <v>795.56</v>
      </c>
      <c r="EP13" s="549">
        <v>794.68</v>
      </c>
      <c r="EQ13" s="550">
        <v>797.33</v>
      </c>
      <c r="ER13" s="551">
        <v>805.1</v>
      </c>
      <c r="ES13" s="549">
        <v>809.41</v>
      </c>
      <c r="ET13" s="549">
        <v>817.5</v>
      </c>
      <c r="EU13" s="550">
        <v>818.24</v>
      </c>
      <c r="EV13" s="551">
        <v>820.78</v>
      </c>
      <c r="EW13" s="549">
        <v>823.65</v>
      </c>
      <c r="EX13" s="549">
        <v>826.53</v>
      </c>
      <c r="EY13" s="550">
        <v>829.4</v>
      </c>
      <c r="EZ13" s="551">
        <v>832.72</v>
      </c>
      <c r="FA13" s="549">
        <v>836.61</v>
      </c>
      <c r="FB13" s="549">
        <v>839.97</v>
      </c>
      <c r="FC13" s="550">
        <v>843.32</v>
      </c>
      <c r="FD13" s="551">
        <v>847.48</v>
      </c>
      <c r="FE13" s="549">
        <v>851.32</v>
      </c>
      <c r="FF13" s="549">
        <v>855.16</v>
      </c>
      <c r="FG13" s="550">
        <v>859</v>
      </c>
      <c r="FH13" s="551">
        <v>863.26</v>
      </c>
      <c r="FI13" s="549">
        <v>867.39</v>
      </c>
      <c r="FJ13" s="549">
        <v>871.52</v>
      </c>
      <c r="FK13" s="550">
        <v>875.65</v>
      </c>
      <c r="FL13" s="551">
        <v>880.19</v>
      </c>
      <c r="FM13" s="549">
        <v>884.62</v>
      </c>
      <c r="FN13" s="549">
        <v>889.06</v>
      </c>
      <c r="FO13" s="550">
        <v>893.49</v>
      </c>
      <c r="FP13" s="551">
        <v>897.79</v>
      </c>
      <c r="FQ13" s="549">
        <v>902.32</v>
      </c>
      <c r="FR13" s="549">
        <v>906.84</v>
      </c>
      <c r="FS13" s="550">
        <v>911.36</v>
      </c>
      <c r="FT13" s="551">
        <v>915.75</v>
      </c>
      <c r="FU13" s="549">
        <v>920.36</v>
      </c>
      <c r="FV13" s="549">
        <v>924.98</v>
      </c>
      <c r="FW13" s="550">
        <v>929.59</v>
      </c>
      <c r="FX13" s="551">
        <v>934.07</v>
      </c>
      <c r="FY13" s="549">
        <v>938.77</v>
      </c>
      <c r="FZ13" s="549">
        <v>943.48</v>
      </c>
      <c r="GA13" s="550">
        <v>948.18</v>
      </c>
      <c r="GB13" s="551">
        <v>952.75</v>
      </c>
      <c r="GC13" s="549">
        <v>957.55</v>
      </c>
      <c r="GD13" s="549">
        <v>962.35</v>
      </c>
      <c r="GE13" s="550">
        <v>967.15</v>
      </c>
      <c r="GF13" s="551">
        <v>971.8</v>
      </c>
      <c r="GG13" s="549">
        <v>976.7</v>
      </c>
      <c r="GH13" s="549">
        <v>981.59</v>
      </c>
      <c r="GI13" s="550">
        <v>986.49</v>
      </c>
      <c r="GJ13" s="551">
        <v>991.24</v>
      </c>
      <c r="GK13" s="549">
        <v>996.23</v>
      </c>
      <c r="GL13" s="549">
        <v>1001.22</v>
      </c>
      <c r="GM13" s="550">
        <v>1006.22</v>
      </c>
      <c r="GN13" s="551">
        <v>1011.06</v>
      </c>
      <c r="GO13" s="549">
        <v>1016.16</v>
      </c>
      <c r="GP13" s="549">
        <v>1021.25</v>
      </c>
      <c r="GQ13" s="550">
        <v>1026.3399999999999</v>
      </c>
      <c r="GR13" s="551">
        <v>1031.28</v>
      </c>
      <c r="GS13" s="549">
        <v>1036.48</v>
      </c>
      <c r="GT13" s="549">
        <v>1041.67</v>
      </c>
      <c r="GU13" s="550">
        <v>1046.8699999999999</v>
      </c>
      <c r="GV13" s="551">
        <v>1051.9100000000001</v>
      </c>
      <c r="GW13" s="549">
        <v>1057.21</v>
      </c>
      <c r="GX13" s="549">
        <v>1062.51</v>
      </c>
      <c r="GY13" s="550">
        <v>1067.81</v>
      </c>
      <c r="GZ13" s="551">
        <v>1072.95</v>
      </c>
      <c r="HA13" s="549">
        <v>1078.3499999999999</v>
      </c>
      <c r="HB13" s="549">
        <v>1083.76</v>
      </c>
      <c r="HC13" s="550">
        <v>1089.1600000000001</v>
      </c>
      <c r="HD13" s="551">
        <v>1094.4100000000001</v>
      </c>
      <c r="HE13" s="549">
        <v>1099.92</v>
      </c>
      <c r="HF13" s="549">
        <v>1105.43</v>
      </c>
      <c r="HG13" s="550">
        <v>1110.95</v>
      </c>
      <c r="HH13" s="551">
        <v>1116.29</v>
      </c>
      <c r="HI13" s="549">
        <v>1121.92</v>
      </c>
      <c r="HJ13" s="549">
        <v>1127.54</v>
      </c>
      <c r="HK13" s="550">
        <v>1133.17</v>
      </c>
      <c r="HL13" s="551">
        <v>1138.6199999999999</v>
      </c>
      <c r="HM13" s="549">
        <v>1144.3599999999999</v>
      </c>
      <c r="HN13" s="549">
        <v>1150.0899999999999</v>
      </c>
      <c r="HO13" s="550">
        <v>1155.83</v>
      </c>
      <c r="HP13" s="551">
        <v>1161.3900000000001</v>
      </c>
      <c r="HQ13" s="549">
        <v>1167.24</v>
      </c>
      <c r="HR13" s="549">
        <v>1173.0899999999999</v>
      </c>
      <c r="HS13" s="550">
        <v>1178.95</v>
      </c>
      <c r="HT13" s="551">
        <v>1184.6199999999999</v>
      </c>
      <c r="HU13" s="549">
        <v>1190.5899999999999</v>
      </c>
      <c r="HV13" s="549">
        <v>1196.56</v>
      </c>
      <c r="HW13" s="550">
        <v>1202.52</v>
      </c>
      <c r="HX13" s="551">
        <v>1208.31</v>
      </c>
      <c r="HY13" s="549">
        <v>1214.4000000000001</v>
      </c>
      <c r="HZ13" s="549">
        <v>1220.49</v>
      </c>
      <c r="IA13" s="550">
        <v>1226.57</v>
      </c>
      <c r="IB13" s="551">
        <v>1232.48</v>
      </c>
      <c r="IC13" s="549">
        <v>1238.69</v>
      </c>
      <c r="ID13" s="549">
        <v>1244.9000000000001</v>
      </c>
      <c r="IE13" s="550">
        <v>1251.1099999999999</v>
      </c>
      <c r="IF13" s="551">
        <v>1257.1300000000001</v>
      </c>
      <c r="IG13" s="549">
        <v>1263.46</v>
      </c>
      <c r="IH13" s="549">
        <v>1269.79</v>
      </c>
      <c r="II13" s="550">
        <v>1276.1300000000001</v>
      </c>
      <c r="IJ13" s="551">
        <v>1282.27</v>
      </c>
      <c r="IK13" s="549">
        <v>1288.73</v>
      </c>
      <c r="IL13" s="549">
        <v>1295.19</v>
      </c>
      <c r="IM13" s="550">
        <v>1301.6500000000001</v>
      </c>
      <c r="IN13" s="551">
        <v>1307.92</v>
      </c>
      <c r="IO13" s="549">
        <v>1314.51</v>
      </c>
      <c r="IP13" s="549">
        <v>1321.09</v>
      </c>
      <c r="IQ13" s="550">
        <v>1327.68</v>
      </c>
      <c r="IR13" s="551">
        <v>1334.07</v>
      </c>
      <c r="IS13" s="549">
        <v>1340.8</v>
      </c>
      <c r="IT13" s="549">
        <v>1347.52</v>
      </c>
      <c r="IU13" s="550">
        <v>1354.24</v>
      </c>
      <c r="IV13" s="551">
        <v>1360.76</v>
      </c>
      <c r="IW13" s="549">
        <v>1367.61</v>
      </c>
      <c r="IX13" s="549">
        <v>1374.47</v>
      </c>
      <c r="IY13" s="550">
        <v>1381.32</v>
      </c>
      <c r="IZ13" s="551">
        <v>1387.97</v>
      </c>
      <c r="JA13" s="549">
        <v>1394.96</v>
      </c>
      <c r="JB13" s="549">
        <v>1401.96</v>
      </c>
      <c r="JC13" s="550">
        <v>1408.95</v>
      </c>
      <c r="JD13" s="551">
        <v>1415.73</v>
      </c>
      <c r="JE13" s="549">
        <v>1422.86</v>
      </c>
      <c r="JF13" s="549">
        <v>1430</v>
      </c>
      <c r="JG13" s="550">
        <v>1437.13</v>
      </c>
      <c r="JH13" s="551">
        <v>1444.05</v>
      </c>
      <c r="JI13" s="549">
        <v>1451.32</v>
      </c>
      <c r="JJ13" s="549">
        <v>1458.6</v>
      </c>
      <c r="JK13" s="550">
        <v>1465.87</v>
      </c>
      <c r="JL13" s="551">
        <v>1472.93</v>
      </c>
      <c r="JM13" s="549">
        <v>1480.35</v>
      </c>
      <c r="JN13" s="549">
        <v>1487.77</v>
      </c>
      <c r="JO13" s="550">
        <v>1495.19</v>
      </c>
      <c r="JP13" s="551">
        <v>1502.39</v>
      </c>
      <c r="JQ13" s="549">
        <v>1509.95</v>
      </c>
      <c r="JR13" s="549">
        <v>1517.52</v>
      </c>
      <c r="JS13" s="550">
        <v>1525.09</v>
      </c>
      <c r="JT13" s="551">
        <v>1532.43</v>
      </c>
      <c r="JU13" s="549">
        <v>1540.15</v>
      </c>
      <c r="JV13" s="549">
        <v>1547.87</v>
      </c>
      <c r="JW13" s="550">
        <v>1555.59</v>
      </c>
      <c r="JX13" s="551">
        <v>1563.08</v>
      </c>
      <c r="JY13" s="549">
        <v>1570.96</v>
      </c>
      <c r="JZ13" s="549">
        <v>1578.83</v>
      </c>
      <c r="KA13" s="550">
        <v>1586.7</v>
      </c>
      <c r="KB13" s="551">
        <v>1594.34</v>
      </c>
      <c r="KC13" s="549">
        <v>1602.37</v>
      </c>
      <c r="KD13" s="549">
        <v>1610.41</v>
      </c>
      <c r="KE13" s="550">
        <v>1618.44</v>
      </c>
      <c r="KF13" s="551">
        <v>1626.23</v>
      </c>
      <c r="KG13" s="549">
        <v>1634.42</v>
      </c>
      <c r="KH13" s="549">
        <v>1642.62</v>
      </c>
      <c r="KI13" s="550">
        <v>1650.81</v>
      </c>
      <c r="KJ13" s="551">
        <v>1658.75</v>
      </c>
      <c r="KK13" s="549">
        <v>1667.11</v>
      </c>
      <c r="KL13" s="549">
        <v>1675.47</v>
      </c>
      <c r="KM13" s="550">
        <v>1683.82</v>
      </c>
      <c r="KN13" s="551">
        <v>1691.93</v>
      </c>
      <c r="KO13" s="549">
        <v>1700.45</v>
      </c>
      <c r="KP13" s="549">
        <v>1708.98</v>
      </c>
      <c r="KQ13" s="550">
        <v>1717.5</v>
      </c>
      <c r="KR13" s="551">
        <v>1725.77</v>
      </c>
      <c r="KS13" s="549">
        <v>1734.46</v>
      </c>
      <c r="KT13" s="549">
        <v>1743.16</v>
      </c>
      <c r="KU13" s="550">
        <v>1751.85</v>
      </c>
      <c r="KV13" s="551">
        <v>1760.28</v>
      </c>
      <c r="KW13" s="549">
        <v>1769.15</v>
      </c>
      <c r="KX13" s="549">
        <v>1778.02</v>
      </c>
      <c r="KY13" s="550">
        <v>1786.89</v>
      </c>
      <c r="KZ13" s="551">
        <v>1795.49</v>
      </c>
      <c r="LA13" s="549">
        <v>1804.53</v>
      </c>
      <c r="LB13" s="549">
        <v>1813.58</v>
      </c>
      <c r="LC13" s="550">
        <v>1822.63</v>
      </c>
      <c r="LD13" s="551">
        <v>1831.4</v>
      </c>
      <c r="LE13" s="549">
        <v>1840.63</v>
      </c>
      <c r="LF13" s="549">
        <v>1849.85</v>
      </c>
      <c r="LG13" s="550">
        <v>1859.08</v>
      </c>
      <c r="LH13" s="551">
        <v>1868.03</v>
      </c>
      <c r="LI13" s="549">
        <v>1877.44</v>
      </c>
      <c r="LJ13" s="549">
        <v>1886.85</v>
      </c>
      <c r="LK13" s="550">
        <v>1896.26</v>
      </c>
      <c r="LL13" s="551">
        <v>1905.39</v>
      </c>
      <c r="LM13" s="549">
        <v>1914.99</v>
      </c>
      <c r="LN13" s="549">
        <v>1924.59</v>
      </c>
      <c r="LO13" s="550">
        <v>1934.18</v>
      </c>
      <c r="LP13" s="551">
        <v>1943.5</v>
      </c>
      <c r="LQ13" s="549">
        <v>1953.29</v>
      </c>
      <c r="LR13" s="549">
        <v>1963.08</v>
      </c>
      <c r="LS13" s="550">
        <v>1972.87</v>
      </c>
      <c r="LT13" s="551">
        <v>1982.37</v>
      </c>
      <c r="LU13" s="549">
        <v>1992.35</v>
      </c>
      <c r="LV13" s="549">
        <v>2002.34</v>
      </c>
      <c r="LW13" s="550">
        <v>2012.33</v>
      </c>
      <c r="LX13" s="551">
        <v>2022.01</v>
      </c>
      <c r="LY13" s="549">
        <v>2032.2</v>
      </c>
      <c r="LZ13" s="549">
        <v>2042.39</v>
      </c>
      <c r="MA13" s="550">
        <v>2052.5700000000002</v>
      </c>
      <c r="MB13" s="551">
        <v>2062.4499999999998</v>
      </c>
      <c r="MC13" s="549">
        <v>2072.84</v>
      </c>
      <c r="MD13" s="549">
        <v>2083.23</v>
      </c>
      <c r="ME13" s="550">
        <v>2093.62</v>
      </c>
      <c r="MF13" s="551">
        <v>2103.6999999999998</v>
      </c>
      <c r="MG13" s="549">
        <v>2114.3000000000002</v>
      </c>
      <c r="MH13" s="549">
        <v>2124.9</v>
      </c>
      <c r="MI13" s="550">
        <v>2135.5</v>
      </c>
      <c r="MJ13" s="551">
        <v>2145.7800000000002</v>
      </c>
      <c r="MK13" s="549">
        <v>2156.59</v>
      </c>
      <c r="ML13" s="549">
        <v>2167.4</v>
      </c>
      <c r="MM13" s="550">
        <v>2178.21</v>
      </c>
      <c r="MN13" s="551">
        <v>2188.69</v>
      </c>
      <c r="MO13" s="549">
        <v>2199.7199999999998</v>
      </c>
      <c r="MP13" s="549">
        <v>2210.7399999999998</v>
      </c>
      <c r="MQ13" s="550">
        <v>2221.77</v>
      </c>
      <c r="MR13" s="551">
        <v>2232.4699999999998</v>
      </c>
      <c r="MS13" s="549">
        <v>2243.71</v>
      </c>
      <c r="MT13" s="549">
        <v>2254.96</v>
      </c>
      <c r="MU13" s="550">
        <v>2266.21</v>
      </c>
      <c r="MV13" s="551">
        <v>2277.11</v>
      </c>
      <c r="MW13" s="549">
        <v>2288.59</v>
      </c>
      <c r="MX13" s="549">
        <v>2300.06</v>
      </c>
      <c r="MY13" s="550">
        <v>2311.5300000000002</v>
      </c>
      <c r="MZ13" s="551">
        <v>2322.66</v>
      </c>
      <c r="NA13" s="549">
        <v>2334.36</v>
      </c>
      <c r="NB13" s="549">
        <v>2346.06</v>
      </c>
      <c r="NC13" s="550">
        <v>2357.7600000000002</v>
      </c>
      <c r="ND13" s="551">
        <v>2369.11</v>
      </c>
      <c r="NE13" s="549">
        <v>2381.04</v>
      </c>
      <c r="NF13" s="549">
        <v>2392.98</v>
      </c>
      <c r="NG13" s="550">
        <v>2404.92</v>
      </c>
      <c r="NH13" s="551">
        <v>2416.4899999999998</v>
      </c>
      <c r="NI13" s="549">
        <v>2428.67</v>
      </c>
      <c r="NJ13" s="549">
        <v>2440.84</v>
      </c>
      <c r="NK13" s="550">
        <v>2453.0100000000002</v>
      </c>
      <c r="NL13" s="551">
        <v>2464.8200000000002</v>
      </c>
      <c r="NM13" s="549">
        <v>2477.2399999999998</v>
      </c>
      <c r="NN13" s="549">
        <v>2489.66</v>
      </c>
      <c r="NO13" s="550">
        <v>2502.0700000000002</v>
      </c>
      <c r="NP13" s="551">
        <v>2514.12</v>
      </c>
      <c r="NQ13" s="549">
        <v>2526.7800000000002</v>
      </c>
      <c r="NR13" s="549">
        <v>2539.4499999999998</v>
      </c>
      <c r="NS13" s="550">
        <v>2552.12</v>
      </c>
      <c r="NT13" s="551">
        <v>2564.4</v>
      </c>
      <c r="NU13" s="549">
        <v>2577.3200000000002</v>
      </c>
      <c r="NV13" s="549">
        <v>2590.2399999999998</v>
      </c>
      <c r="NW13" s="550">
        <v>2603.16</v>
      </c>
      <c r="NX13" s="551">
        <v>2615.69</v>
      </c>
      <c r="NY13" s="549">
        <v>2628.87</v>
      </c>
      <c r="NZ13" s="549">
        <v>2642.04</v>
      </c>
      <c r="OA13" s="550">
        <v>2655.22</v>
      </c>
      <c r="OB13" s="551">
        <v>2668</v>
      </c>
      <c r="OC13" s="549">
        <v>2681.44</v>
      </c>
      <c r="OD13" s="549">
        <v>2694.88</v>
      </c>
      <c r="OE13" s="550">
        <v>2708.32</v>
      </c>
      <c r="OF13" s="551">
        <v>2721.36</v>
      </c>
      <c r="OG13" s="549">
        <v>2735.07</v>
      </c>
      <c r="OH13" s="549">
        <v>2748.78</v>
      </c>
      <c r="OI13" s="550">
        <v>2762.49</v>
      </c>
      <c r="OJ13" s="551">
        <v>2775.79</v>
      </c>
      <c r="OK13" s="549">
        <v>2789.77</v>
      </c>
      <c r="OL13" s="549">
        <v>2803.76</v>
      </c>
      <c r="OM13" s="550">
        <v>2817.74</v>
      </c>
      <c r="ON13" s="551">
        <v>2831.31</v>
      </c>
      <c r="OO13" s="549">
        <v>2845.57</v>
      </c>
      <c r="OP13" s="549">
        <v>2859.83</v>
      </c>
      <c r="OQ13" s="550">
        <v>2874.1</v>
      </c>
      <c r="OR13" s="551">
        <v>2887.93</v>
      </c>
      <c r="OS13" s="549">
        <v>2902.48</v>
      </c>
      <c r="OT13" s="549">
        <v>2917.03</v>
      </c>
      <c r="OU13" s="550">
        <v>2931.58</v>
      </c>
      <c r="OV13" s="551">
        <v>2945.69</v>
      </c>
      <c r="OW13" s="549">
        <v>2960.53</v>
      </c>
      <c r="OX13" s="549">
        <v>2975.37</v>
      </c>
      <c r="OY13" s="550">
        <v>2990.21</v>
      </c>
      <c r="OZ13" s="551">
        <v>3004.6</v>
      </c>
      <c r="PA13" s="549">
        <v>3019.74</v>
      </c>
      <c r="PB13" s="549">
        <v>3034.88</v>
      </c>
      <c r="PC13" s="550">
        <v>3050.01</v>
      </c>
      <c r="PD13" s="551">
        <v>3064.7</v>
      </c>
      <c r="PE13" s="549">
        <v>3080.14</v>
      </c>
      <c r="PF13" s="549">
        <v>3095.57</v>
      </c>
      <c r="PG13" s="550">
        <v>3111.01</v>
      </c>
      <c r="PH13" s="551">
        <v>3125.99</v>
      </c>
      <c r="PI13" s="549">
        <v>3141.74</v>
      </c>
      <c r="PJ13" s="549">
        <v>3157.49</v>
      </c>
      <c r="PK13" s="550">
        <v>3173.23</v>
      </c>
      <c r="PL13" s="551">
        <v>3188.51</v>
      </c>
      <c r="PM13" s="549">
        <v>3204.57</v>
      </c>
      <c r="PN13" s="549">
        <v>3220.64</v>
      </c>
      <c r="PO13" s="550">
        <v>3236.7</v>
      </c>
      <c r="PP13" s="551">
        <v>3252.28</v>
      </c>
      <c r="PQ13" s="549">
        <v>3268.66</v>
      </c>
      <c r="PR13" s="549">
        <v>3285.05</v>
      </c>
      <c r="PS13" s="550">
        <v>3301.43</v>
      </c>
      <c r="PT13" s="551">
        <v>3317.33</v>
      </c>
      <c r="PU13" s="549">
        <v>3334.04</v>
      </c>
      <c r="PV13" s="549">
        <v>3350.75</v>
      </c>
      <c r="PW13" s="550">
        <v>3367.46</v>
      </c>
      <c r="PX13" s="551">
        <v>3383.67</v>
      </c>
      <c r="PY13" s="549">
        <v>3400.72</v>
      </c>
      <c r="PZ13" s="549">
        <v>3417.76</v>
      </c>
      <c r="QA13" s="550">
        <v>3434.81</v>
      </c>
      <c r="QB13" s="551">
        <v>3451.35</v>
      </c>
      <c r="QC13" s="549">
        <v>3468.73</v>
      </c>
      <c r="QD13" s="549">
        <v>3486.12</v>
      </c>
      <c r="QE13" s="550">
        <v>3503.51</v>
      </c>
      <c r="QF13" s="551">
        <v>3520.37</v>
      </c>
      <c r="QG13" s="549">
        <v>3538.11</v>
      </c>
      <c r="QH13" s="549">
        <v>3555.84</v>
      </c>
      <c r="QI13" s="550">
        <v>3573.58</v>
      </c>
      <c r="QJ13" s="551">
        <v>3590.78</v>
      </c>
      <c r="QK13" s="549">
        <v>3608.87</v>
      </c>
      <c r="QL13" s="549">
        <v>3626.96</v>
      </c>
      <c r="QM13" s="550">
        <v>3645.05</v>
      </c>
      <c r="QN13" s="551">
        <v>3662.6</v>
      </c>
      <c r="QO13" s="549">
        <v>3681.05</v>
      </c>
      <c r="QP13" s="549">
        <v>3699.5</v>
      </c>
      <c r="QQ13" s="550">
        <v>3717.95</v>
      </c>
      <c r="QR13" s="551">
        <v>3735.85</v>
      </c>
      <c r="QS13" s="549">
        <v>3754.67</v>
      </c>
      <c r="QT13" s="549">
        <v>3773.49</v>
      </c>
      <c r="QU13" s="550">
        <v>3792.31</v>
      </c>
      <c r="QV13" s="551">
        <v>3810.56</v>
      </c>
      <c r="QW13" s="549">
        <v>3829.76</v>
      </c>
      <c r="QX13" s="549">
        <v>3848.96</v>
      </c>
      <c r="QY13" s="550">
        <v>3868.15</v>
      </c>
      <c r="QZ13" s="551">
        <v>3886.78</v>
      </c>
      <c r="RA13" s="549">
        <v>3906.36</v>
      </c>
      <c r="RB13" s="549">
        <v>3925.94</v>
      </c>
      <c r="RC13" s="550">
        <v>3945.52</v>
      </c>
      <c r="RD13" s="551">
        <v>3964.51</v>
      </c>
      <c r="RE13" s="549">
        <v>3984.48</v>
      </c>
      <c r="RF13" s="549">
        <v>4004.46</v>
      </c>
      <c r="RG13" s="550">
        <v>4024.43</v>
      </c>
      <c r="RH13" s="551">
        <v>4043.8</v>
      </c>
      <c r="RI13" s="549">
        <v>4064.17</v>
      </c>
      <c r="RJ13" s="549">
        <v>4084.55</v>
      </c>
      <c r="RK13" s="550">
        <v>4104.92</v>
      </c>
      <c r="RL13" s="551">
        <v>4124.68</v>
      </c>
      <c r="RM13" s="549">
        <v>4145.46</v>
      </c>
      <c r="RN13" s="549">
        <v>4166.24</v>
      </c>
      <c r="RO13" s="550">
        <v>4187.0200000000004</v>
      </c>
      <c r="RP13" s="551">
        <v>4207.17</v>
      </c>
      <c r="RQ13" s="549">
        <v>4228.37</v>
      </c>
      <c r="RR13" s="549">
        <v>4249.5600000000004</v>
      </c>
      <c r="RS13" s="550">
        <v>4270.76</v>
      </c>
      <c r="RT13" s="551">
        <v>4291.3100000000004</v>
      </c>
      <c r="RU13" s="549">
        <v>4312.93</v>
      </c>
      <c r="RV13" s="549">
        <v>4334.55</v>
      </c>
      <c r="RW13" s="550">
        <v>4356.17</v>
      </c>
      <c r="RX13" s="551">
        <v>4377.1400000000003</v>
      </c>
      <c r="RY13" s="549">
        <v>4399.1899999999996</v>
      </c>
      <c r="RZ13" s="549">
        <v>4421.24</v>
      </c>
      <c r="SA13" s="550">
        <v>4443.29</v>
      </c>
    </row>
    <row r="14" spans="1:496">
      <c r="B14" s="569" t="str">
        <f>LEFT(B24,11)</f>
        <v>EC 11-2-208</v>
      </c>
      <c r="C14" s="58" t="s">
        <v>1267</v>
      </c>
      <c r="D14" s="509"/>
      <c r="E14" s="567"/>
      <c r="F14" s="509"/>
      <c r="G14" s="493">
        <v>13</v>
      </c>
      <c r="H14" s="545" t="s">
        <v>83</v>
      </c>
      <c r="I14" s="501">
        <v>13</v>
      </c>
      <c r="J14" s="546" t="s">
        <v>375</v>
      </c>
      <c r="K14" s="547">
        <v>0.03</v>
      </c>
      <c r="L14" s="548">
        <v>265.64</v>
      </c>
      <c r="M14" s="549">
        <v>270.82</v>
      </c>
      <c r="N14" s="549">
        <v>281.64999999999998</v>
      </c>
      <c r="O14" s="550">
        <v>287.98</v>
      </c>
      <c r="P14" s="548">
        <v>293.61</v>
      </c>
      <c r="Q14" s="549">
        <v>301.38</v>
      </c>
      <c r="R14" s="549">
        <v>313.41000000000003</v>
      </c>
      <c r="S14" s="550">
        <v>317.89</v>
      </c>
      <c r="T14" s="551">
        <v>325.51</v>
      </c>
      <c r="U14" s="549">
        <v>328.36</v>
      </c>
      <c r="V14" s="549">
        <v>339.24</v>
      </c>
      <c r="W14" s="550">
        <v>340.71</v>
      </c>
      <c r="X14" s="551">
        <v>342.1</v>
      </c>
      <c r="Y14" s="549">
        <v>343.64</v>
      </c>
      <c r="Z14" s="549">
        <v>348.71</v>
      </c>
      <c r="AA14" s="550">
        <v>349.82</v>
      </c>
      <c r="AB14" s="551">
        <v>350.85</v>
      </c>
      <c r="AC14" s="549">
        <v>352.53</v>
      </c>
      <c r="AD14" s="549">
        <v>357.12</v>
      </c>
      <c r="AE14" s="550">
        <v>357.17</v>
      </c>
      <c r="AF14" s="551">
        <v>356.12</v>
      </c>
      <c r="AG14" s="549">
        <v>357.8</v>
      </c>
      <c r="AH14" s="549">
        <v>359.39</v>
      </c>
      <c r="AI14" s="550">
        <v>359.65</v>
      </c>
      <c r="AJ14" s="551">
        <v>360.57</v>
      </c>
      <c r="AK14" s="549">
        <v>362.65</v>
      </c>
      <c r="AL14" s="549">
        <v>364.2</v>
      </c>
      <c r="AM14" s="550">
        <v>364.3</v>
      </c>
      <c r="AN14" s="551">
        <v>367.72</v>
      </c>
      <c r="AO14" s="549">
        <v>369.39</v>
      </c>
      <c r="AP14" s="549">
        <v>374.27</v>
      </c>
      <c r="AQ14" s="550">
        <v>375.45</v>
      </c>
      <c r="AR14" s="551">
        <v>378.91</v>
      </c>
      <c r="AS14" s="549">
        <v>381.47</v>
      </c>
      <c r="AT14" s="549">
        <v>386.02</v>
      </c>
      <c r="AU14" s="550">
        <v>387.57</v>
      </c>
      <c r="AV14" s="551">
        <v>394.41</v>
      </c>
      <c r="AW14" s="549">
        <v>397.56</v>
      </c>
      <c r="AX14" s="549">
        <v>404.46</v>
      </c>
      <c r="AY14" s="550">
        <v>406</v>
      </c>
      <c r="AZ14" s="551">
        <v>408.91</v>
      </c>
      <c r="BA14" s="549">
        <v>412.18</v>
      </c>
      <c r="BB14" s="549">
        <v>419.85</v>
      </c>
      <c r="BC14" s="550">
        <v>421.37</v>
      </c>
      <c r="BD14" s="551">
        <v>423.64</v>
      </c>
      <c r="BE14" s="549">
        <v>426.24</v>
      </c>
      <c r="BF14" s="549">
        <v>429.12</v>
      </c>
      <c r="BG14" s="550">
        <v>429.87</v>
      </c>
      <c r="BH14" s="551">
        <v>432.46</v>
      </c>
      <c r="BI14" s="549">
        <v>436.45</v>
      </c>
      <c r="BJ14" s="549">
        <v>440.83</v>
      </c>
      <c r="BK14" s="550">
        <v>441.51</v>
      </c>
      <c r="BL14" s="551">
        <v>444.91</v>
      </c>
      <c r="BM14" s="549">
        <v>448.13</v>
      </c>
      <c r="BN14" s="549">
        <v>451.04</v>
      </c>
      <c r="BO14" s="550">
        <v>451.92</v>
      </c>
      <c r="BP14" s="551">
        <v>455.98</v>
      </c>
      <c r="BQ14" s="549">
        <v>459.44</v>
      </c>
      <c r="BR14" s="549">
        <v>460.96</v>
      </c>
      <c r="BS14" s="550">
        <v>462.02</v>
      </c>
      <c r="BT14" s="551">
        <v>464.74</v>
      </c>
      <c r="BU14" s="549">
        <v>469.56</v>
      </c>
      <c r="BV14" s="549">
        <v>473.89</v>
      </c>
      <c r="BW14" s="550">
        <v>474.38</v>
      </c>
      <c r="BX14" s="551">
        <v>478.3</v>
      </c>
      <c r="BY14" s="549">
        <v>482.06</v>
      </c>
      <c r="BZ14" s="549">
        <v>485.4</v>
      </c>
      <c r="CA14" s="550">
        <v>485.86</v>
      </c>
      <c r="CB14" s="551">
        <v>488.99</v>
      </c>
      <c r="CC14" s="549">
        <v>492.02</v>
      </c>
      <c r="CD14" s="549">
        <v>493.05</v>
      </c>
      <c r="CE14" s="550">
        <v>494.6</v>
      </c>
      <c r="CF14" s="551">
        <v>500.35</v>
      </c>
      <c r="CG14" s="549">
        <v>503.18</v>
      </c>
      <c r="CH14" s="549">
        <v>504.72</v>
      </c>
      <c r="CI14" s="550">
        <v>505.95</v>
      </c>
      <c r="CJ14" s="552">
        <v>509.67</v>
      </c>
      <c r="CK14" s="549">
        <v>515.79</v>
      </c>
      <c r="CL14" s="549">
        <v>519.24</v>
      </c>
      <c r="CM14" s="550">
        <v>519.75</v>
      </c>
      <c r="CN14" s="551">
        <v>522.70000000000005</v>
      </c>
      <c r="CO14" s="549">
        <v>525.66999999999996</v>
      </c>
      <c r="CP14" s="549">
        <v>528.21</v>
      </c>
      <c r="CQ14" s="550">
        <v>530.30999999999995</v>
      </c>
      <c r="CR14" s="551">
        <v>533.16999999999996</v>
      </c>
      <c r="CS14" s="549">
        <v>533.64</v>
      </c>
      <c r="CT14" s="549">
        <v>537.32000000000005</v>
      </c>
      <c r="CU14" s="550">
        <v>539.98</v>
      </c>
      <c r="CV14" s="548">
        <v>543.14</v>
      </c>
      <c r="CW14" s="549">
        <v>552.98</v>
      </c>
      <c r="CX14" s="549">
        <v>556.82000000000005</v>
      </c>
      <c r="CY14" s="550">
        <v>557.29999999999995</v>
      </c>
      <c r="CZ14" s="551">
        <v>562.22</v>
      </c>
      <c r="DA14" s="549">
        <v>565.12</v>
      </c>
      <c r="DB14" s="549">
        <v>566.01</v>
      </c>
      <c r="DC14" s="550">
        <v>568.24</v>
      </c>
      <c r="DD14" s="551">
        <v>574.07000000000005</v>
      </c>
      <c r="DE14" s="549">
        <v>580.54999999999995</v>
      </c>
      <c r="DF14" s="549">
        <v>589.71</v>
      </c>
      <c r="DG14" s="550">
        <v>593.17999999999995</v>
      </c>
      <c r="DH14" s="551">
        <v>602.74</v>
      </c>
      <c r="DI14" s="549">
        <v>606.87</v>
      </c>
      <c r="DJ14" s="549">
        <v>617.59</v>
      </c>
      <c r="DK14" s="550">
        <v>621.30999999999995</v>
      </c>
      <c r="DL14" s="551">
        <v>634.12</v>
      </c>
      <c r="DM14" s="549">
        <v>639.70000000000005</v>
      </c>
      <c r="DN14" s="549">
        <v>643.34</v>
      </c>
      <c r="DO14" s="550">
        <v>650.07000000000005</v>
      </c>
      <c r="DP14" s="551">
        <v>658.19</v>
      </c>
      <c r="DQ14" s="549">
        <v>666.22</v>
      </c>
      <c r="DR14" s="549">
        <v>672.31</v>
      </c>
      <c r="DS14" s="550">
        <v>674.92</v>
      </c>
      <c r="DT14" s="551">
        <v>679</v>
      </c>
      <c r="DU14" s="549">
        <v>687.99</v>
      </c>
      <c r="DV14" s="549">
        <v>696.83</v>
      </c>
      <c r="DW14" s="550">
        <v>700.63</v>
      </c>
      <c r="DX14" s="551">
        <v>708.75</v>
      </c>
      <c r="DY14" s="549">
        <v>714.03</v>
      </c>
      <c r="DZ14" s="549">
        <v>722.16</v>
      </c>
      <c r="EA14" s="550">
        <v>718.6</v>
      </c>
      <c r="EB14" s="551">
        <v>726.21</v>
      </c>
      <c r="EC14" s="549">
        <v>727.34</v>
      </c>
      <c r="ED14" s="549">
        <v>738.67</v>
      </c>
      <c r="EE14" s="550">
        <v>740.12</v>
      </c>
      <c r="EF14" s="551">
        <v>745.5</v>
      </c>
      <c r="EG14" s="549">
        <v>752.01</v>
      </c>
      <c r="EH14" s="549">
        <v>763.2</v>
      </c>
      <c r="EI14" s="550">
        <v>769.05</v>
      </c>
      <c r="EJ14" s="551">
        <v>779.45</v>
      </c>
      <c r="EK14" s="549">
        <v>787.23</v>
      </c>
      <c r="EL14" s="549">
        <v>792.32</v>
      </c>
      <c r="EM14" s="550">
        <v>796.23</v>
      </c>
      <c r="EN14" s="551">
        <v>804.86</v>
      </c>
      <c r="EO14" s="549">
        <v>806.09</v>
      </c>
      <c r="EP14" s="549">
        <v>816.37</v>
      </c>
      <c r="EQ14" s="550">
        <v>817.99</v>
      </c>
      <c r="ER14" s="551">
        <v>825.51</v>
      </c>
      <c r="ES14" s="549">
        <v>827.5</v>
      </c>
      <c r="ET14" s="549">
        <v>833.72</v>
      </c>
      <c r="EU14" s="550">
        <v>834.66</v>
      </c>
      <c r="EV14" s="551">
        <v>843.5</v>
      </c>
      <c r="EW14" s="549">
        <v>846.45</v>
      </c>
      <c r="EX14" s="549">
        <v>849.4</v>
      </c>
      <c r="EY14" s="550">
        <v>852.36</v>
      </c>
      <c r="EZ14" s="551">
        <v>855.77</v>
      </c>
      <c r="FA14" s="549">
        <v>859.77</v>
      </c>
      <c r="FB14" s="549">
        <v>863.22</v>
      </c>
      <c r="FC14" s="550">
        <v>866.66</v>
      </c>
      <c r="FD14" s="551">
        <v>870.94</v>
      </c>
      <c r="FE14" s="549">
        <v>874.89</v>
      </c>
      <c r="FF14" s="549">
        <v>878.83</v>
      </c>
      <c r="FG14" s="550">
        <v>882.78</v>
      </c>
      <c r="FH14" s="551">
        <v>887.15</v>
      </c>
      <c r="FI14" s="549">
        <v>891.4</v>
      </c>
      <c r="FJ14" s="549">
        <v>895.64</v>
      </c>
      <c r="FK14" s="550">
        <v>899.89</v>
      </c>
      <c r="FL14" s="551">
        <v>904.55</v>
      </c>
      <c r="FM14" s="549">
        <v>909.11</v>
      </c>
      <c r="FN14" s="549">
        <v>913.67</v>
      </c>
      <c r="FO14" s="550">
        <v>918.23</v>
      </c>
      <c r="FP14" s="551">
        <v>922.65</v>
      </c>
      <c r="FQ14" s="549">
        <v>927.29</v>
      </c>
      <c r="FR14" s="549">
        <v>931.94</v>
      </c>
      <c r="FS14" s="550">
        <v>936.59</v>
      </c>
      <c r="FT14" s="551">
        <v>941.1</v>
      </c>
      <c r="FU14" s="549">
        <v>945.84</v>
      </c>
      <c r="FV14" s="549">
        <v>950.58</v>
      </c>
      <c r="FW14" s="550">
        <v>955.32</v>
      </c>
      <c r="FX14" s="551">
        <v>959.92</v>
      </c>
      <c r="FY14" s="549">
        <v>964.76</v>
      </c>
      <c r="FZ14" s="549">
        <v>969.59</v>
      </c>
      <c r="GA14" s="550">
        <v>974.43</v>
      </c>
      <c r="GB14" s="551">
        <v>979.12</v>
      </c>
      <c r="GC14" s="549">
        <v>984.05</v>
      </c>
      <c r="GD14" s="549">
        <v>988.98</v>
      </c>
      <c r="GE14" s="550">
        <v>993.92</v>
      </c>
      <c r="GF14" s="551">
        <v>998.7</v>
      </c>
      <c r="GG14" s="549">
        <v>1003.73</v>
      </c>
      <c r="GH14" s="549">
        <v>1008.76</v>
      </c>
      <c r="GI14" s="550">
        <v>1013.8</v>
      </c>
      <c r="GJ14" s="551">
        <v>1018.68</v>
      </c>
      <c r="GK14" s="549">
        <v>1023.81</v>
      </c>
      <c r="GL14" s="549">
        <v>1028.94</v>
      </c>
      <c r="GM14" s="550">
        <v>1034.07</v>
      </c>
      <c r="GN14" s="551">
        <v>1039.05</v>
      </c>
      <c r="GO14" s="549">
        <v>1044.28</v>
      </c>
      <c r="GP14" s="549">
        <v>1049.52</v>
      </c>
      <c r="GQ14" s="550">
        <v>1054.75</v>
      </c>
      <c r="GR14" s="551">
        <v>1059.83</v>
      </c>
      <c r="GS14" s="549">
        <v>1065.17</v>
      </c>
      <c r="GT14" s="549">
        <v>1070.51</v>
      </c>
      <c r="GU14" s="550">
        <v>1075.8499999999999</v>
      </c>
      <c r="GV14" s="551">
        <v>1081.03</v>
      </c>
      <c r="GW14" s="549">
        <v>1086.47</v>
      </c>
      <c r="GX14" s="549">
        <v>1091.92</v>
      </c>
      <c r="GY14" s="550">
        <v>1097.3599999999999</v>
      </c>
      <c r="GZ14" s="551">
        <v>1102.6500000000001</v>
      </c>
      <c r="HA14" s="549">
        <v>1108.2</v>
      </c>
      <c r="HB14" s="549">
        <v>1113.76</v>
      </c>
      <c r="HC14" s="550">
        <v>1119.31</v>
      </c>
      <c r="HD14" s="551">
        <v>1124.7</v>
      </c>
      <c r="HE14" s="549">
        <v>1130.3699999999999</v>
      </c>
      <c r="HF14" s="549">
        <v>1136.03</v>
      </c>
      <c r="HG14" s="550">
        <v>1141.7</v>
      </c>
      <c r="HH14" s="551">
        <v>1147.19</v>
      </c>
      <c r="HI14" s="549">
        <v>1152.97</v>
      </c>
      <c r="HJ14" s="549">
        <v>1158.75</v>
      </c>
      <c r="HK14" s="550">
        <v>1164.53</v>
      </c>
      <c r="HL14" s="551">
        <v>1170.1400000000001</v>
      </c>
      <c r="HM14" s="549">
        <v>1176.03</v>
      </c>
      <c r="HN14" s="549">
        <v>1181.93</v>
      </c>
      <c r="HO14" s="550">
        <v>1187.82</v>
      </c>
      <c r="HP14" s="551">
        <v>1193.54</v>
      </c>
      <c r="HQ14" s="549">
        <v>1199.55</v>
      </c>
      <c r="HR14" s="549">
        <v>1205.57</v>
      </c>
      <c r="HS14" s="550">
        <v>1211.58</v>
      </c>
      <c r="HT14" s="551">
        <v>1217.4100000000001</v>
      </c>
      <c r="HU14" s="549">
        <v>1223.54</v>
      </c>
      <c r="HV14" s="549">
        <v>1229.68</v>
      </c>
      <c r="HW14" s="550">
        <v>1235.81</v>
      </c>
      <c r="HX14" s="551">
        <v>1241.76</v>
      </c>
      <c r="HY14" s="549">
        <v>1248.02</v>
      </c>
      <c r="HZ14" s="549">
        <v>1254.27</v>
      </c>
      <c r="IA14" s="550">
        <v>1260.53</v>
      </c>
      <c r="IB14" s="551">
        <v>1266.5999999999999</v>
      </c>
      <c r="IC14" s="549">
        <v>1272.98</v>
      </c>
      <c r="ID14" s="549">
        <v>1279.3599999999999</v>
      </c>
      <c r="IE14" s="550">
        <v>1285.74</v>
      </c>
      <c r="IF14" s="551">
        <v>1291.93</v>
      </c>
      <c r="IG14" s="549">
        <v>1298.44</v>
      </c>
      <c r="IH14" s="549">
        <v>1304.94</v>
      </c>
      <c r="II14" s="550">
        <v>1311.45</v>
      </c>
      <c r="IJ14" s="551">
        <v>1317.77</v>
      </c>
      <c r="IK14" s="549">
        <v>1324.4</v>
      </c>
      <c r="IL14" s="549">
        <v>1331.04</v>
      </c>
      <c r="IM14" s="550">
        <v>1337.68</v>
      </c>
      <c r="IN14" s="551">
        <v>1344.12</v>
      </c>
      <c r="IO14" s="549">
        <v>1350.89</v>
      </c>
      <c r="IP14" s="549">
        <v>1357.66</v>
      </c>
      <c r="IQ14" s="550">
        <v>1364.44</v>
      </c>
      <c r="IR14" s="551">
        <v>1371</v>
      </c>
      <c r="IS14" s="549">
        <v>1377.91</v>
      </c>
      <c r="IT14" s="549">
        <v>1384.82</v>
      </c>
      <c r="IU14" s="550">
        <v>1391.72</v>
      </c>
      <c r="IV14" s="551">
        <v>1398.42</v>
      </c>
      <c r="IW14" s="549">
        <v>1405.47</v>
      </c>
      <c r="IX14" s="549">
        <v>1412.51</v>
      </c>
      <c r="IY14" s="550">
        <v>1419.56</v>
      </c>
      <c r="IZ14" s="551">
        <v>1426.39</v>
      </c>
      <c r="JA14" s="549">
        <v>1433.58</v>
      </c>
      <c r="JB14" s="549">
        <v>1440.76</v>
      </c>
      <c r="JC14" s="550">
        <v>1447.95</v>
      </c>
      <c r="JD14" s="551">
        <v>1454.92</v>
      </c>
      <c r="JE14" s="549">
        <v>1462.25</v>
      </c>
      <c r="JF14" s="549">
        <v>1469.58</v>
      </c>
      <c r="JG14" s="550">
        <v>1476.91</v>
      </c>
      <c r="JH14" s="551">
        <v>1484.02</v>
      </c>
      <c r="JI14" s="549">
        <v>1491.49</v>
      </c>
      <c r="JJ14" s="549">
        <v>1498.97</v>
      </c>
      <c r="JK14" s="550">
        <v>1506.45</v>
      </c>
      <c r="JL14" s="551">
        <v>1513.7</v>
      </c>
      <c r="JM14" s="549">
        <v>1521.32</v>
      </c>
      <c r="JN14" s="549">
        <v>1528.95</v>
      </c>
      <c r="JO14" s="550">
        <v>1536.58</v>
      </c>
      <c r="JP14" s="551">
        <v>1543.97</v>
      </c>
      <c r="JQ14" s="549">
        <v>1551.75</v>
      </c>
      <c r="JR14" s="549">
        <v>1559.53</v>
      </c>
      <c r="JS14" s="550">
        <v>1567.31</v>
      </c>
      <c r="JT14" s="551">
        <v>1574.85</v>
      </c>
      <c r="JU14" s="549">
        <v>1582.79</v>
      </c>
      <c r="JV14" s="549">
        <v>1590.72</v>
      </c>
      <c r="JW14" s="550">
        <v>1598.65</v>
      </c>
      <c r="JX14" s="551">
        <v>1606.35</v>
      </c>
      <c r="JY14" s="549">
        <v>1614.44</v>
      </c>
      <c r="JZ14" s="549">
        <v>1622.53</v>
      </c>
      <c r="KA14" s="550">
        <v>1630.63</v>
      </c>
      <c r="KB14" s="551">
        <v>1638.48</v>
      </c>
      <c r="KC14" s="549">
        <v>1646.73</v>
      </c>
      <c r="KD14" s="549">
        <v>1654.98</v>
      </c>
      <c r="KE14" s="550">
        <v>1663.24</v>
      </c>
      <c r="KF14" s="551">
        <v>1671.25</v>
      </c>
      <c r="KG14" s="549">
        <v>1679.66</v>
      </c>
      <c r="KH14" s="549">
        <v>1688.08</v>
      </c>
      <c r="KI14" s="550">
        <v>1696.5</v>
      </c>
      <c r="KJ14" s="551">
        <v>1704.67</v>
      </c>
      <c r="KK14" s="549">
        <v>1713.26</v>
      </c>
      <c r="KL14" s="549">
        <v>1721.85</v>
      </c>
      <c r="KM14" s="550">
        <v>1730.43</v>
      </c>
      <c r="KN14" s="551">
        <v>1738.76</v>
      </c>
      <c r="KO14" s="549">
        <v>1747.52</v>
      </c>
      <c r="KP14" s="549">
        <v>1756.28</v>
      </c>
      <c r="KQ14" s="550">
        <v>1765.04</v>
      </c>
      <c r="KR14" s="551">
        <v>1773.54</v>
      </c>
      <c r="KS14" s="549">
        <v>1782.47</v>
      </c>
      <c r="KT14" s="549">
        <v>1791.41</v>
      </c>
      <c r="KU14" s="550">
        <v>1800.34</v>
      </c>
      <c r="KV14" s="551">
        <v>1809.01</v>
      </c>
      <c r="KW14" s="549">
        <v>1818.12</v>
      </c>
      <c r="KX14" s="549">
        <v>1827.24</v>
      </c>
      <c r="KY14" s="550">
        <v>1836.35</v>
      </c>
      <c r="KZ14" s="551">
        <v>1845.19</v>
      </c>
      <c r="LA14" s="549">
        <v>1854.49</v>
      </c>
      <c r="LB14" s="549">
        <v>1863.78</v>
      </c>
      <c r="LC14" s="550">
        <v>1873.08</v>
      </c>
      <c r="LD14" s="551">
        <v>1882.09</v>
      </c>
      <c r="LE14" s="549">
        <v>1891.58</v>
      </c>
      <c r="LF14" s="549">
        <v>1901.06</v>
      </c>
      <c r="LG14" s="550">
        <v>1910.54</v>
      </c>
      <c r="LH14" s="551">
        <v>1919.74</v>
      </c>
      <c r="LI14" s="549">
        <v>1929.41</v>
      </c>
      <c r="LJ14" s="549">
        <v>1939.08</v>
      </c>
      <c r="LK14" s="550">
        <v>1948.75</v>
      </c>
      <c r="LL14" s="551">
        <v>1958.13</v>
      </c>
      <c r="LM14" s="549">
        <v>1968</v>
      </c>
      <c r="LN14" s="549">
        <v>1977.86</v>
      </c>
      <c r="LO14" s="550">
        <v>1987.72</v>
      </c>
      <c r="LP14" s="551">
        <v>1997.29</v>
      </c>
      <c r="LQ14" s="549">
        <v>2007.36</v>
      </c>
      <c r="LR14" s="549">
        <v>2017.42</v>
      </c>
      <c r="LS14" s="550">
        <v>2027.48</v>
      </c>
      <c r="LT14" s="551">
        <v>2037.24</v>
      </c>
      <c r="LU14" s="549">
        <v>2047.5</v>
      </c>
      <c r="LV14" s="549">
        <v>2057.77</v>
      </c>
      <c r="LW14" s="550">
        <v>2068.0300000000002</v>
      </c>
      <c r="LX14" s="551">
        <v>2077.98</v>
      </c>
      <c r="LY14" s="549">
        <v>2088.4499999999998</v>
      </c>
      <c r="LZ14" s="549">
        <v>2098.92</v>
      </c>
      <c r="MA14" s="550">
        <v>2109.39</v>
      </c>
      <c r="MB14" s="551">
        <v>2119.54</v>
      </c>
      <c r="MC14" s="549">
        <v>2130.2199999999998</v>
      </c>
      <c r="MD14" s="549">
        <v>2140.9</v>
      </c>
      <c r="ME14" s="550">
        <v>2151.58</v>
      </c>
      <c r="MF14" s="551">
        <v>2161.9299999999998</v>
      </c>
      <c r="MG14" s="549">
        <v>2172.83</v>
      </c>
      <c r="MH14" s="549">
        <v>2183.7199999999998</v>
      </c>
      <c r="MI14" s="550">
        <v>2194.61</v>
      </c>
      <c r="MJ14" s="551">
        <v>2205.17</v>
      </c>
      <c r="MK14" s="549">
        <v>2216.2800000000002</v>
      </c>
      <c r="ML14" s="549">
        <v>2227.39</v>
      </c>
      <c r="MM14" s="550">
        <v>2238.5</v>
      </c>
      <c r="MN14" s="551">
        <v>2249.2800000000002</v>
      </c>
      <c r="MO14" s="549">
        <v>2260.61</v>
      </c>
      <c r="MP14" s="549">
        <v>2271.94</v>
      </c>
      <c r="MQ14" s="550">
        <v>2283.27</v>
      </c>
      <c r="MR14" s="551">
        <v>2294.2600000000002</v>
      </c>
      <c r="MS14" s="549">
        <v>2305.8200000000002</v>
      </c>
      <c r="MT14" s="549">
        <v>2317.38</v>
      </c>
      <c r="MU14" s="550">
        <v>2328.94</v>
      </c>
      <c r="MV14" s="551">
        <v>2340.15</v>
      </c>
      <c r="MW14" s="549">
        <v>2351.94</v>
      </c>
      <c r="MX14" s="549">
        <v>2363.73</v>
      </c>
      <c r="MY14" s="550">
        <v>2375.5100000000002</v>
      </c>
      <c r="MZ14" s="551">
        <v>2386.9499999999998</v>
      </c>
      <c r="NA14" s="549">
        <v>2398.98</v>
      </c>
      <c r="NB14" s="549">
        <v>2411</v>
      </c>
      <c r="NC14" s="550">
        <v>2423.02</v>
      </c>
      <c r="ND14" s="551">
        <v>2434.69</v>
      </c>
      <c r="NE14" s="549">
        <v>2446.9499999999998</v>
      </c>
      <c r="NF14" s="549">
        <v>2459.2199999999998</v>
      </c>
      <c r="NG14" s="550">
        <v>2471.4899999999998</v>
      </c>
      <c r="NH14" s="551">
        <v>2483.38</v>
      </c>
      <c r="NI14" s="549">
        <v>2495.89</v>
      </c>
      <c r="NJ14" s="549">
        <v>2508.4</v>
      </c>
      <c r="NK14" s="550">
        <v>2520.92</v>
      </c>
      <c r="NL14" s="551">
        <v>2533.0500000000002</v>
      </c>
      <c r="NM14" s="549">
        <v>2545.81</v>
      </c>
      <c r="NN14" s="549">
        <v>2558.5700000000002</v>
      </c>
      <c r="NO14" s="550">
        <v>2571.33</v>
      </c>
      <c r="NP14" s="551">
        <v>2583.71</v>
      </c>
      <c r="NQ14" s="549">
        <v>2596.73</v>
      </c>
      <c r="NR14" s="549">
        <v>2609.7399999999998</v>
      </c>
      <c r="NS14" s="550">
        <v>2622.76</v>
      </c>
      <c r="NT14" s="551">
        <v>2635.39</v>
      </c>
      <c r="NU14" s="549">
        <v>2648.66</v>
      </c>
      <c r="NV14" s="549">
        <v>2661.94</v>
      </c>
      <c r="NW14" s="550">
        <v>2675.22</v>
      </c>
      <c r="NX14" s="551">
        <v>2688.09</v>
      </c>
      <c r="NY14" s="549">
        <v>2701.64</v>
      </c>
      <c r="NZ14" s="549">
        <v>2715.18</v>
      </c>
      <c r="OA14" s="550">
        <v>2728.72</v>
      </c>
      <c r="OB14" s="551">
        <v>2741.86</v>
      </c>
      <c r="OC14" s="549">
        <v>2755.67</v>
      </c>
      <c r="OD14" s="549">
        <v>2769.48</v>
      </c>
      <c r="OE14" s="550">
        <v>2783.29</v>
      </c>
      <c r="OF14" s="551">
        <v>2796.69</v>
      </c>
      <c r="OG14" s="549">
        <v>2810.78</v>
      </c>
      <c r="OH14" s="549">
        <v>2824.87</v>
      </c>
      <c r="OI14" s="550">
        <v>2838.96</v>
      </c>
      <c r="OJ14" s="551">
        <v>2852.63</v>
      </c>
      <c r="OK14" s="549">
        <v>2867</v>
      </c>
      <c r="OL14" s="549">
        <v>2881.37</v>
      </c>
      <c r="OM14" s="550">
        <v>2895.74</v>
      </c>
      <c r="ON14" s="551">
        <v>2909.68</v>
      </c>
      <c r="OO14" s="549">
        <v>2924.34</v>
      </c>
      <c r="OP14" s="549">
        <v>2939</v>
      </c>
      <c r="OQ14" s="550">
        <v>2953.65</v>
      </c>
      <c r="OR14" s="551">
        <v>2967.87</v>
      </c>
      <c r="OS14" s="549">
        <v>2982.82</v>
      </c>
      <c r="OT14" s="549">
        <v>2997.78</v>
      </c>
      <c r="OU14" s="550">
        <v>3012.73</v>
      </c>
      <c r="OV14" s="551">
        <v>3027.23</v>
      </c>
      <c r="OW14" s="549">
        <v>3042.48</v>
      </c>
      <c r="OX14" s="549">
        <v>3057.73</v>
      </c>
      <c r="OY14" s="550">
        <v>3072.98</v>
      </c>
      <c r="OZ14" s="551">
        <v>3087.77</v>
      </c>
      <c r="PA14" s="549">
        <v>3103.33</v>
      </c>
      <c r="PB14" s="549">
        <v>3118.89</v>
      </c>
      <c r="PC14" s="550">
        <v>3134.44</v>
      </c>
      <c r="PD14" s="551">
        <v>3149.53</v>
      </c>
      <c r="PE14" s="549">
        <v>3165.4</v>
      </c>
      <c r="PF14" s="549">
        <v>3181.26</v>
      </c>
      <c r="PG14" s="550">
        <v>3197.13</v>
      </c>
      <c r="PH14" s="551">
        <v>3212.52</v>
      </c>
      <c r="PI14" s="549">
        <v>3228.7</v>
      </c>
      <c r="PJ14" s="549">
        <v>3244.89</v>
      </c>
      <c r="PK14" s="550">
        <v>3261.07</v>
      </c>
      <c r="PL14" s="551">
        <v>3276.77</v>
      </c>
      <c r="PM14" s="549">
        <v>3293.28</v>
      </c>
      <c r="PN14" s="549">
        <v>3309.79</v>
      </c>
      <c r="PO14" s="550">
        <v>3326.29</v>
      </c>
      <c r="PP14" s="551">
        <v>3342.31</v>
      </c>
      <c r="PQ14" s="549">
        <v>3359.14</v>
      </c>
      <c r="PR14" s="549">
        <v>3375.98</v>
      </c>
      <c r="PS14" s="550">
        <v>3392.82</v>
      </c>
      <c r="PT14" s="551">
        <v>3409.15</v>
      </c>
      <c r="PU14" s="549">
        <v>3426.33</v>
      </c>
      <c r="PV14" s="549">
        <v>3443.5</v>
      </c>
      <c r="PW14" s="550">
        <v>3460.68</v>
      </c>
      <c r="PX14" s="551">
        <v>3477.34</v>
      </c>
      <c r="PY14" s="549">
        <v>3494.85</v>
      </c>
      <c r="PZ14" s="549">
        <v>3512.37</v>
      </c>
      <c r="QA14" s="550">
        <v>3529.89</v>
      </c>
      <c r="QB14" s="551">
        <v>3546.88</v>
      </c>
      <c r="QC14" s="549">
        <v>3564.75</v>
      </c>
      <c r="QD14" s="549">
        <v>3582.62</v>
      </c>
      <c r="QE14" s="550">
        <v>3600.49</v>
      </c>
      <c r="QF14" s="551">
        <v>3617.82</v>
      </c>
      <c r="QG14" s="549">
        <v>3636.05</v>
      </c>
      <c r="QH14" s="549">
        <v>3654.27</v>
      </c>
      <c r="QI14" s="550">
        <v>3672.5</v>
      </c>
      <c r="QJ14" s="551">
        <v>3690.18</v>
      </c>
      <c r="QK14" s="549">
        <v>3708.77</v>
      </c>
      <c r="QL14" s="549">
        <v>3727.36</v>
      </c>
      <c r="QM14" s="550">
        <v>3745.95</v>
      </c>
      <c r="QN14" s="551">
        <v>3763.98</v>
      </c>
      <c r="QO14" s="549">
        <v>3782.94</v>
      </c>
      <c r="QP14" s="549">
        <v>3801.9</v>
      </c>
      <c r="QQ14" s="550">
        <v>3820.87</v>
      </c>
      <c r="QR14" s="551">
        <v>3839.26</v>
      </c>
      <c r="QS14" s="549">
        <v>3858.6</v>
      </c>
      <c r="QT14" s="549">
        <v>3877.94</v>
      </c>
      <c r="QU14" s="550">
        <v>3897.28</v>
      </c>
      <c r="QV14" s="551">
        <v>3916.04</v>
      </c>
      <c r="QW14" s="549">
        <v>3935.77</v>
      </c>
      <c r="QX14" s="549">
        <v>3955.5</v>
      </c>
      <c r="QY14" s="550">
        <v>3975.23</v>
      </c>
      <c r="QZ14" s="551">
        <v>3994.37</v>
      </c>
      <c r="RA14" s="549">
        <v>4014.49</v>
      </c>
      <c r="RB14" s="549">
        <v>4034.61</v>
      </c>
      <c r="RC14" s="550">
        <v>4054.73</v>
      </c>
      <c r="RD14" s="551">
        <v>4074.25</v>
      </c>
      <c r="RE14" s="549">
        <v>4094.78</v>
      </c>
      <c r="RF14" s="549">
        <v>4115.3</v>
      </c>
      <c r="RG14" s="550">
        <v>4135.83</v>
      </c>
      <c r="RH14" s="551">
        <v>4155.74</v>
      </c>
      <c r="RI14" s="549">
        <v>4176.67</v>
      </c>
      <c r="RJ14" s="549">
        <v>4197.6099999999997</v>
      </c>
      <c r="RK14" s="550">
        <v>4218.55</v>
      </c>
      <c r="RL14" s="551">
        <v>4238.8500000000004</v>
      </c>
      <c r="RM14" s="549">
        <v>4260.21</v>
      </c>
      <c r="RN14" s="549">
        <v>4281.5600000000004</v>
      </c>
      <c r="RO14" s="550">
        <v>4302.92</v>
      </c>
      <c r="RP14" s="551">
        <v>4323.63</v>
      </c>
      <c r="RQ14" s="549">
        <v>4345.41</v>
      </c>
      <c r="RR14" s="549">
        <v>4367.1899999999996</v>
      </c>
      <c r="RS14" s="550">
        <v>4388.97</v>
      </c>
      <c r="RT14" s="551">
        <v>4410.1000000000004</v>
      </c>
      <c r="RU14" s="549">
        <v>4432.32</v>
      </c>
      <c r="RV14" s="549">
        <v>4454.54</v>
      </c>
      <c r="RW14" s="550">
        <v>4476.75</v>
      </c>
      <c r="RX14" s="551">
        <v>4498.3</v>
      </c>
      <c r="RY14" s="549">
        <v>4520.97</v>
      </c>
      <c r="RZ14" s="549">
        <v>4543.63</v>
      </c>
      <c r="SA14" s="550">
        <v>4566.29</v>
      </c>
    </row>
    <row r="15" spans="1:496">
      <c r="A15" s="570"/>
      <c r="B15" s="487"/>
      <c r="C15" s="571"/>
      <c r="D15" s="572"/>
      <c r="E15" s="487"/>
      <c r="F15" s="487"/>
      <c r="G15" s="493">
        <v>14</v>
      </c>
      <c r="H15" s="545" t="s">
        <v>84</v>
      </c>
      <c r="I15" s="501">
        <v>14</v>
      </c>
      <c r="J15" s="546" t="s">
        <v>376</v>
      </c>
      <c r="K15" s="547">
        <v>0.05</v>
      </c>
      <c r="L15" s="548">
        <v>268.87</v>
      </c>
      <c r="M15" s="549">
        <v>275.43</v>
      </c>
      <c r="N15" s="549">
        <v>284.94</v>
      </c>
      <c r="O15" s="550">
        <v>291.47000000000003</v>
      </c>
      <c r="P15" s="548">
        <v>297.87</v>
      </c>
      <c r="Q15" s="549">
        <v>307</v>
      </c>
      <c r="R15" s="549">
        <v>317.48</v>
      </c>
      <c r="S15" s="550">
        <v>322.02999999999997</v>
      </c>
      <c r="T15" s="551">
        <v>329.54</v>
      </c>
      <c r="U15" s="549">
        <v>332.77</v>
      </c>
      <c r="V15" s="549">
        <v>341.4</v>
      </c>
      <c r="W15" s="550">
        <v>342.84</v>
      </c>
      <c r="X15" s="551">
        <v>344.42</v>
      </c>
      <c r="Y15" s="549">
        <v>346.28</v>
      </c>
      <c r="Z15" s="549">
        <v>350.15</v>
      </c>
      <c r="AA15" s="550">
        <v>351.06</v>
      </c>
      <c r="AB15" s="551">
        <v>351.96</v>
      </c>
      <c r="AC15" s="549">
        <v>353.84</v>
      </c>
      <c r="AD15" s="549">
        <v>357.66</v>
      </c>
      <c r="AE15" s="550">
        <v>357.81</v>
      </c>
      <c r="AF15" s="551">
        <v>360.2</v>
      </c>
      <c r="AG15" s="549">
        <v>360.88</v>
      </c>
      <c r="AH15" s="549">
        <v>362.49</v>
      </c>
      <c r="AI15" s="550">
        <v>363.08</v>
      </c>
      <c r="AJ15" s="551">
        <v>364.15</v>
      </c>
      <c r="AK15" s="549">
        <v>366.12</v>
      </c>
      <c r="AL15" s="549">
        <v>367.26</v>
      </c>
      <c r="AM15" s="550">
        <v>367.48</v>
      </c>
      <c r="AN15" s="551">
        <v>371.39</v>
      </c>
      <c r="AO15" s="549">
        <v>372.87</v>
      </c>
      <c r="AP15" s="549">
        <v>376.57</v>
      </c>
      <c r="AQ15" s="550">
        <v>377.7</v>
      </c>
      <c r="AR15" s="551">
        <v>381.39</v>
      </c>
      <c r="AS15" s="549">
        <v>383.48</v>
      </c>
      <c r="AT15" s="549">
        <v>387.91</v>
      </c>
      <c r="AU15" s="550">
        <v>389.42</v>
      </c>
      <c r="AV15" s="551">
        <v>399.19</v>
      </c>
      <c r="AW15" s="549">
        <v>402.23</v>
      </c>
      <c r="AX15" s="549">
        <v>408.93</v>
      </c>
      <c r="AY15" s="550">
        <v>410.56</v>
      </c>
      <c r="AZ15" s="551">
        <v>416.23</v>
      </c>
      <c r="BA15" s="549">
        <v>418.83</v>
      </c>
      <c r="BB15" s="549">
        <v>426.15</v>
      </c>
      <c r="BC15" s="550">
        <v>427.58</v>
      </c>
      <c r="BD15" s="551">
        <v>431.75</v>
      </c>
      <c r="BE15" s="549">
        <v>434.02</v>
      </c>
      <c r="BF15" s="549">
        <v>436.95</v>
      </c>
      <c r="BG15" s="550">
        <v>437.42</v>
      </c>
      <c r="BH15" s="551">
        <v>440.32</v>
      </c>
      <c r="BI15" s="549">
        <v>444.65</v>
      </c>
      <c r="BJ15" s="549">
        <v>449.52</v>
      </c>
      <c r="BK15" s="550">
        <v>450.14</v>
      </c>
      <c r="BL15" s="551">
        <v>453.92</v>
      </c>
      <c r="BM15" s="549">
        <v>457.1</v>
      </c>
      <c r="BN15" s="549">
        <v>459.86</v>
      </c>
      <c r="BO15" s="550">
        <v>459.59</v>
      </c>
      <c r="BP15" s="551">
        <v>464.97</v>
      </c>
      <c r="BQ15" s="549">
        <v>467.37</v>
      </c>
      <c r="BR15" s="549">
        <v>469.13</v>
      </c>
      <c r="BS15" s="550">
        <v>470.36</v>
      </c>
      <c r="BT15" s="551">
        <v>473.69</v>
      </c>
      <c r="BU15" s="549">
        <v>477.42</v>
      </c>
      <c r="BV15" s="549">
        <v>480.99</v>
      </c>
      <c r="BW15" s="550">
        <v>481.23</v>
      </c>
      <c r="BX15" s="551">
        <v>486.3</v>
      </c>
      <c r="BY15" s="549">
        <v>489.3</v>
      </c>
      <c r="BZ15" s="549">
        <v>492.45</v>
      </c>
      <c r="CA15" s="550">
        <v>493.39</v>
      </c>
      <c r="CB15" s="551">
        <v>497.41</v>
      </c>
      <c r="CC15" s="549">
        <v>499.61</v>
      </c>
      <c r="CD15" s="549">
        <v>500.41</v>
      </c>
      <c r="CE15" s="550">
        <v>501.47</v>
      </c>
      <c r="CF15" s="551">
        <v>508.28</v>
      </c>
      <c r="CG15" s="549">
        <v>510.27</v>
      </c>
      <c r="CH15" s="549">
        <v>511.29</v>
      </c>
      <c r="CI15" s="550">
        <v>512.16</v>
      </c>
      <c r="CJ15" s="552">
        <v>515.92999999999995</v>
      </c>
      <c r="CK15" s="549">
        <v>520.55999999999995</v>
      </c>
      <c r="CL15" s="549">
        <v>523.14</v>
      </c>
      <c r="CM15" s="550">
        <v>523.67999999999995</v>
      </c>
      <c r="CN15" s="551">
        <v>526.04</v>
      </c>
      <c r="CO15" s="549">
        <v>526.70000000000005</v>
      </c>
      <c r="CP15" s="549">
        <v>528.41999999999996</v>
      </c>
      <c r="CQ15" s="550">
        <v>530.28</v>
      </c>
      <c r="CR15" s="551">
        <v>533</v>
      </c>
      <c r="CS15" s="549">
        <v>532.9</v>
      </c>
      <c r="CT15" s="549">
        <v>535.39</v>
      </c>
      <c r="CU15" s="550">
        <v>537.41999999999996</v>
      </c>
      <c r="CV15" s="548">
        <v>539.66999999999996</v>
      </c>
      <c r="CW15" s="549">
        <v>551.63</v>
      </c>
      <c r="CX15" s="549">
        <v>554.03</v>
      </c>
      <c r="CY15" s="550">
        <v>554.89</v>
      </c>
      <c r="CZ15" s="551">
        <v>560.29999999999995</v>
      </c>
      <c r="DA15" s="549">
        <v>563.87</v>
      </c>
      <c r="DB15" s="549">
        <v>564.09</v>
      </c>
      <c r="DC15" s="550">
        <v>566.98</v>
      </c>
      <c r="DD15" s="551">
        <v>572.42999999999995</v>
      </c>
      <c r="DE15" s="549">
        <v>579.15</v>
      </c>
      <c r="DF15" s="549">
        <v>587.47</v>
      </c>
      <c r="DG15" s="550">
        <v>594.66999999999996</v>
      </c>
      <c r="DH15" s="551">
        <v>603.21</v>
      </c>
      <c r="DI15" s="549">
        <v>607.88</v>
      </c>
      <c r="DJ15" s="549">
        <v>618.82000000000005</v>
      </c>
      <c r="DK15" s="550">
        <v>622.23</v>
      </c>
      <c r="DL15" s="551">
        <v>633.85</v>
      </c>
      <c r="DM15" s="549">
        <v>640.07000000000005</v>
      </c>
      <c r="DN15" s="549">
        <v>642.79999999999995</v>
      </c>
      <c r="DO15" s="550">
        <v>647.89</v>
      </c>
      <c r="DP15" s="551">
        <v>654.97</v>
      </c>
      <c r="DQ15" s="549">
        <v>660.82</v>
      </c>
      <c r="DR15" s="549">
        <v>666.4</v>
      </c>
      <c r="DS15" s="550">
        <v>668.25</v>
      </c>
      <c r="DT15" s="551">
        <v>672.17</v>
      </c>
      <c r="DU15" s="549">
        <v>679.9</v>
      </c>
      <c r="DV15" s="549">
        <v>689.75</v>
      </c>
      <c r="DW15" s="550">
        <v>696.2</v>
      </c>
      <c r="DX15" s="551">
        <v>704.84</v>
      </c>
      <c r="DY15" s="549">
        <v>708.1</v>
      </c>
      <c r="DZ15" s="549">
        <v>714.7</v>
      </c>
      <c r="EA15" s="550">
        <v>707.23</v>
      </c>
      <c r="EB15" s="551">
        <v>714.39</v>
      </c>
      <c r="EC15" s="549">
        <v>715.35</v>
      </c>
      <c r="ED15" s="549">
        <v>722.61</v>
      </c>
      <c r="EE15" s="550">
        <v>723.34</v>
      </c>
      <c r="EF15" s="551">
        <v>730.49</v>
      </c>
      <c r="EG15" s="549">
        <v>737.82</v>
      </c>
      <c r="EH15" s="549">
        <v>747.94</v>
      </c>
      <c r="EI15" s="550">
        <v>753.93</v>
      </c>
      <c r="EJ15" s="551">
        <v>757.76</v>
      </c>
      <c r="EK15" s="549">
        <v>764.47</v>
      </c>
      <c r="EL15" s="549">
        <v>768.52</v>
      </c>
      <c r="EM15" s="550">
        <v>772.18</v>
      </c>
      <c r="EN15" s="551">
        <v>782</v>
      </c>
      <c r="EO15" s="549">
        <v>784.6</v>
      </c>
      <c r="EP15" s="549">
        <v>792.86</v>
      </c>
      <c r="EQ15" s="550">
        <v>792.77</v>
      </c>
      <c r="ER15" s="551">
        <v>800.38</v>
      </c>
      <c r="ES15" s="549">
        <v>802.68</v>
      </c>
      <c r="ET15" s="549">
        <v>807.76</v>
      </c>
      <c r="EU15" s="550">
        <v>806.83</v>
      </c>
      <c r="EV15" s="551">
        <v>816.67</v>
      </c>
      <c r="EW15" s="549">
        <v>819.53</v>
      </c>
      <c r="EX15" s="549">
        <v>822.39</v>
      </c>
      <c r="EY15" s="550">
        <v>825.25</v>
      </c>
      <c r="EZ15" s="551">
        <v>828.55</v>
      </c>
      <c r="FA15" s="549">
        <v>832.42</v>
      </c>
      <c r="FB15" s="549">
        <v>835.76</v>
      </c>
      <c r="FC15" s="550">
        <v>839.1</v>
      </c>
      <c r="FD15" s="551">
        <v>843.24</v>
      </c>
      <c r="FE15" s="549">
        <v>847.06</v>
      </c>
      <c r="FF15" s="549">
        <v>850.88</v>
      </c>
      <c r="FG15" s="550">
        <v>854.7</v>
      </c>
      <c r="FH15" s="551">
        <v>858.94</v>
      </c>
      <c r="FI15" s="549">
        <v>863.04</v>
      </c>
      <c r="FJ15" s="549">
        <v>867.15</v>
      </c>
      <c r="FK15" s="550">
        <v>871.26</v>
      </c>
      <c r="FL15" s="551">
        <v>875.78</v>
      </c>
      <c r="FM15" s="549">
        <v>880.19</v>
      </c>
      <c r="FN15" s="549">
        <v>884.61</v>
      </c>
      <c r="FO15" s="550">
        <v>889.02</v>
      </c>
      <c r="FP15" s="551">
        <v>893.3</v>
      </c>
      <c r="FQ15" s="549">
        <v>897.8</v>
      </c>
      <c r="FR15" s="549">
        <v>902.3</v>
      </c>
      <c r="FS15" s="550">
        <v>906.8</v>
      </c>
      <c r="FT15" s="551">
        <v>911.16</v>
      </c>
      <c r="FU15" s="549">
        <v>915.75</v>
      </c>
      <c r="FV15" s="549">
        <v>920.35</v>
      </c>
      <c r="FW15" s="550">
        <v>924.94</v>
      </c>
      <c r="FX15" s="551">
        <v>929.39</v>
      </c>
      <c r="FY15" s="549">
        <v>934.07</v>
      </c>
      <c r="FZ15" s="549">
        <v>938.75</v>
      </c>
      <c r="GA15" s="550">
        <v>943.43</v>
      </c>
      <c r="GB15" s="551">
        <v>947.98</v>
      </c>
      <c r="GC15" s="549">
        <v>952.75</v>
      </c>
      <c r="GD15" s="549">
        <v>957.53</v>
      </c>
      <c r="GE15" s="550">
        <v>962.3</v>
      </c>
      <c r="GF15" s="551">
        <v>966.94</v>
      </c>
      <c r="GG15" s="549">
        <v>971.81</v>
      </c>
      <c r="GH15" s="549">
        <v>976.68</v>
      </c>
      <c r="GI15" s="550">
        <v>981.55</v>
      </c>
      <c r="GJ15" s="551">
        <v>986.27</v>
      </c>
      <c r="GK15" s="549">
        <v>991.24</v>
      </c>
      <c r="GL15" s="549">
        <v>996.21</v>
      </c>
      <c r="GM15" s="550">
        <v>1001.18</v>
      </c>
      <c r="GN15" s="551">
        <v>1006</v>
      </c>
      <c r="GO15" s="549">
        <v>1011.07</v>
      </c>
      <c r="GP15" s="549">
        <v>1016.14</v>
      </c>
      <c r="GQ15" s="550">
        <v>1021.2</v>
      </c>
      <c r="GR15" s="551">
        <v>1026.1199999999999</v>
      </c>
      <c r="GS15" s="549">
        <v>1031.29</v>
      </c>
      <c r="GT15" s="549">
        <v>1036.46</v>
      </c>
      <c r="GU15" s="550">
        <v>1041.6300000000001</v>
      </c>
      <c r="GV15" s="551">
        <v>1046.6400000000001</v>
      </c>
      <c r="GW15" s="549">
        <v>1051.9100000000001</v>
      </c>
      <c r="GX15" s="549">
        <v>1057.19</v>
      </c>
      <c r="GY15" s="550">
        <v>1062.46</v>
      </c>
      <c r="GZ15" s="551">
        <v>1067.57</v>
      </c>
      <c r="HA15" s="549">
        <v>1072.95</v>
      </c>
      <c r="HB15" s="549">
        <v>1078.33</v>
      </c>
      <c r="HC15" s="550">
        <v>1083.71</v>
      </c>
      <c r="HD15" s="551">
        <v>1088.93</v>
      </c>
      <c r="HE15" s="549">
        <v>1094.4100000000001</v>
      </c>
      <c r="HF15" s="549">
        <v>1099.9000000000001</v>
      </c>
      <c r="HG15" s="550">
        <v>1105.3800000000001</v>
      </c>
      <c r="HH15" s="551">
        <v>1110.7</v>
      </c>
      <c r="HI15" s="549">
        <v>1116.3</v>
      </c>
      <c r="HJ15" s="549">
        <v>1121.9000000000001</v>
      </c>
      <c r="HK15" s="550">
        <v>1127.49</v>
      </c>
      <c r="HL15" s="551">
        <v>1132.92</v>
      </c>
      <c r="HM15" s="549">
        <v>1138.6300000000001</v>
      </c>
      <c r="HN15" s="549">
        <v>1144.33</v>
      </c>
      <c r="HO15" s="550">
        <v>1150.04</v>
      </c>
      <c r="HP15" s="551">
        <v>1155.58</v>
      </c>
      <c r="HQ15" s="549">
        <v>1161.4000000000001</v>
      </c>
      <c r="HR15" s="549">
        <v>1167.22</v>
      </c>
      <c r="HS15" s="550">
        <v>1173.04</v>
      </c>
      <c r="HT15" s="551">
        <v>1178.69</v>
      </c>
      <c r="HU15" s="549">
        <v>1184.6300000000001</v>
      </c>
      <c r="HV15" s="549">
        <v>1190.56</v>
      </c>
      <c r="HW15" s="550">
        <v>1196.5</v>
      </c>
      <c r="HX15" s="551">
        <v>1202.26</v>
      </c>
      <c r="HY15" s="549">
        <v>1208.32</v>
      </c>
      <c r="HZ15" s="549">
        <v>1214.3800000000001</v>
      </c>
      <c r="IA15" s="550">
        <v>1220.43</v>
      </c>
      <c r="IB15" s="551">
        <v>1226.31</v>
      </c>
      <c r="IC15" s="549">
        <v>1232.49</v>
      </c>
      <c r="ID15" s="549">
        <v>1238.6600000000001</v>
      </c>
      <c r="IE15" s="550">
        <v>1244.8399999999999</v>
      </c>
      <c r="IF15" s="551">
        <v>1250.83</v>
      </c>
      <c r="IG15" s="549">
        <v>1257.1400000000001</v>
      </c>
      <c r="IH15" s="549">
        <v>1263.44</v>
      </c>
      <c r="II15" s="550">
        <v>1269.74</v>
      </c>
      <c r="IJ15" s="551">
        <v>1275.8499999999999</v>
      </c>
      <c r="IK15" s="549">
        <v>1282.28</v>
      </c>
      <c r="IL15" s="549">
        <v>1288.71</v>
      </c>
      <c r="IM15" s="550">
        <v>1295.1300000000001</v>
      </c>
      <c r="IN15" s="551">
        <v>1301.3699999999999</v>
      </c>
      <c r="IO15" s="549">
        <v>1307.92</v>
      </c>
      <c r="IP15" s="549">
        <v>1314.48</v>
      </c>
      <c r="IQ15" s="550">
        <v>1321.04</v>
      </c>
      <c r="IR15" s="551">
        <v>1327.39</v>
      </c>
      <c r="IS15" s="549">
        <v>1334.08</v>
      </c>
      <c r="IT15" s="549">
        <v>1340.77</v>
      </c>
      <c r="IU15" s="550">
        <v>1347.46</v>
      </c>
      <c r="IV15" s="551">
        <v>1353.94</v>
      </c>
      <c r="IW15" s="549">
        <v>1360.76</v>
      </c>
      <c r="IX15" s="549">
        <v>1367.58</v>
      </c>
      <c r="IY15" s="550">
        <v>1374.41</v>
      </c>
      <c r="IZ15" s="551">
        <v>1381.02</v>
      </c>
      <c r="JA15" s="549">
        <v>1387.98</v>
      </c>
      <c r="JB15" s="549">
        <v>1394.94</v>
      </c>
      <c r="JC15" s="550">
        <v>1401.89</v>
      </c>
      <c r="JD15" s="551">
        <v>1408.64</v>
      </c>
      <c r="JE15" s="549">
        <v>1415.74</v>
      </c>
      <c r="JF15" s="549">
        <v>1422.83</v>
      </c>
      <c r="JG15" s="550">
        <v>1429.93</v>
      </c>
      <c r="JH15" s="551">
        <v>1436.81</v>
      </c>
      <c r="JI15" s="549">
        <v>1444.05</v>
      </c>
      <c r="JJ15" s="549">
        <v>1451.29</v>
      </c>
      <c r="JK15" s="550">
        <v>1458.53</v>
      </c>
      <c r="JL15" s="551">
        <v>1465.55</v>
      </c>
      <c r="JM15" s="549">
        <v>1472.93</v>
      </c>
      <c r="JN15" s="549">
        <v>1480.32</v>
      </c>
      <c r="JO15" s="550">
        <v>1487.7</v>
      </c>
      <c r="JP15" s="551">
        <v>1494.86</v>
      </c>
      <c r="JQ15" s="549">
        <v>1502.39</v>
      </c>
      <c r="JR15" s="549">
        <v>1509.92</v>
      </c>
      <c r="JS15" s="550">
        <v>1517.45</v>
      </c>
      <c r="JT15" s="551">
        <v>1524.76</v>
      </c>
      <c r="JU15" s="549">
        <v>1532.44</v>
      </c>
      <c r="JV15" s="549">
        <v>1540.12</v>
      </c>
      <c r="JW15" s="550">
        <v>1547.8</v>
      </c>
      <c r="JX15" s="551">
        <v>1555.25</v>
      </c>
      <c r="JY15" s="549">
        <v>1563.09</v>
      </c>
      <c r="JZ15" s="549">
        <v>1570.92</v>
      </c>
      <c r="KA15" s="550">
        <v>1578.76</v>
      </c>
      <c r="KB15" s="551">
        <v>1586.36</v>
      </c>
      <c r="KC15" s="549">
        <v>1594.35</v>
      </c>
      <c r="KD15" s="549">
        <v>1602.34</v>
      </c>
      <c r="KE15" s="550">
        <v>1610.33</v>
      </c>
      <c r="KF15" s="551">
        <v>1618.09</v>
      </c>
      <c r="KG15" s="549">
        <v>1626.24</v>
      </c>
      <c r="KH15" s="549">
        <v>1634.39</v>
      </c>
      <c r="KI15" s="550">
        <v>1642.54</v>
      </c>
      <c r="KJ15" s="551">
        <v>1650.45</v>
      </c>
      <c r="KK15" s="549">
        <v>1658.76</v>
      </c>
      <c r="KL15" s="549">
        <v>1667.08</v>
      </c>
      <c r="KM15" s="550">
        <v>1675.39</v>
      </c>
      <c r="KN15" s="551">
        <v>1683.46</v>
      </c>
      <c r="KO15" s="549">
        <v>1691.94</v>
      </c>
      <c r="KP15" s="549">
        <v>1700.42</v>
      </c>
      <c r="KQ15" s="550">
        <v>1708.9</v>
      </c>
      <c r="KR15" s="551">
        <v>1717.13</v>
      </c>
      <c r="KS15" s="549">
        <v>1725.78</v>
      </c>
      <c r="KT15" s="549">
        <v>1734.43</v>
      </c>
      <c r="KU15" s="550">
        <v>1743.08</v>
      </c>
      <c r="KV15" s="551">
        <v>1751.47</v>
      </c>
      <c r="KW15" s="549">
        <v>1760.29</v>
      </c>
      <c r="KX15" s="549">
        <v>1769.12</v>
      </c>
      <c r="KY15" s="550">
        <v>1777.94</v>
      </c>
      <c r="KZ15" s="551">
        <v>1786.5</v>
      </c>
      <c r="LA15" s="549">
        <v>1795.5</v>
      </c>
      <c r="LB15" s="549">
        <v>1804.5</v>
      </c>
      <c r="LC15" s="550">
        <v>1813.5</v>
      </c>
      <c r="LD15" s="551">
        <v>1822.23</v>
      </c>
      <c r="LE15" s="549">
        <v>1831.41</v>
      </c>
      <c r="LF15" s="549">
        <v>1840.59</v>
      </c>
      <c r="LG15" s="550">
        <v>1849.77</v>
      </c>
      <c r="LH15" s="551">
        <v>1858.67</v>
      </c>
      <c r="LI15" s="549">
        <v>1868.04</v>
      </c>
      <c r="LJ15" s="549">
        <v>1877.4</v>
      </c>
      <c r="LK15" s="550">
        <v>1886.76</v>
      </c>
      <c r="LL15" s="551">
        <v>1895.85</v>
      </c>
      <c r="LM15" s="549">
        <v>1905.4</v>
      </c>
      <c r="LN15" s="549">
        <v>1914.95</v>
      </c>
      <c r="LO15" s="550">
        <v>1924.5</v>
      </c>
      <c r="LP15" s="551">
        <v>1933.76</v>
      </c>
      <c r="LQ15" s="549">
        <v>1943.51</v>
      </c>
      <c r="LR15" s="549">
        <v>1953.25</v>
      </c>
      <c r="LS15" s="550">
        <v>1962.99</v>
      </c>
      <c r="LT15" s="551">
        <v>1972.44</v>
      </c>
      <c r="LU15" s="549">
        <v>1982.38</v>
      </c>
      <c r="LV15" s="549">
        <v>1992.31</v>
      </c>
      <c r="LW15" s="550">
        <v>2002.25</v>
      </c>
      <c r="LX15" s="551">
        <v>2011.89</v>
      </c>
      <c r="LY15" s="549">
        <v>2022.02</v>
      </c>
      <c r="LZ15" s="549">
        <v>2032.16</v>
      </c>
      <c r="MA15" s="550">
        <v>2042.29</v>
      </c>
      <c r="MB15" s="551">
        <v>2052.13</v>
      </c>
      <c r="MC15" s="549">
        <v>2062.46</v>
      </c>
      <c r="MD15" s="549">
        <v>2072.8000000000002</v>
      </c>
      <c r="ME15" s="550">
        <v>2083.14</v>
      </c>
      <c r="MF15" s="551">
        <v>2093.17</v>
      </c>
      <c r="MG15" s="549">
        <v>2103.71</v>
      </c>
      <c r="MH15" s="549">
        <v>2114.2600000000002</v>
      </c>
      <c r="MI15" s="550">
        <v>2124.8000000000002</v>
      </c>
      <c r="MJ15" s="551">
        <v>2135.0300000000002</v>
      </c>
      <c r="MK15" s="549">
        <v>2145.79</v>
      </c>
      <c r="ML15" s="549">
        <v>2156.54</v>
      </c>
      <c r="MM15" s="550">
        <v>2167.3000000000002</v>
      </c>
      <c r="MN15" s="551">
        <v>2177.73</v>
      </c>
      <c r="MO15" s="549">
        <v>2188.6999999999998</v>
      </c>
      <c r="MP15" s="549">
        <v>2199.67</v>
      </c>
      <c r="MQ15" s="550">
        <v>2210.64</v>
      </c>
      <c r="MR15" s="551">
        <v>2221.29</v>
      </c>
      <c r="MS15" s="549">
        <v>2232.48</v>
      </c>
      <c r="MT15" s="549">
        <v>2243.67</v>
      </c>
      <c r="MU15" s="550">
        <v>2254.86</v>
      </c>
      <c r="MV15" s="551">
        <v>2265.71</v>
      </c>
      <c r="MW15" s="549">
        <v>2277.13</v>
      </c>
      <c r="MX15" s="549">
        <v>2288.54</v>
      </c>
      <c r="MY15" s="550">
        <v>2299.9499999999998</v>
      </c>
      <c r="MZ15" s="551">
        <v>2311.0300000000002</v>
      </c>
      <c r="NA15" s="549">
        <v>2322.67</v>
      </c>
      <c r="NB15" s="549">
        <v>2334.31</v>
      </c>
      <c r="NC15" s="550">
        <v>2345.9499999999998</v>
      </c>
      <c r="ND15" s="551">
        <v>2357.25</v>
      </c>
      <c r="NE15" s="549">
        <v>2369.12</v>
      </c>
      <c r="NF15" s="549">
        <v>2381</v>
      </c>
      <c r="NG15" s="550">
        <v>2392.87</v>
      </c>
      <c r="NH15" s="551">
        <v>2404.39</v>
      </c>
      <c r="NI15" s="549">
        <v>2416.5</v>
      </c>
      <c r="NJ15" s="549">
        <v>2428.62</v>
      </c>
      <c r="NK15" s="550">
        <v>2440.73</v>
      </c>
      <c r="NL15" s="551">
        <v>2452.48</v>
      </c>
      <c r="NM15" s="549">
        <v>2464.83</v>
      </c>
      <c r="NN15" s="549">
        <v>2477.19</v>
      </c>
      <c r="NO15" s="550">
        <v>2489.54</v>
      </c>
      <c r="NP15" s="551">
        <v>2501.5300000000002</v>
      </c>
      <c r="NQ15" s="549">
        <v>2514.13</v>
      </c>
      <c r="NR15" s="549">
        <v>2526.73</v>
      </c>
      <c r="NS15" s="550">
        <v>2539.34</v>
      </c>
      <c r="NT15" s="551">
        <v>2551.56</v>
      </c>
      <c r="NU15" s="549">
        <v>2564.41</v>
      </c>
      <c r="NV15" s="549">
        <v>2577.27</v>
      </c>
      <c r="NW15" s="550">
        <v>2590.12</v>
      </c>
      <c r="NX15" s="551">
        <v>2602.59</v>
      </c>
      <c r="NY15" s="549">
        <v>2615.6999999999998</v>
      </c>
      <c r="NZ15" s="549">
        <v>2628.81</v>
      </c>
      <c r="OA15" s="550">
        <v>2641.92</v>
      </c>
      <c r="OB15" s="551">
        <v>2654.64</v>
      </c>
      <c r="OC15" s="549">
        <v>2668.02</v>
      </c>
      <c r="OD15" s="549">
        <v>2681.39</v>
      </c>
      <c r="OE15" s="550">
        <v>2694.76</v>
      </c>
      <c r="OF15" s="551">
        <v>2707.74</v>
      </c>
      <c r="OG15" s="549">
        <v>2721.38</v>
      </c>
      <c r="OH15" s="549">
        <v>2735.02</v>
      </c>
      <c r="OI15" s="550">
        <v>2748.66</v>
      </c>
      <c r="OJ15" s="551">
        <v>2761.89</v>
      </c>
      <c r="OK15" s="549">
        <v>2775.8</v>
      </c>
      <c r="OL15" s="549">
        <v>2789.72</v>
      </c>
      <c r="OM15" s="550">
        <v>2803.63</v>
      </c>
      <c r="ON15" s="551">
        <v>2817.13</v>
      </c>
      <c r="OO15" s="549">
        <v>2831.32</v>
      </c>
      <c r="OP15" s="549">
        <v>2845.51</v>
      </c>
      <c r="OQ15" s="550">
        <v>2859.7</v>
      </c>
      <c r="OR15" s="551">
        <v>2873.47</v>
      </c>
      <c r="OS15" s="549">
        <v>2887.95</v>
      </c>
      <c r="OT15" s="549">
        <v>2902.42</v>
      </c>
      <c r="OU15" s="550">
        <v>2916.9</v>
      </c>
      <c r="OV15" s="551">
        <v>2930.94</v>
      </c>
      <c r="OW15" s="549">
        <v>2945.71</v>
      </c>
      <c r="OX15" s="549">
        <v>2960.47</v>
      </c>
      <c r="OY15" s="550">
        <v>2975.24</v>
      </c>
      <c r="OZ15" s="551">
        <v>2989.56</v>
      </c>
      <c r="PA15" s="549">
        <v>3004.62</v>
      </c>
      <c r="PB15" s="549">
        <v>3019.68</v>
      </c>
      <c r="PC15" s="550">
        <v>3034.74</v>
      </c>
      <c r="PD15" s="551">
        <v>3049.35</v>
      </c>
      <c r="PE15" s="549">
        <v>3064.71</v>
      </c>
      <c r="PF15" s="549">
        <v>3080.07</v>
      </c>
      <c r="PG15" s="550">
        <v>3095.44</v>
      </c>
      <c r="PH15" s="551">
        <v>3110.34</v>
      </c>
      <c r="PI15" s="549">
        <v>3126.01</v>
      </c>
      <c r="PJ15" s="549">
        <v>3141.68</v>
      </c>
      <c r="PK15" s="550">
        <v>3157.34</v>
      </c>
      <c r="PL15" s="551">
        <v>3172.54</v>
      </c>
      <c r="PM15" s="549">
        <v>3188.53</v>
      </c>
      <c r="PN15" s="549">
        <v>3204.51</v>
      </c>
      <c r="PO15" s="550">
        <v>3220.49</v>
      </c>
      <c r="PP15" s="551">
        <v>3235.99</v>
      </c>
      <c r="PQ15" s="549">
        <v>3252.3</v>
      </c>
      <c r="PR15" s="549">
        <v>3268.6</v>
      </c>
      <c r="PS15" s="550">
        <v>3284.9</v>
      </c>
      <c r="PT15" s="551">
        <v>3300.71</v>
      </c>
      <c r="PU15" s="549">
        <v>3317.34</v>
      </c>
      <c r="PV15" s="549">
        <v>3333.97</v>
      </c>
      <c r="PW15" s="550">
        <v>3350.6</v>
      </c>
      <c r="PX15" s="551">
        <v>3366.73</v>
      </c>
      <c r="PY15" s="549">
        <v>3383.69</v>
      </c>
      <c r="PZ15" s="549">
        <v>3400.65</v>
      </c>
      <c r="QA15" s="550">
        <v>3417.61</v>
      </c>
      <c r="QB15" s="551">
        <v>3434.06</v>
      </c>
      <c r="QC15" s="549">
        <v>3451.36</v>
      </c>
      <c r="QD15" s="549">
        <v>3468.66</v>
      </c>
      <c r="QE15" s="550">
        <v>3485.96</v>
      </c>
      <c r="QF15" s="551">
        <v>3502.74</v>
      </c>
      <c r="QG15" s="549">
        <v>3520.39</v>
      </c>
      <c r="QH15" s="549">
        <v>3538.04</v>
      </c>
      <c r="QI15" s="550">
        <v>3555.68</v>
      </c>
      <c r="QJ15" s="551">
        <v>3572.8</v>
      </c>
      <c r="QK15" s="549">
        <v>3590.8</v>
      </c>
      <c r="QL15" s="549">
        <v>3608.8</v>
      </c>
      <c r="QM15" s="550">
        <v>3626.8</v>
      </c>
      <c r="QN15" s="551">
        <v>3644.26</v>
      </c>
      <c r="QO15" s="549">
        <v>3662.61</v>
      </c>
      <c r="QP15" s="549">
        <v>3680.97</v>
      </c>
      <c r="QQ15" s="550">
        <v>3699.33</v>
      </c>
      <c r="QR15" s="551">
        <v>3717.14</v>
      </c>
      <c r="QS15" s="549">
        <v>3735.87</v>
      </c>
      <c r="QT15" s="549">
        <v>3754.59</v>
      </c>
      <c r="QU15" s="550">
        <v>3773.32</v>
      </c>
      <c r="QV15" s="551">
        <v>3791.48</v>
      </c>
      <c r="QW15" s="549">
        <v>3810.58</v>
      </c>
      <c r="QX15" s="549">
        <v>3829.68</v>
      </c>
      <c r="QY15" s="550">
        <v>3848.79</v>
      </c>
      <c r="QZ15" s="551">
        <v>3867.31</v>
      </c>
      <c r="RA15" s="549">
        <v>3886.8</v>
      </c>
      <c r="RB15" s="549">
        <v>3906.28</v>
      </c>
      <c r="RC15" s="550">
        <v>3925.76</v>
      </c>
      <c r="RD15" s="551">
        <v>3944.66</v>
      </c>
      <c r="RE15" s="549">
        <v>3964.53</v>
      </c>
      <c r="RF15" s="549">
        <v>3984.4</v>
      </c>
      <c r="RG15" s="550">
        <v>4004.28</v>
      </c>
      <c r="RH15" s="551">
        <v>4023.55</v>
      </c>
      <c r="RI15" s="549">
        <v>4043.82</v>
      </c>
      <c r="RJ15" s="549">
        <v>4064.09</v>
      </c>
      <c r="RK15" s="550">
        <v>4084.36</v>
      </c>
      <c r="RL15" s="551">
        <v>4104.0200000000004</v>
      </c>
      <c r="RM15" s="549">
        <v>4124.7</v>
      </c>
      <c r="RN15" s="549">
        <v>4145.37</v>
      </c>
      <c r="RO15" s="550">
        <v>4166.05</v>
      </c>
      <c r="RP15" s="551">
        <v>4186.1000000000004</v>
      </c>
      <c r="RQ15" s="549">
        <v>4207.1899999999996</v>
      </c>
      <c r="RR15" s="549">
        <v>4228.28</v>
      </c>
      <c r="RS15" s="550">
        <v>4249.37</v>
      </c>
      <c r="RT15" s="551">
        <v>4269.83</v>
      </c>
      <c r="RU15" s="549">
        <v>4291.34</v>
      </c>
      <c r="RV15" s="549">
        <v>4312.8500000000004</v>
      </c>
      <c r="RW15" s="550">
        <v>4334.3599999999997</v>
      </c>
      <c r="RX15" s="551">
        <v>4355.22</v>
      </c>
      <c r="RY15" s="549">
        <v>4377.16</v>
      </c>
      <c r="RZ15" s="549">
        <v>4399.1000000000004</v>
      </c>
      <c r="SA15" s="550">
        <v>4421.04</v>
      </c>
    </row>
    <row r="16" spans="1:496">
      <c r="A16" s="570"/>
      <c r="B16" s="487"/>
      <c r="C16" s="487"/>
      <c r="D16" s="572"/>
      <c r="E16" s="487"/>
      <c r="F16" s="487"/>
      <c r="G16" s="493">
        <v>15</v>
      </c>
      <c r="H16" s="545" t="s">
        <v>64</v>
      </c>
      <c r="I16" s="501">
        <v>15</v>
      </c>
      <c r="J16" s="546" t="s">
        <v>377</v>
      </c>
      <c r="K16" s="547">
        <v>0.05</v>
      </c>
      <c r="L16" s="548">
        <v>270.52</v>
      </c>
      <c r="M16" s="549">
        <v>275.77999999999997</v>
      </c>
      <c r="N16" s="549">
        <v>285.60000000000002</v>
      </c>
      <c r="O16" s="550">
        <v>291.08</v>
      </c>
      <c r="P16" s="548">
        <v>296.16000000000003</v>
      </c>
      <c r="Q16" s="549">
        <v>303.75</v>
      </c>
      <c r="R16" s="549">
        <v>315.68</v>
      </c>
      <c r="S16" s="550">
        <v>320.27999999999997</v>
      </c>
      <c r="T16" s="551">
        <v>326.14999999999998</v>
      </c>
      <c r="U16" s="549">
        <v>328.53</v>
      </c>
      <c r="V16" s="549">
        <v>339.43</v>
      </c>
      <c r="W16" s="550">
        <v>340.6</v>
      </c>
      <c r="X16" s="551">
        <v>341.33</v>
      </c>
      <c r="Y16" s="549">
        <v>343.87</v>
      </c>
      <c r="Z16" s="549">
        <v>349.13</v>
      </c>
      <c r="AA16" s="550">
        <v>350.51</v>
      </c>
      <c r="AB16" s="551">
        <v>351.28</v>
      </c>
      <c r="AC16" s="549">
        <v>353.23</v>
      </c>
      <c r="AD16" s="549">
        <v>357.74</v>
      </c>
      <c r="AE16" s="550">
        <v>357.71</v>
      </c>
      <c r="AF16" s="551">
        <v>357.94</v>
      </c>
      <c r="AG16" s="549">
        <v>359.12</v>
      </c>
      <c r="AH16" s="549">
        <v>360.8</v>
      </c>
      <c r="AI16" s="550">
        <v>360.91</v>
      </c>
      <c r="AJ16" s="551">
        <v>360.26</v>
      </c>
      <c r="AK16" s="549">
        <v>362.26</v>
      </c>
      <c r="AL16" s="549">
        <v>363.58</v>
      </c>
      <c r="AM16" s="550">
        <v>363.91</v>
      </c>
      <c r="AN16" s="551">
        <v>366.29</v>
      </c>
      <c r="AO16" s="549">
        <v>368.16</v>
      </c>
      <c r="AP16" s="549">
        <v>372.27</v>
      </c>
      <c r="AQ16" s="550">
        <v>374.39</v>
      </c>
      <c r="AR16" s="551">
        <v>378.8</v>
      </c>
      <c r="AS16" s="549">
        <v>382.73</v>
      </c>
      <c r="AT16" s="549">
        <v>386.7</v>
      </c>
      <c r="AU16" s="550">
        <v>388.36</v>
      </c>
      <c r="AV16" s="551">
        <v>394.83</v>
      </c>
      <c r="AW16" s="549">
        <v>398.49</v>
      </c>
      <c r="AX16" s="549">
        <v>402.75</v>
      </c>
      <c r="AY16" s="550">
        <v>404</v>
      </c>
      <c r="AZ16" s="551">
        <v>405.46</v>
      </c>
      <c r="BA16" s="549">
        <v>408.36</v>
      </c>
      <c r="BB16" s="549">
        <v>414.01</v>
      </c>
      <c r="BC16" s="550">
        <v>415.03</v>
      </c>
      <c r="BD16" s="551">
        <v>417.23</v>
      </c>
      <c r="BE16" s="549">
        <v>419.02</v>
      </c>
      <c r="BF16" s="549">
        <v>421.7</v>
      </c>
      <c r="BG16" s="550">
        <v>422.01</v>
      </c>
      <c r="BH16" s="551">
        <v>424.47</v>
      </c>
      <c r="BI16" s="549">
        <v>428.96</v>
      </c>
      <c r="BJ16" s="549">
        <v>433.01</v>
      </c>
      <c r="BK16" s="550">
        <v>433.35</v>
      </c>
      <c r="BL16" s="551">
        <v>436.37</v>
      </c>
      <c r="BM16" s="549">
        <v>441.4</v>
      </c>
      <c r="BN16" s="549">
        <v>444.14</v>
      </c>
      <c r="BO16" s="550">
        <v>445.43</v>
      </c>
      <c r="BP16" s="551">
        <v>449.93</v>
      </c>
      <c r="BQ16" s="549">
        <v>453.36</v>
      </c>
      <c r="BR16" s="549">
        <v>455.18</v>
      </c>
      <c r="BS16" s="550">
        <v>456.83</v>
      </c>
      <c r="BT16" s="551">
        <v>460.62</v>
      </c>
      <c r="BU16" s="549">
        <v>466.66</v>
      </c>
      <c r="BV16" s="549">
        <v>471.12</v>
      </c>
      <c r="BW16" s="550">
        <v>471.24</v>
      </c>
      <c r="BX16" s="551">
        <v>473.49</v>
      </c>
      <c r="BY16" s="549">
        <v>476.42</v>
      </c>
      <c r="BZ16" s="549">
        <v>480.07</v>
      </c>
      <c r="CA16" s="550">
        <v>480.75</v>
      </c>
      <c r="CB16" s="551">
        <v>482.63</v>
      </c>
      <c r="CC16" s="549">
        <v>485.59</v>
      </c>
      <c r="CD16" s="549">
        <v>487.37</v>
      </c>
      <c r="CE16" s="550">
        <v>489.24</v>
      </c>
      <c r="CF16" s="551">
        <v>493.85</v>
      </c>
      <c r="CG16" s="549">
        <v>496.31</v>
      </c>
      <c r="CH16" s="549">
        <v>497.18</v>
      </c>
      <c r="CI16" s="550">
        <v>496.64</v>
      </c>
      <c r="CJ16" s="552">
        <v>497.88</v>
      </c>
      <c r="CK16" s="549">
        <v>502.33</v>
      </c>
      <c r="CL16" s="549">
        <v>506.75</v>
      </c>
      <c r="CM16" s="550">
        <v>506.45</v>
      </c>
      <c r="CN16" s="551">
        <v>509.22</v>
      </c>
      <c r="CO16" s="549">
        <v>512.17999999999995</v>
      </c>
      <c r="CP16" s="549">
        <v>514.03</v>
      </c>
      <c r="CQ16" s="550">
        <v>515.04999999999995</v>
      </c>
      <c r="CR16" s="551">
        <v>516.54</v>
      </c>
      <c r="CS16" s="549">
        <v>516.30999999999995</v>
      </c>
      <c r="CT16" s="549">
        <v>519.92999999999995</v>
      </c>
      <c r="CU16" s="550">
        <v>521.86</v>
      </c>
      <c r="CV16" s="548">
        <v>523.79999999999995</v>
      </c>
      <c r="CW16" s="549">
        <v>536.25</v>
      </c>
      <c r="CX16" s="549">
        <v>541.49</v>
      </c>
      <c r="CY16" s="550">
        <v>541.59</v>
      </c>
      <c r="CZ16" s="551">
        <v>545.36</v>
      </c>
      <c r="DA16" s="549">
        <v>549.52</v>
      </c>
      <c r="DB16" s="549">
        <v>550.19000000000005</v>
      </c>
      <c r="DC16" s="550">
        <v>554.41999999999996</v>
      </c>
      <c r="DD16" s="551">
        <v>563.84</v>
      </c>
      <c r="DE16" s="549">
        <v>582.41999999999996</v>
      </c>
      <c r="DF16" s="549">
        <v>594.09</v>
      </c>
      <c r="DG16" s="550">
        <v>607.65</v>
      </c>
      <c r="DH16" s="551">
        <v>615.61</v>
      </c>
      <c r="DI16" s="549">
        <v>618</v>
      </c>
      <c r="DJ16" s="549">
        <v>623.58000000000004</v>
      </c>
      <c r="DK16" s="550">
        <v>630.33000000000004</v>
      </c>
      <c r="DL16" s="551">
        <v>644.64</v>
      </c>
      <c r="DM16" s="549">
        <v>651.23</v>
      </c>
      <c r="DN16" s="549">
        <v>658.68</v>
      </c>
      <c r="DO16" s="550">
        <v>666.93</v>
      </c>
      <c r="DP16" s="551">
        <v>669.92</v>
      </c>
      <c r="DQ16" s="549">
        <v>687.06</v>
      </c>
      <c r="DR16" s="549">
        <v>693.47</v>
      </c>
      <c r="DS16" s="550">
        <v>691.82</v>
      </c>
      <c r="DT16" s="551">
        <v>697.52</v>
      </c>
      <c r="DU16" s="549">
        <v>714.17</v>
      </c>
      <c r="DV16" s="549">
        <v>739.43</v>
      </c>
      <c r="DW16" s="550">
        <v>737.4</v>
      </c>
      <c r="DX16" s="551">
        <v>721.64</v>
      </c>
      <c r="DY16" s="549">
        <v>712.69</v>
      </c>
      <c r="DZ16" s="549">
        <v>718.95</v>
      </c>
      <c r="EA16" s="550">
        <v>719.93</v>
      </c>
      <c r="EB16" s="551">
        <v>726.98</v>
      </c>
      <c r="EC16" s="549">
        <v>735.23</v>
      </c>
      <c r="ED16" s="549">
        <v>744.32</v>
      </c>
      <c r="EE16" s="550">
        <v>745.35</v>
      </c>
      <c r="EF16" s="551">
        <v>753.7</v>
      </c>
      <c r="EG16" s="549">
        <v>767.06</v>
      </c>
      <c r="EH16" s="549">
        <v>776.75</v>
      </c>
      <c r="EI16" s="550">
        <v>779.51</v>
      </c>
      <c r="EJ16" s="551">
        <v>785.64</v>
      </c>
      <c r="EK16" s="549">
        <v>789.19</v>
      </c>
      <c r="EL16" s="549">
        <v>790.48</v>
      </c>
      <c r="EM16" s="550">
        <v>790.25</v>
      </c>
      <c r="EN16" s="551">
        <v>798.03</v>
      </c>
      <c r="EO16" s="549">
        <v>800.91</v>
      </c>
      <c r="EP16" s="549">
        <v>806.93</v>
      </c>
      <c r="EQ16" s="550">
        <v>807.9</v>
      </c>
      <c r="ER16" s="551">
        <v>814.93</v>
      </c>
      <c r="ES16" s="549">
        <v>818.17</v>
      </c>
      <c r="ET16" s="549">
        <v>824.49</v>
      </c>
      <c r="EU16" s="550">
        <v>824.81</v>
      </c>
      <c r="EV16" s="551">
        <v>828.43</v>
      </c>
      <c r="EW16" s="549">
        <v>831.33</v>
      </c>
      <c r="EX16" s="549">
        <v>834.23</v>
      </c>
      <c r="EY16" s="550">
        <v>837.13</v>
      </c>
      <c r="EZ16" s="551">
        <v>840.48</v>
      </c>
      <c r="FA16" s="549">
        <v>844.41</v>
      </c>
      <c r="FB16" s="549">
        <v>847.8</v>
      </c>
      <c r="FC16" s="550">
        <v>851.18</v>
      </c>
      <c r="FD16" s="551">
        <v>855.38</v>
      </c>
      <c r="FE16" s="549">
        <v>859.26</v>
      </c>
      <c r="FF16" s="549">
        <v>863.13</v>
      </c>
      <c r="FG16" s="550">
        <v>867.01</v>
      </c>
      <c r="FH16" s="551">
        <v>871.3</v>
      </c>
      <c r="FI16" s="549">
        <v>875.47</v>
      </c>
      <c r="FJ16" s="549">
        <v>879.64</v>
      </c>
      <c r="FK16" s="550">
        <v>883.81</v>
      </c>
      <c r="FL16" s="551">
        <v>888.39</v>
      </c>
      <c r="FM16" s="549">
        <v>892.87</v>
      </c>
      <c r="FN16" s="549">
        <v>897.35</v>
      </c>
      <c r="FO16" s="550">
        <v>901.82</v>
      </c>
      <c r="FP16" s="551">
        <v>906.16</v>
      </c>
      <c r="FQ16" s="549">
        <v>910.73</v>
      </c>
      <c r="FR16" s="549">
        <v>915.29</v>
      </c>
      <c r="FS16" s="550">
        <v>919.86</v>
      </c>
      <c r="FT16" s="551">
        <v>924.29</v>
      </c>
      <c r="FU16" s="549">
        <v>928.94</v>
      </c>
      <c r="FV16" s="549">
        <v>933.6</v>
      </c>
      <c r="FW16" s="550">
        <v>938.25</v>
      </c>
      <c r="FX16" s="551">
        <v>942.77</v>
      </c>
      <c r="FY16" s="549">
        <v>947.52</v>
      </c>
      <c r="FZ16" s="549">
        <v>952.27</v>
      </c>
      <c r="GA16" s="550">
        <v>957.02</v>
      </c>
      <c r="GB16" s="551">
        <v>961.63</v>
      </c>
      <c r="GC16" s="549">
        <v>966.47</v>
      </c>
      <c r="GD16" s="549">
        <v>971.32</v>
      </c>
      <c r="GE16" s="550">
        <v>976.16</v>
      </c>
      <c r="GF16" s="551">
        <v>980.86</v>
      </c>
      <c r="GG16" s="549">
        <v>985.8</v>
      </c>
      <c r="GH16" s="549">
        <v>990.74</v>
      </c>
      <c r="GI16" s="550">
        <v>995.68</v>
      </c>
      <c r="GJ16" s="551">
        <v>1000.48</v>
      </c>
      <c r="GK16" s="549">
        <v>1005.52</v>
      </c>
      <c r="GL16" s="549">
        <v>1010.56</v>
      </c>
      <c r="GM16" s="550">
        <v>1015.6</v>
      </c>
      <c r="GN16" s="551">
        <v>1020.49</v>
      </c>
      <c r="GO16" s="549">
        <v>1025.6300000000001</v>
      </c>
      <c r="GP16" s="549">
        <v>1030.77</v>
      </c>
      <c r="GQ16" s="550">
        <v>1035.9100000000001</v>
      </c>
      <c r="GR16" s="551">
        <v>1040.9000000000001</v>
      </c>
      <c r="GS16" s="549">
        <v>1046.1400000000001</v>
      </c>
      <c r="GT16" s="549">
        <v>1051.3800000000001</v>
      </c>
      <c r="GU16" s="550">
        <v>1056.6300000000001</v>
      </c>
      <c r="GV16" s="551">
        <v>1061.71</v>
      </c>
      <c r="GW16" s="549">
        <v>1067.06</v>
      </c>
      <c r="GX16" s="549">
        <v>1072.4100000000001</v>
      </c>
      <c r="GY16" s="550">
        <v>1077.76</v>
      </c>
      <c r="GZ16" s="551">
        <v>1082.95</v>
      </c>
      <c r="HA16" s="549">
        <v>1088.4000000000001</v>
      </c>
      <c r="HB16" s="549">
        <v>1093.8599999999999</v>
      </c>
      <c r="HC16" s="550">
        <v>1099.31</v>
      </c>
      <c r="HD16" s="551">
        <v>1104.6099999999999</v>
      </c>
      <c r="HE16" s="549">
        <v>1110.17</v>
      </c>
      <c r="HF16" s="549">
        <v>1115.74</v>
      </c>
      <c r="HG16" s="550">
        <v>1121.3</v>
      </c>
      <c r="HH16" s="551">
        <v>1126.7</v>
      </c>
      <c r="HI16" s="549">
        <v>1132.3699999999999</v>
      </c>
      <c r="HJ16" s="549">
        <v>1138.05</v>
      </c>
      <c r="HK16" s="550">
        <v>1143.73</v>
      </c>
      <c r="HL16" s="551">
        <v>1149.23</v>
      </c>
      <c r="HM16" s="549">
        <v>1155.02</v>
      </c>
      <c r="HN16" s="549">
        <v>1160.81</v>
      </c>
      <c r="HO16" s="550">
        <v>1166.5999999999999</v>
      </c>
      <c r="HP16" s="551">
        <v>1172.22</v>
      </c>
      <c r="HQ16" s="549">
        <v>1178.1199999999999</v>
      </c>
      <c r="HR16" s="549">
        <v>1184.03</v>
      </c>
      <c r="HS16" s="550">
        <v>1189.93</v>
      </c>
      <c r="HT16" s="551">
        <v>1195.6600000000001</v>
      </c>
      <c r="HU16" s="549">
        <v>1201.68</v>
      </c>
      <c r="HV16" s="549">
        <v>1207.71</v>
      </c>
      <c r="HW16" s="550">
        <v>1213.73</v>
      </c>
      <c r="HX16" s="551">
        <v>1219.57</v>
      </c>
      <c r="HY16" s="549">
        <v>1225.72</v>
      </c>
      <c r="HZ16" s="549">
        <v>1231.8599999999999</v>
      </c>
      <c r="IA16" s="550">
        <v>1238.01</v>
      </c>
      <c r="IB16" s="551">
        <v>1243.97</v>
      </c>
      <c r="IC16" s="549">
        <v>1250.23</v>
      </c>
      <c r="ID16" s="549">
        <v>1256.5</v>
      </c>
      <c r="IE16" s="550">
        <v>1262.77</v>
      </c>
      <c r="IF16" s="551">
        <v>1268.8499999999999</v>
      </c>
      <c r="IG16" s="549">
        <v>1275.24</v>
      </c>
      <c r="IH16" s="549">
        <v>1281.6300000000001</v>
      </c>
      <c r="II16" s="550">
        <v>1288.02</v>
      </c>
      <c r="IJ16" s="551">
        <v>1294.22</v>
      </c>
      <c r="IK16" s="549">
        <v>1300.74</v>
      </c>
      <c r="IL16" s="549">
        <v>1307.26</v>
      </c>
      <c r="IM16" s="550">
        <v>1313.78</v>
      </c>
      <c r="IN16" s="551">
        <v>1320.11</v>
      </c>
      <c r="IO16" s="549">
        <v>1326.76</v>
      </c>
      <c r="IP16" s="549">
        <v>1333.41</v>
      </c>
      <c r="IQ16" s="550">
        <v>1340.06</v>
      </c>
      <c r="IR16" s="551">
        <v>1346.51</v>
      </c>
      <c r="IS16" s="549">
        <v>1353.29</v>
      </c>
      <c r="IT16" s="549">
        <v>1360.08</v>
      </c>
      <c r="IU16" s="550">
        <v>1366.86</v>
      </c>
      <c r="IV16" s="551">
        <v>1373.44</v>
      </c>
      <c r="IW16" s="549">
        <v>1380.36</v>
      </c>
      <c r="IX16" s="549">
        <v>1387.28</v>
      </c>
      <c r="IY16" s="550">
        <v>1394.2</v>
      </c>
      <c r="IZ16" s="551">
        <v>1400.91</v>
      </c>
      <c r="JA16" s="549">
        <v>1407.97</v>
      </c>
      <c r="JB16" s="549">
        <v>1415.02</v>
      </c>
      <c r="JC16" s="550">
        <v>1422.08</v>
      </c>
      <c r="JD16" s="551">
        <v>1428.93</v>
      </c>
      <c r="JE16" s="549">
        <v>1436.12</v>
      </c>
      <c r="JF16" s="549">
        <v>1443.32</v>
      </c>
      <c r="JG16" s="550">
        <v>1450.52</v>
      </c>
      <c r="JH16" s="551">
        <v>1457.5</v>
      </c>
      <c r="JI16" s="549">
        <v>1464.85</v>
      </c>
      <c r="JJ16" s="549">
        <v>1472.19</v>
      </c>
      <c r="JK16" s="550">
        <v>1479.53</v>
      </c>
      <c r="JL16" s="551">
        <v>1486.65</v>
      </c>
      <c r="JM16" s="549">
        <v>1494.14</v>
      </c>
      <c r="JN16" s="549">
        <v>1501.63</v>
      </c>
      <c r="JO16" s="550">
        <v>1509.12</v>
      </c>
      <c r="JP16" s="551">
        <v>1516.39</v>
      </c>
      <c r="JQ16" s="549">
        <v>1524.03</v>
      </c>
      <c r="JR16" s="549">
        <v>1531.67</v>
      </c>
      <c r="JS16" s="550">
        <v>1539.31</v>
      </c>
      <c r="JT16" s="551">
        <v>1546.72</v>
      </c>
      <c r="JU16" s="549">
        <v>1554.51</v>
      </c>
      <c r="JV16" s="549">
        <v>1562.3</v>
      </c>
      <c r="JW16" s="550">
        <v>1570.09</v>
      </c>
      <c r="JX16" s="551">
        <v>1577.65</v>
      </c>
      <c r="JY16" s="549">
        <v>1585.6</v>
      </c>
      <c r="JZ16" s="549">
        <v>1593.55</v>
      </c>
      <c r="KA16" s="550">
        <v>1601.49</v>
      </c>
      <c r="KB16" s="551">
        <v>1609.2</v>
      </c>
      <c r="KC16" s="549">
        <v>1617.31</v>
      </c>
      <c r="KD16" s="549">
        <v>1625.42</v>
      </c>
      <c r="KE16" s="550">
        <v>1633.52</v>
      </c>
      <c r="KF16" s="551">
        <v>1641.39</v>
      </c>
      <c r="KG16" s="549">
        <v>1649.66</v>
      </c>
      <c r="KH16" s="549">
        <v>1657.92</v>
      </c>
      <c r="KI16" s="550">
        <v>1666.19</v>
      </c>
      <c r="KJ16" s="551">
        <v>1674.21</v>
      </c>
      <c r="KK16" s="549">
        <v>1682.65</v>
      </c>
      <c r="KL16" s="549">
        <v>1691.08</v>
      </c>
      <c r="KM16" s="550">
        <v>1699.52</v>
      </c>
      <c r="KN16" s="551">
        <v>1707.7</v>
      </c>
      <c r="KO16" s="549">
        <v>1716.3</v>
      </c>
      <c r="KP16" s="549">
        <v>1724.91</v>
      </c>
      <c r="KQ16" s="550">
        <v>1733.51</v>
      </c>
      <c r="KR16" s="551">
        <v>1741.85</v>
      </c>
      <c r="KS16" s="549">
        <v>1750.63</v>
      </c>
      <c r="KT16" s="549">
        <v>1759.4</v>
      </c>
      <c r="KU16" s="550">
        <v>1768.18</v>
      </c>
      <c r="KV16" s="551">
        <v>1776.69</v>
      </c>
      <c r="KW16" s="549">
        <v>1785.64</v>
      </c>
      <c r="KX16" s="549">
        <v>1794.59</v>
      </c>
      <c r="KY16" s="550">
        <v>1803.54</v>
      </c>
      <c r="KZ16" s="551">
        <v>1812.22</v>
      </c>
      <c r="LA16" s="549">
        <v>1821.35</v>
      </c>
      <c r="LB16" s="549">
        <v>1830.48</v>
      </c>
      <c r="LC16" s="550">
        <v>1839.61</v>
      </c>
      <c r="LD16" s="551">
        <v>1848.47</v>
      </c>
      <c r="LE16" s="549">
        <v>1857.78</v>
      </c>
      <c r="LF16" s="549">
        <v>1867.09</v>
      </c>
      <c r="LG16" s="550">
        <v>1876.4</v>
      </c>
      <c r="LH16" s="551">
        <v>1885.44</v>
      </c>
      <c r="LI16" s="549">
        <v>1894.94</v>
      </c>
      <c r="LJ16" s="549">
        <v>1904.43</v>
      </c>
      <c r="LK16" s="550">
        <v>1913.93</v>
      </c>
      <c r="LL16" s="551">
        <v>1923.15</v>
      </c>
      <c r="LM16" s="549">
        <v>1932.83</v>
      </c>
      <c r="LN16" s="549">
        <v>1942.52</v>
      </c>
      <c r="LO16" s="550">
        <v>1952.21</v>
      </c>
      <c r="LP16" s="551">
        <v>1961.61</v>
      </c>
      <c r="LQ16" s="549">
        <v>1971.49</v>
      </c>
      <c r="LR16" s="549">
        <v>1981.37</v>
      </c>
      <c r="LS16" s="550">
        <v>1991.26</v>
      </c>
      <c r="LT16" s="551">
        <v>2000.84</v>
      </c>
      <c r="LU16" s="549">
        <v>2010.92</v>
      </c>
      <c r="LV16" s="549">
        <v>2021</v>
      </c>
      <c r="LW16" s="550">
        <v>2031.08</v>
      </c>
      <c r="LX16" s="551">
        <v>2040.86</v>
      </c>
      <c r="LY16" s="549">
        <v>2051.14</v>
      </c>
      <c r="LZ16" s="549">
        <v>2061.42</v>
      </c>
      <c r="MA16" s="550">
        <v>2071.6999999999998</v>
      </c>
      <c r="MB16" s="551">
        <v>2081.6799999999998</v>
      </c>
      <c r="MC16" s="549">
        <v>2092.16</v>
      </c>
      <c r="MD16" s="549">
        <v>2102.65</v>
      </c>
      <c r="ME16" s="550">
        <v>2113.14</v>
      </c>
      <c r="MF16" s="551">
        <v>2123.31</v>
      </c>
      <c r="MG16" s="549">
        <v>2134.0100000000002</v>
      </c>
      <c r="MH16" s="549">
        <v>2144.6999999999998</v>
      </c>
      <c r="MI16" s="550">
        <v>2155.4</v>
      </c>
      <c r="MJ16" s="551">
        <v>2165.7800000000002</v>
      </c>
      <c r="MK16" s="549">
        <v>2176.69</v>
      </c>
      <c r="ML16" s="549">
        <v>2187.6</v>
      </c>
      <c r="MM16" s="550">
        <v>2198.5100000000002</v>
      </c>
      <c r="MN16" s="551">
        <v>2209.09</v>
      </c>
      <c r="MO16" s="549">
        <v>2220.2199999999998</v>
      </c>
      <c r="MP16" s="549">
        <v>2231.35</v>
      </c>
      <c r="MQ16" s="550">
        <v>2242.48</v>
      </c>
      <c r="MR16" s="551">
        <v>2253.27</v>
      </c>
      <c r="MS16" s="549">
        <v>2264.62</v>
      </c>
      <c r="MT16" s="549">
        <v>2275.98</v>
      </c>
      <c r="MU16" s="550">
        <v>2287.33</v>
      </c>
      <c r="MV16" s="551">
        <v>2298.34</v>
      </c>
      <c r="MW16" s="549">
        <v>2309.92</v>
      </c>
      <c r="MX16" s="549">
        <v>2321.5</v>
      </c>
      <c r="MY16" s="550">
        <v>2333.0700000000002</v>
      </c>
      <c r="MZ16" s="551">
        <v>2344.3000000000002</v>
      </c>
      <c r="NA16" s="549">
        <v>2356.11</v>
      </c>
      <c r="NB16" s="549">
        <v>2367.9299999999998</v>
      </c>
      <c r="NC16" s="550">
        <v>2379.7399999999998</v>
      </c>
      <c r="ND16" s="551">
        <v>2391.19</v>
      </c>
      <c r="NE16" s="549">
        <v>2403.2399999999998</v>
      </c>
      <c r="NF16" s="549">
        <v>2415.2800000000002</v>
      </c>
      <c r="NG16" s="550">
        <v>2427.33</v>
      </c>
      <c r="NH16" s="551">
        <v>2439.0100000000002</v>
      </c>
      <c r="NI16" s="549">
        <v>2451.3000000000002</v>
      </c>
      <c r="NJ16" s="549">
        <v>2463.59</v>
      </c>
      <c r="NK16" s="550">
        <v>2475.88</v>
      </c>
      <c r="NL16" s="551">
        <v>2487.8000000000002</v>
      </c>
      <c r="NM16" s="549">
        <v>2500.33</v>
      </c>
      <c r="NN16" s="549">
        <v>2512.86</v>
      </c>
      <c r="NO16" s="550">
        <v>2525.39</v>
      </c>
      <c r="NP16" s="551">
        <v>2537.5500000000002</v>
      </c>
      <c r="NQ16" s="549">
        <v>2550.33</v>
      </c>
      <c r="NR16" s="549">
        <v>2563.12</v>
      </c>
      <c r="NS16" s="550">
        <v>2575.9</v>
      </c>
      <c r="NT16" s="551">
        <v>2588.3000000000002</v>
      </c>
      <c r="NU16" s="549">
        <v>2601.34</v>
      </c>
      <c r="NV16" s="549">
        <v>2614.38</v>
      </c>
      <c r="NW16" s="550">
        <v>2627.42</v>
      </c>
      <c r="NX16" s="551">
        <v>2640.07</v>
      </c>
      <c r="NY16" s="549">
        <v>2653.37</v>
      </c>
      <c r="NZ16" s="549">
        <v>2666.67</v>
      </c>
      <c r="OA16" s="550">
        <v>2679.97</v>
      </c>
      <c r="OB16" s="551">
        <v>2692.87</v>
      </c>
      <c r="OC16" s="549">
        <v>2706.44</v>
      </c>
      <c r="OD16" s="549">
        <v>2720</v>
      </c>
      <c r="OE16" s="550">
        <v>2733.57</v>
      </c>
      <c r="OF16" s="551">
        <v>2746.73</v>
      </c>
      <c r="OG16" s="549">
        <v>2760.56</v>
      </c>
      <c r="OH16" s="549">
        <v>2774.4</v>
      </c>
      <c r="OI16" s="550">
        <v>2788.24</v>
      </c>
      <c r="OJ16" s="551">
        <v>2801.66</v>
      </c>
      <c r="OK16" s="549">
        <v>2815.78</v>
      </c>
      <c r="OL16" s="549">
        <v>2829.89</v>
      </c>
      <c r="OM16" s="550">
        <v>2844</v>
      </c>
      <c r="ON16" s="551">
        <v>2857.69</v>
      </c>
      <c r="OO16" s="549">
        <v>2872.09</v>
      </c>
      <c r="OP16" s="549">
        <v>2886.49</v>
      </c>
      <c r="OQ16" s="550">
        <v>2900.88</v>
      </c>
      <c r="OR16" s="551">
        <v>2914.85</v>
      </c>
      <c r="OS16" s="549">
        <v>2929.53</v>
      </c>
      <c r="OT16" s="549">
        <v>2944.22</v>
      </c>
      <c r="OU16" s="550">
        <v>2958.9</v>
      </c>
      <c r="OV16" s="551">
        <v>2973.15</v>
      </c>
      <c r="OW16" s="549">
        <v>2988.12</v>
      </c>
      <c r="OX16" s="549">
        <v>3003.1</v>
      </c>
      <c r="OY16" s="550">
        <v>3018.08</v>
      </c>
      <c r="OZ16" s="551">
        <v>3032.61</v>
      </c>
      <c r="PA16" s="549">
        <v>3047.89</v>
      </c>
      <c r="PB16" s="549">
        <v>3063.16</v>
      </c>
      <c r="PC16" s="550">
        <v>3078.44</v>
      </c>
      <c r="PD16" s="551">
        <v>3093.26</v>
      </c>
      <c r="PE16" s="549">
        <v>3108.84</v>
      </c>
      <c r="PF16" s="549">
        <v>3124.43</v>
      </c>
      <c r="PG16" s="550">
        <v>3140.01</v>
      </c>
      <c r="PH16" s="551">
        <v>3155.13</v>
      </c>
      <c r="PI16" s="549">
        <v>3171.02</v>
      </c>
      <c r="PJ16" s="549">
        <v>3186.92</v>
      </c>
      <c r="PK16" s="550">
        <v>3202.81</v>
      </c>
      <c r="PL16" s="551">
        <v>3218.23</v>
      </c>
      <c r="PM16" s="549">
        <v>3234.44</v>
      </c>
      <c r="PN16" s="549">
        <v>3250.65</v>
      </c>
      <c r="PO16" s="550">
        <v>3266.87</v>
      </c>
      <c r="PP16" s="551">
        <v>3282.59</v>
      </c>
      <c r="PQ16" s="549">
        <v>3299.13</v>
      </c>
      <c r="PR16" s="549">
        <v>3315.67</v>
      </c>
      <c r="PS16" s="550">
        <v>3332.2</v>
      </c>
      <c r="PT16" s="551">
        <v>3348.24</v>
      </c>
      <c r="PU16" s="549">
        <v>3365.11</v>
      </c>
      <c r="PV16" s="549">
        <v>3381.98</v>
      </c>
      <c r="PW16" s="550">
        <v>3398.85</v>
      </c>
      <c r="PX16" s="551">
        <v>3415.21</v>
      </c>
      <c r="PY16" s="549">
        <v>3432.41</v>
      </c>
      <c r="PZ16" s="549">
        <v>3449.62</v>
      </c>
      <c r="QA16" s="550">
        <v>3466.82</v>
      </c>
      <c r="QB16" s="551">
        <v>3483.51</v>
      </c>
      <c r="QC16" s="549">
        <v>3501.06</v>
      </c>
      <c r="QD16" s="549">
        <v>3518.61</v>
      </c>
      <c r="QE16" s="550">
        <v>3536.16</v>
      </c>
      <c r="QF16" s="551">
        <v>3553.18</v>
      </c>
      <c r="QG16" s="549">
        <v>3571.08</v>
      </c>
      <c r="QH16" s="549">
        <v>3588.98</v>
      </c>
      <c r="QI16" s="550">
        <v>3606.88</v>
      </c>
      <c r="QJ16" s="551">
        <v>3624.25</v>
      </c>
      <c r="QK16" s="549">
        <v>3642.51</v>
      </c>
      <c r="QL16" s="549">
        <v>3660.76</v>
      </c>
      <c r="QM16" s="550">
        <v>3679.02</v>
      </c>
      <c r="QN16" s="551">
        <v>3696.73</v>
      </c>
      <c r="QO16" s="549">
        <v>3715.36</v>
      </c>
      <c r="QP16" s="549">
        <v>3733.98</v>
      </c>
      <c r="QQ16" s="550">
        <v>3752.6</v>
      </c>
      <c r="QR16" s="551">
        <v>3770.67</v>
      </c>
      <c r="QS16" s="549">
        <v>3789.66</v>
      </c>
      <c r="QT16" s="549">
        <v>3808.66</v>
      </c>
      <c r="QU16" s="550">
        <v>3827.65</v>
      </c>
      <c r="QV16" s="551">
        <v>3846.08</v>
      </c>
      <c r="QW16" s="549">
        <v>3865.46</v>
      </c>
      <c r="QX16" s="549">
        <v>3884.83</v>
      </c>
      <c r="QY16" s="550">
        <v>3904.21</v>
      </c>
      <c r="QZ16" s="551">
        <v>3923</v>
      </c>
      <c r="RA16" s="549">
        <v>3942.77</v>
      </c>
      <c r="RB16" s="549">
        <v>3962.53</v>
      </c>
      <c r="RC16" s="550">
        <v>3982.29</v>
      </c>
      <c r="RD16" s="551">
        <v>4001.46</v>
      </c>
      <c r="RE16" s="549">
        <v>4021.62</v>
      </c>
      <c r="RF16" s="549">
        <v>4041.78</v>
      </c>
      <c r="RG16" s="550">
        <v>4061.94</v>
      </c>
      <c r="RH16" s="551">
        <v>4081.49</v>
      </c>
      <c r="RI16" s="549">
        <v>4102.05</v>
      </c>
      <c r="RJ16" s="549">
        <v>4122.6099999999997</v>
      </c>
      <c r="RK16" s="550">
        <v>4143.18</v>
      </c>
      <c r="RL16" s="551">
        <v>4163.12</v>
      </c>
      <c r="RM16" s="549">
        <v>4184.09</v>
      </c>
      <c r="RN16" s="549">
        <v>4205.07</v>
      </c>
      <c r="RO16" s="550">
        <v>4226.04</v>
      </c>
      <c r="RP16" s="551">
        <v>4246.38</v>
      </c>
      <c r="RQ16" s="549">
        <v>4267.78</v>
      </c>
      <c r="RR16" s="549">
        <v>4289.17</v>
      </c>
      <c r="RS16" s="550">
        <v>4310.5600000000004</v>
      </c>
      <c r="RT16" s="551">
        <v>4331.3100000000004</v>
      </c>
      <c r="RU16" s="549">
        <v>4353.13</v>
      </c>
      <c r="RV16" s="549">
        <v>4374.95</v>
      </c>
      <c r="RW16" s="550">
        <v>4396.7700000000004</v>
      </c>
      <c r="RX16" s="551">
        <v>4417.9399999999996</v>
      </c>
      <c r="RY16" s="549">
        <v>4440.1899999999996</v>
      </c>
      <c r="RZ16" s="549">
        <v>4462.45</v>
      </c>
      <c r="SA16" s="550">
        <v>4484.71</v>
      </c>
    </row>
    <row r="17" spans="1:495">
      <c r="A17" s="570"/>
      <c r="B17" s="487"/>
      <c r="C17" s="487"/>
      <c r="D17" s="572"/>
      <c r="E17" s="487"/>
      <c r="F17" s="487"/>
      <c r="G17" s="493">
        <v>16</v>
      </c>
      <c r="H17" s="545" t="s">
        <v>85</v>
      </c>
      <c r="I17" s="501">
        <v>16</v>
      </c>
      <c r="J17" s="546" t="s">
        <v>378</v>
      </c>
      <c r="K17" s="547">
        <v>0.1</v>
      </c>
      <c r="L17" s="548">
        <v>296.3</v>
      </c>
      <c r="M17" s="549">
        <v>313.31</v>
      </c>
      <c r="N17" s="549">
        <v>320.93</v>
      </c>
      <c r="O17" s="550">
        <v>319.64999999999998</v>
      </c>
      <c r="P17" s="548">
        <v>330.51</v>
      </c>
      <c r="Q17" s="549">
        <v>349.87</v>
      </c>
      <c r="R17" s="549">
        <v>353.82</v>
      </c>
      <c r="S17" s="550">
        <v>359.31</v>
      </c>
      <c r="T17" s="551">
        <v>366.59</v>
      </c>
      <c r="U17" s="549">
        <v>368.34</v>
      </c>
      <c r="V17" s="549">
        <v>376.27</v>
      </c>
      <c r="W17" s="550">
        <v>376.98</v>
      </c>
      <c r="X17" s="551">
        <v>380.06</v>
      </c>
      <c r="Y17" s="549">
        <v>363.25</v>
      </c>
      <c r="Z17" s="549">
        <v>364.66</v>
      </c>
      <c r="AA17" s="550">
        <v>368.73</v>
      </c>
      <c r="AB17" s="551">
        <v>373.05</v>
      </c>
      <c r="AC17" s="549">
        <v>379.74</v>
      </c>
      <c r="AD17" s="549">
        <v>381.11</v>
      </c>
      <c r="AE17" s="550">
        <v>385.87</v>
      </c>
      <c r="AF17" s="551">
        <v>385.63</v>
      </c>
      <c r="AG17" s="549">
        <v>374.08</v>
      </c>
      <c r="AH17" s="549">
        <v>376.9</v>
      </c>
      <c r="AI17" s="550">
        <v>371.31</v>
      </c>
      <c r="AJ17" s="551">
        <v>372.96</v>
      </c>
      <c r="AK17" s="549">
        <v>368.74</v>
      </c>
      <c r="AL17" s="549">
        <v>374.47</v>
      </c>
      <c r="AM17" s="550">
        <v>365.23</v>
      </c>
      <c r="AN17" s="551">
        <v>360.11</v>
      </c>
      <c r="AO17" s="549">
        <v>354.3</v>
      </c>
      <c r="AP17" s="549">
        <v>355.95</v>
      </c>
      <c r="AQ17" s="550">
        <v>366.15</v>
      </c>
      <c r="AR17" s="551">
        <v>366.8</v>
      </c>
      <c r="AS17" s="549">
        <v>368.08</v>
      </c>
      <c r="AT17" s="549">
        <v>366.12</v>
      </c>
      <c r="AU17" s="550">
        <v>371.23</v>
      </c>
      <c r="AV17" s="551">
        <v>374.55</v>
      </c>
      <c r="AW17" s="549">
        <v>379.56</v>
      </c>
      <c r="AX17" s="549">
        <v>381.82</v>
      </c>
      <c r="AY17" s="550">
        <v>389.13</v>
      </c>
      <c r="AZ17" s="551">
        <v>390.24</v>
      </c>
      <c r="BA17" s="549">
        <v>388.71</v>
      </c>
      <c r="BB17" s="549">
        <v>385.42</v>
      </c>
      <c r="BC17" s="550">
        <v>423.17</v>
      </c>
      <c r="BD17" s="551">
        <v>409.44</v>
      </c>
      <c r="BE17" s="549">
        <v>394.25</v>
      </c>
      <c r="BF17" s="549">
        <v>398.68</v>
      </c>
      <c r="BG17" s="550">
        <v>406.79</v>
      </c>
      <c r="BH17" s="551">
        <v>402.75</v>
      </c>
      <c r="BI17" s="549">
        <v>404.05</v>
      </c>
      <c r="BJ17" s="549">
        <v>409.82</v>
      </c>
      <c r="BK17" s="550">
        <v>414.28</v>
      </c>
      <c r="BL17" s="551">
        <v>415.43</v>
      </c>
      <c r="BM17" s="549">
        <v>419.76</v>
      </c>
      <c r="BN17" s="549">
        <v>419.6</v>
      </c>
      <c r="BO17" s="550">
        <v>421.51</v>
      </c>
      <c r="BP17" s="551">
        <v>416.32</v>
      </c>
      <c r="BQ17" s="549">
        <v>421.58</v>
      </c>
      <c r="BR17" s="549">
        <v>422.01</v>
      </c>
      <c r="BS17" s="550">
        <v>431</v>
      </c>
      <c r="BT17" s="551">
        <v>429.5</v>
      </c>
      <c r="BU17" s="549">
        <v>437.84</v>
      </c>
      <c r="BV17" s="549">
        <v>436.89</v>
      </c>
      <c r="BW17" s="550">
        <v>434.34</v>
      </c>
      <c r="BX17" s="551">
        <v>439.35</v>
      </c>
      <c r="BY17" s="549">
        <v>449.73</v>
      </c>
      <c r="BZ17" s="549">
        <v>446.82</v>
      </c>
      <c r="CA17" s="550">
        <v>469.89</v>
      </c>
      <c r="CB17" s="551">
        <v>465.98</v>
      </c>
      <c r="CC17" s="549">
        <v>463.12</v>
      </c>
      <c r="CD17" s="549">
        <v>458.42</v>
      </c>
      <c r="CE17" s="550">
        <v>465.36</v>
      </c>
      <c r="CF17" s="551">
        <v>459.69</v>
      </c>
      <c r="CG17" s="549">
        <v>457.07</v>
      </c>
      <c r="CH17" s="549">
        <v>454.85</v>
      </c>
      <c r="CI17" s="550">
        <v>458.59</v>
      </c>
      <c r="CJ17" s="552">
        <v>455.42</v>
      </c>
      <c r="CK17" s="549">
        <v>459.42</v>
      </c>
      <c r="CL17" s="549">
        <v>466.91</v>
      </c>
      <c r="CM17" s="550">
        <v>480.03</v>
      </c>
      <c r="CN17" s="551">
        <v>485.6</v>
      </c>
      <c r="CO17" s="549">
        <v>495.16</v>
      </c>
      <c r="CP17" s="549">
        <v>501.01</v>
      </c>
      <c r="CQ17" s="550">
        <v>519.15</v>
      </c>
      <c r="CR17" s="551">
        <v>512.19000000000005</v>
      </c>
      <c r="CS17" s="549">
        <v>502.64</v>
      </c>
      <c r="CT17" s="549">
        <v>505.06</v>
      </c>
      <c r="CU17" s="550">
        <v>499.47</v>
      </c>
      <c r="CV17" s="548">
        <v>491.92</v>
      </c>
      <c r="CW17" s="549">
        <v>502.81</v>
      </c>
      <c r="CX17" s="549">
        <v>509.07</v>
      </c>
      <c r="CY17" s="550">
        <v>521.20000000000005</v>
      </c>
      <c r="CZ17" s="551">
        <v>525.66</v>
      </c>
      <c r="DA17" s="549">
        <v>527.04</v>
      </c>
      <c r="DB17" s="549">
        <v>524.41</v>
      </c>
      <c r="DC17" s="550">
        <v>529.19000000000005</v>
      </c>
      <c r="DD17" s="551">
        <v>537.22</v>
      </c>
      <c r="DE17" s="549">
        <v>562.46</v>
      </c>
      <c r="DF17" s="549">
        <v>569.88</v>
      </c>
      <c r="DG17" s="550">
        <v>608.44000000000005</v>
      </c>
      <c r="DH17" s="551">
        <v>592.73</v>
      </c>
      <c r="DI17" s="549">
        <v>617.25</v>
      </c>
      <c r="DJ17" s="549">
        <v>632.02</v>
      </c>
      <c r="DK17" s="550">
        <v>688.11</v>
      </c>
      <c r="DL17" s="551">
        <v>649.53</v>
      </c>
      <c r="DM17" s="549">
        <v>675.74</v>
      </c>
      <c r="DN17" s="549">
        <v>683.98</v>
      </c>
      <c r="DO17" s="550">
        <v>688.3</v>
      </c>
      <c r="DP17" s="551">
        <v>692.6</v>
      </c>
      <c r="DQ17" s="549">
        <v>696.34</v>
      </c>
      <c r="DR17" s="549">
        <v>706.31</v>
      </c>
      <c r="DS17" s="550">
        <v>713.66</v>
      </c>
      <c r="DT17" s="551">
        <v>738.66</v>
      </c>
      <c r="DU17" s="549">
        <v>791.33</v>
      </c>
      <c r="DV17" s="549">
        <v>844.82</v>
      </c>
      <c r="DW17" s="550">
        <v>767.18</v>
      </c>
      <c r="DX17" s="551">
        <v>693.15</v>
      </c>
      <c r="DY17" s="549">
        <v>698.1</v>
      </c>
      <c r="DZ17" s="549">
        <v>700.97</v>
      </c>
      <c r="EA17" s="550">
        <v>721.64</v>
      </c>
      <c r="EB17" s="551">
        <v>735.18</v>
      </c>
      <c r="EC17" s="549">
        <v>744.79</v>
      </c>
      <c r="ED17" s="549">
        <v>739.8</v>
      </c>
      <c r="EE17" s="550">
        <v>759.65</v>
      </c>
      <c r="EF17" s="551">
        <v>775.94</v>
      </c>
      <c r="EG17" s="549">
        <v>824.07</v>
      </c>
      <c r="EH17" s="549">
        <v>820.39</v>
      </c>
      <c r="EI17" s="550">
        <v>813.49</v>
      </c>
      <c r="EJ17" s="551">
        <v>818.43</v>
      </c>
      <c r="EK17" s="549">
        <v>834.42</v>
      </c>
      <c r="EL17" s="549">
        <v>811.06</v>
      </c>
      <c r="EM17" s="550">
        <v>847.13</v>
      </c>
      <c r="EN17" s="551">
        <v>827.74</v>
      </c>
      <c r="EO17" s="549">
        <v>829.45</v>
      </c>
      <c r="EP17" s="549">
        <v>829.74</v>
      </c>
      <c r="EQ17" s="550">
        <v>843.32</v>
      </c>
      <c r="ER17" s="551">
        <v>838.49</v>
      </c>
      <c r="ES17" s="549">
        <v>848.4</v>
      </c>
      <c r="ET17" s="549">
        <v>845.17</v>
      </c>
      <c r="EU17" s="550">
        <v>832.72</v>
      </c>
      <c r="EV17" s="551">
        <v>832.72</v>
      </c>
      <c r="EW17" s="549">
        <v>835.63</v>
      </c>
      <c r="EX17" s="549">
        <v>838.55</v>
      </c>
      <c r="EY17" s="550">
        <v>841.46</v>
      </c>
      <c r="EZ17" s="551">
        <v>844.83</v>
      </c>
      <c r="FA17" s="549">
        <v>848.78</v>
      </c>
      <c r="FB17" s="549">
        <v>852.19</v>
      </c>
      <c r="FC17" s="550">
        <v>855.59</v>
      </c>
      <c r="FD17" s="551">
        <v>859.81</v>
      </c>
      <c r="FE17" s="549">
        <v>863.71</v>
      </c>
      <c r="FF17" s="549">
        <v>867.6</v>
      </c>
      <c r="FG17" s="550">
        <v>871.5</v>
      </c>
      <c r="FH17" s="551">
        <v>875.82</v>
      </c>
      <c r="FI17" s="549">
        <v>880.01</v>
      </c>
      <c r="FJ17" s="549">
        <v>884.2</v>
      </c>
      <c r="FK17" s="550">
        <v>888.39</v>
      </c>
      <c r="FL17" s="551">
        <v>892.99</v>
      </c>
      <c r="FM17" s="549">
        <v>897.49</v>
      </c>
      <c r="FN17" s="549">
        <v>901.99</v>
      </c>
      <c r="FO17" s="550">
        <v>906.49</v>
      </c>
      <c r="FP17" s="551">
        <v>910.85</v>
      </c>
      <c r="FQ17" s="549">
        <v>915.44</v>
      </c>
      <c r="FR17" s="549">
        <v>920.03</v>
      </c>
      <c r="FS17" s="550">
        <v>924.62</v>
      </c>
      <c r="FT17" s="551">
        <v>929.07</v>
      </c>
      <c r="FU17" s="549">
        <v>933.75</v>
      </c>
      <c r="FV17" s="549">
        <v>938.43</v>
      </c>
      <c r="FW17" s="550">
        <v>943.11</v>
      </c>
      <c r="FX17" s="551">
        <v>947.65</v>
      </c>
      <c r="FY17" s="549">
        <v>952.43</v>
      </c>
      <c r="FZ17" s="549">
        <v>957.2</v>
      </c>
      <c r="GA17" s="550">
        <v>961.98</v>
      </c>
      <c r="GB17" s="551">
        <v>966.61</v>
      </c>
      <c r="GC17" s="549">
        <v>971.48</v>
      </c>
      <c r="GD17" s="549">
        <v>976.35</v>
      </c>
      <c r="GE17" s="550">
        <v>981.21</v>
      </c>
      <c r="GF17" s="551">
        <v>985.94</v>
      </c>
      <c r="GG17" s="549">
        <v>990.91</v>
      </c>
      <c r="GH17" s="549">
        <v>995.87</v>
      </c>
      <c r="GI17" s="550">
        <v>1000.84</v>
      </c>
      <c r="GJ17" s="551">
        <v>1005.66</v>
      </c>
      <c r="GK17" s="549">
        <v>1010.72</v>
      </c>
      <c r="GL17" s="549">
        <v>1015.79</v>
      </c>
      <c r="GM17" s="550">
        <v>1020.86</v>
      </c>
      <c r="GN17" s="551">
        <v>1025.77</v>
      </c>
      <c r="GO17" s="549">
        <v>1030.94</v>
      </c>
      <c r="GP17" s="549">
        <v>1036.1099999999999</v>
      </c>
      <c r="GQ17" s="550">
        <v>1041.27</v>
      </c>
      <c r="GR17" s="551">
        <v>1046.29</v>
      </c>
      <c r="GS17" s="549">
        <v>1051.56</v>
      </c>
      <c r="GT17" s="549">
        <v>1056.83</v>
      </c>
      <c r="GU17" s="550">
        <v>1062.0999999999999</v>
      </c>
      <c r="GV17" s="551">
        <v>1067.21</v>
      </c>
      <c r="GW17" s="549">
        <v>1072.5899999999999</v>
      </c>
      <c r="GX17" s="549">
        <v>1077.96</v>
      </c>
      <c r="GY17" s="550">
        <v>1083.3399999999999</v>
      </c>
      <c r="GZ17" s="551">
        <v>1088.56</v>
      </c>
      <c r="HA17" s="549">
        <v>1094.04</v>
      </c>
      <c r="HB17" s="549">
        <v>1099.52</v>
      </c>
      <c r="HC17" s="550">
        <v>1105.01</v>
      </c>
      <c r="HD17" s="551">
        <v>1110.33</v>
      </c>
      <c r="HE17" s="549">
        <v>1115.92</v>
      </c>
      <c r="HF17" s="549">
        <v>1121.51</v>
      </c>
      <c r="HG17" s="550">
        <v>1127.1099999999999</v>
      </c>
      <c r="HH17" s="551">
        <v>1132.53</v>
      </c>
      <c r="HI17" s="549">
        <v>1138.24</v>
      </c>
      <c r="HJ17" s="549">
        <v>1143.94</v>
      </c>
      <c r="HK17" s="550">
        <v>1149.6500000000001</v>
      </c>
      <c r="HL17" s="551">
        <v>1155.18</v>
      </c>
      <c r="HM17" s="549">
        <v>1161</v>
      </c>
      <c r="HN17" s="549">
        <v>1166.82</v>
      </c>
      <c r="HO17" s="550">
        <v>1172.6400000000001</v>
      </c>
      <c r="HP17" s="551">
        <v>1178.29</v>
      </c>
      <c r="HQ17" s="549">
        <v>1184.22</v>
      </c>
      <c r="HR17" s="549">
        <v>1190.1600000000001</v>
      </c>
      <c r="HS17" s="550">
        <v>1196.0999999999999</v>
      </c>
      <c r="HT17" s="551">
        <v>1201.8499999999999</v>
      </c>
      <c r="HU17" s="549">
        <v>1207.9100000000001</v>
      </c>
      <c r="HV17" s="549">
        <v>1213.96</v>
      </c>
      <c r="HW17" s="550">
        <v>1220.02</v>
      </c>
      <c r="HX17" s="551">
        <v>1225.8900000000001</v>
      </c>
      <c r="HY17" s="549">
        <v>1232.07</v>
      </c>
      <c r="HZ17" s="549">
        <v>1238.24</v>
      </c>
      <c r="IA17" s="550">
        <v>1244.42</v>
      </c>
      <c r="IB17" s="551">
        <v>1250.4100000000001</v>
      </c>
      <c r="IC17" s="549">
        <v>1256.71</v>
      </c>
      <c r="ID17" s="549">
        <v>1263.01</v>
      </c>
      <c r="IE17" s="550">
        <v>1269.31</v>
      </c>
      <c r="IF17" s="551">
        <v>1275.42</v>
      </c>
      <c r="IG17" s="549">
        <v>1281.8399999999999</v>
      </c>
      <c r="IH17" s="549">
        <v>1288.27</v>
      </c>
      <c r="II17" s="550">
        <v>1294.69</v>
      </c>
      <c r="IJ17" s="551">
        <v>1300.92</v>
      </c>
      <c r="IK17" s="549">
        <v>1307.48</v>
      </c>
      <c r="IL17" s="549">
        <v>1314.03</v>
      </c>
      <c r="IM17" s="550">
        <v>1320.59</v>
      </c>
      <c r="IN17" s="551">
        <v>1326.94</v>
      </c>
      <c r="IO17" s="549">
        <v>1333.63</v>
      </c>
      <c r="IP17" s="549">
        <v>1340.31</v>
      </c>
      <c r="IQ17" s="550">
        <v>1347</v>
      </c>
      <c r="IR17" s="551">
        <v>1353.48</v>
      </c>
      <c r="IS17" s="549">
        <v>1360.3</v>
      </c>
      <c r="IT17" s="549">
        <v>1367.12</v>
      </c>
      <c r="IU17" s="550">
        <v>1373.94</v>
      </c>
      <c r="IV17" s="551">
        <v>1380.55</v>
      </c>
      <c r="IW17" s="549">
        <v>1387.51</v>
      </c>
      <c r="IX17" s="549">
        <v>1394.46</v>
      </c>
      <c r="IY17" s="550">
        <v>1401.42</v>
      </c>
      <c r="IZ17" s="551">
        <v>1408.16</v>
      </c>
      <c r="JA17" s="549">
        <v>1415.26</v>
      </c>
      <c r="JB17" s="549">
        <v>1422.35</v>
      </c>
      <c r="JC17" s="550">
        <v>1429.44</v>
      </c>
      <c r="JD17" s="551">
        <v>1436.33</v>
      </c>
      <c r="JE17" s="549">
        <v>1443.56</v>
      </c>
      <c r="JF17" s="549">
        <v>1450.8</v>
      </c>
      <c r="JG17" s="550">
        <v>1458.03</v>
      </c>
      <c r="JH17" s="551">
        <v>1465.05</v>
      </c>
      <c r="JI17" s="549">
        <v>1472.43</v>
      </c>
      <c r="JJ17" s="549">
        <v>1479.81</v>
      </c>
      <c r="JK17" s="550">
        <v>1487.19</v>
      </c>
      <c r="JL17" s="551">
        <v>1494.35</v>
      </c>
      <c r="JM17" s="549">
        <v>1501.88</v>
      </c>
      <c r="JN17" s="549">
        <v>1509.41</v>
      </c>
      <c r="JO17" s="550">
        <v>1516.94</v>
      </c>
      <c r="JP17" s="551">
        <v>1524.24</v>
      </c>
      <c r="JQ17" s="549">
        <v>1531.92</v>
      </c>
      <c r="JR17" s="549">
        <v>1539.6</v>
      </c>
      <c r="JS17" s="550">
        <v>1547.28</v>
      </c>
      <c r="JT17" s="551">
        <v>1554.73</v>
      </c>
      <c r="JU17" s="549">
        <v>1562.56</v>
      </c>
      <c r="JV17" s="549">
        <v>1570.39</v>
      </c>
      <c r="JW17" s="550">
        <v>1578.22</v>
      </c>
      <c r="JX17" s="551">
        <v>1585.82</v>
      </c>
      <c r="JY17" s="549">
        <v>1593.81</v>
      </c>
      <c r="JZ17" s="549">
        <v>1601.8</v>
      </c>
      <c r="KA17" s="550">
        <v>1609.79</v>
      </c>
      <c r="KB17" s="551">
        <v>1617.54</v>
      </c>
      <c r="KC17" s="549">
        <v>1625.68</v>
      </c>
      <c r="KD17" s="549">
        <v>1633.83</v>
      </c>
      <c r="KE17" s="550">
        <v>1641.98</v>
      </c>
      <c r="KF17" s="551">
        <v>1649.89</v>
      </c>
      <c r="KG17" s="549">
        <v>1658.2</v>
      </c>
      <c r="KH17" s="549">
        <v>1666.51</v>
      </c>
      <c r="KI17" s="550">
        <v>1674.82</v>
      </c>
      <c r="KJ17" s="551">
        <v>1682.88</v>
      </c>
      <c r="KK17" s="549">
        <v>1691.36</v>
      </c>
      <c r="KL17" s="549">
        <v>1699.84</v>
      </c>
      <c r="KM17" s="550">
        <v>1708.32</v>
      </c>
      <c r="KN17" s="551">
        <v>1716.54</v>
      </c>
      <c r="KO17" s="549">
        <v>1725.19</v>
      </c>
      <c r="KP17" s="549">
        <v>1733.84</v>
      </c>
      <c r="KQ17" s="550">
        <v>1742.49</v>
      </c>
      <c r="KR17" s="551">
        <v>1750.87</v>
      </c>
      <c r="KS17" s="549">
        <v>1759.69</v>
      </c>
      <c r="KT17" s="549">
        <v>1768.51</v>
      </c>
      <c r="KU17" s="550">
        <v>1777.33</v>
      </c>
      <c r="KV17" s="551">
        <v>1785.89</v>
      </c>
      <c r="KW17" s="549">
        <v>1794.89</v>
      </c>
      <c r="KX17" s="549">
        <v>1803.88</v>
      </c>
      <c r="KY17" s="550">
        <v>1812.88</v>
      </c>
      <c r="KZ17" s="551">
        <v>1821.61</v>
      </c>
      <c r="LA17" s="549">
        <v>1830.79</v>
      </c>
      <c r="LB17" s="549">
        <v>1839.96</v>
      </c>
      <c r="LC17" s="550">
        <v>1849.14</v>
      </c>
      <c r="LD17" s="551">
        <v>1858.04</v>
      </c>
      <c r="LE17" s="549">
        <v>1867.4</v>
      </c>
      <c r="LF17" s="549">
        <v>1876.76</v>
      </c>
      <c r="LG17" s="550">
        <v>1886.12</v>
      </c>
      <c r="LH17" s="551">
        <v>1895.2</v>
      </c>
      <c r="LI17" s="549">
        <v>1904.75</v>
      </c>
      <c r="LJ17" s="549">
        <v>1914.3</v>
      </c>
      <c r="LK17" s="550">
        <v>1923.84</v>
      </c>
      <c r="LL17" s="551">
        <v>1933.11</v>
      </c>
      <c r="LM17" s="549">
        <v>1942.84</v>
      </c>
      <c r="LN17" s="549">
        <v>1952.58</v>
      </c>
      <c r="LO17" s="550">
        <v>1962.32</v>
      </c>
      <c r="LP17" s="551">
        <v>1971.77</v>
      </c>
      <c r="LQ17" s="549">
        <v>1981.7</v>
      </c>
      <c r="LR17" s="549">
        <v>1991.63</v>
      </c>
      <c r="LS17" s="550">
        <v>2001.57</v>
      </c>
      <c r="LT17" s="551">
        <v>2011.2</v>
      </c>
      <c r="LU17" s="549">
        <v>2021.33</v>
      </c>
      <c r="LV17" s="549">
        <v>2031.47</v>
      </c>
      <c r="LW17" s="550">
        <v>2041.6</v>
      </c>
      <c r="LX17" s="551">
        <v>2051.4299999999998</v>
      </c>
      <c r="LY17" s="549">
        <v>2061.7600000000002</v>
      </c>
      <c r="LZ17" s="549">
        <v>2072.1</v>
      </c>
      <c r="MA17" s="550">
        <v>2082.4299999999998</v>
      </c>
      <c r="MB17" s="551">
        <v>2092.46</v>
      </c>
      <c r="MC17" s="549">
        <v>2103</v>
      </c>
      <c r="MD17" s="549">
        <v>2113.54</v>
      </c>
      <c r="ME17" s="550">
        <v>2124.08</v>
      </c>
      <c r="MF17" s="551">
        <v>2134.3000000000002</v>
      </c>
      <c r="MG17" s="549">
        <v>2145.06</v>
      </c>
      <c r="MH17" s="549">
        <v>2155.81</v>
      </c>
      <c r="MI17" s="550">
        <v>2166.56</v>
      </c>
      <c r="MJ17" s="551">
        <v>2176.9899999999998</v>
      </c>
      <c r="MK17" s="549">
        <v>2187.96</v>
      </c>
      <c r="ML17" s="549">
        <v>2198.9299999999998</v>
      </c>
      <c r="MM17" s="550">
        <v>2209.89</v>
      </c>
      <c r="MN17" s="551">
        <v>2220.5300000000002</v>
      </c>
      <c r="MO17" s="549">
        <v>2231.7199999999998</v>
      </c>
      <c r="MP17" s="549">
        <v>2242.9</v>
      </c>
      <c r="MQ17" s="550">
        <v>2254.09</v>
      </c>
      <c r="MR17" s="551">
        <v>2264.94</v>
      </c>
      <c r="MS17" s="549">
        <v>2276.35</v>
      </c>
      <c r="MT17" s="549">
        <v>2287.7600000000002</v>
      </c>
      <c r="MU17" s="550">
        <v>2299.17</v>
      </c>
      <c r="MV17" s="551">
        <v>2310.2399999999998</v>
      </c>
      <c r="MW17" s="549">
        <v>2321.88</v>
      </c>
      <c r="MX17" s="549">
        <v>2333.52</v>
      </c>
      <c r="MY17" s="550">
        <v>2345.16</v>
      </c>
      <c r="MZ17" s="551">
        <v>2356.44</v>
      </c>
      <c r="NA17" s="549">
        <v>2368.3200000000002</v>
      </c>
      <c r="NB17" s="549">
        <v>2380.19</v>
      </c>
      <c r="NC17" s="550">
        <v>2392.06</v>
      </c>
      <c r="ND17" s="551">
        <v>2403.5700000000002</v>
      </c>
      <c r="NE17" s="549">
        <v>2415.6799999999998</v>
      </c>
      <c r="NF17" s="549">
        <v>2427.79</v>
      </c>
      <c r="NG17" s="550">
        <v>2439.9</v>
      </c>
      <c r="NH17" s="551">
        <v>2451.65</v>
      </c>
      <c r="NI17" s="549">
        <v>2464</v>
      </c>
      <c r="NJ17" s="549">
        <v>2476.35</v>
      </c>
      <c r="NK17" s="550">
        <v>2488.6999999999998</v>
      </c>
      <c r="NL17" s="551">
        <v>2500.6799999999998</v>
      </c>
      <c r="NM17" s="549">
        <v>2513.2800000000002</v>
      </c>
      <c r="NN17" s="549">
        <v>2525.87</v>
      </c>
      <c r="NO17" s="550">
        <v>2538.4699999999998</v>
      </c>
      <c r="NP17" s="551">
        <v>2550.69</v>
      </c>
      <c r="NQ17" s="549">
        <v>2563.54</v>
      </c>
      <c r="NR17" s="549">
        <v>2576.39</v>
      </c>
      <c r="NS17" s="550">
        <v>2589.2399999999998</v>
      </c>
      <c r="NT17" s="551">
        <v>2601.71</v>
      </c>
      <c r="NU17" s="549">
        <v>2614.81</v>
      </c>
      <c r="NV17" s="549">
        <v>2627.92</v>
      </c>
      <c r="NW17" s="550">
        <v>2641.03</v>
      </c>
      <c r="NX17" s="551">
        <v>2653.74</v>
      </c>
      <c r="NY17" s="549">
        <v>2667.11</v>
      </c>
      <c r="NZ17" s="549">
        <v>2680.48</v>
      </c>
      <c r="OA17" s="550">
        <v>2693.85</v>
      </c>
      <c r="OB17" s="551">
        <v>2706.81</v>
      </c>
      <c r="OC17" s="549">
        <v>2720.45</v>
      </c>
      <c r="OD17" s="549">
        <v>2734.09</v>
      </c>
      <c r="OE17" s="550">
        <v>2747.72</v>
      </c>
      <c r="OF17" s="551">
        <v>2760.95</v>
      </c>
      <c r="OG17" s="549">
        <v>2774.86</v>
      </c>
      <c r="OH17" s="549">
        <v>2788.77</v>
      </c>
      <c r="OI17" s="550">
        <v>2802.68</v>
      </c>
      <c r="OJ17" s="551">
        <v>2816.17</v>
      </c>
      <c r="OK17" s="549">
        <v>2830.36</v>
      </c>
      <c r="OL17" s="549">
        <v>2844.54</v>
      </c>
      <c r="OM17" s="550">
        <v>2858.73</v>
      </c>
      <c r="ON17" s="551">
        <v>2872.49</v>
      </c>
      <c r="OO17" s="549">
        <v>2886.96</v>
      </c>
      <c r="OP17" s="549">
        <v>2901.43</v>
      </c>
      <c r="OQ17" s="550">
        <v>2915.91</v>
      </c>
      <c r="OR17" s="551">
        <v>2929.94</v>
      </c>
      <c r="OS17" s="549">
        <v>2944.7</v>
      </c>
      <c r="OT17" s="549">
        <v>2959.46</v>
      </c>
      <c r="OU17" s="550">
        <v>2974.22</v>
      </c>
      <c r="OV17" s="551">
        <v>2988.54</v>
      </c>
      <c r="OW17" s="549">
        <v>3003.6</v>
      </c>
      <c r="OX17" s="549">
        <v>3018.65</v>
      </c>
      <c r="OY17" s="550">
        <v>3033.71</v>
      </c>
      <c r="OZ17" s="551">
        <v>3048.31</v>
      </c>
      <c r="PA17" s="549">
        <v>3063.67</v>
      </c>
      <c r="PB17" s="549">
        <v>3079.03</v>
      </c>
      <c r="PC17" s="550">
        <v>3094.38</v>
      </c>
      <c r="PD17" s="551">
        <v>3109.28</v>
      </c>
      <c r="PE17" s="549">
        <v>3124.94</v>
      </c>
      <c r="PF17" s="549">
        <v>3140.61</v>
      </c>
      <c r="PG17" s="550">
        <v>3156.27</v>
      </c>
      <c r="PH17" s="551">
        <v>3171.46</v>
      </c>
      <c r="PI17" s="549">
        <v>3187.44</v>
      </c>
      <c r="PJ17" s="549">
        <v>3203.42</v>
      </c>
      <c r="PK17" s="550">
        <v>3219.4</v>
      </c>
      <c r="PL17" s="551">
        <v>3234.89</v>
      </c>
      <c r="PM17" s="549">
        <v>3251.19</v>
      </c>
      <c r="PN17" s="549">
        <v>3267.49</v>
      </c>
      <c r="PO17" s="550">
        <v>3283.78</v>
      </c>
      <c r="PP17" s="551">
        <v>3299.59</v>
      </c>
      <c r="PQ17" s="549">
        <v>3316.21</v>
      </c>
      <c r="PR17" s="549">
        <v>3332.84</v>
      </c>
      <c r="PS17" s="550">
        <v>3349.46</v>
      </c>
      <c r="PT17" s="551">
        <v>3365.58</v>
      </c>
      <c r="PU17" s="549">
        <v>3382.54</v>
      </c>
      <c r="PV17" s="549">
        <v>3399.49</v>
      </c>
      <c r="PW17" s="550">
        <v>3416.45</v>
      </c>
      <c r="PX17" s="551">
        <v>3432.9</v>
      </c>
      <c r="PY17" s="549">
        <v>3450.19</v>
      </c>
      <c r="PZ17" s="549">
        <v>3467.48</v>
      </c>
      <c r="QA17" s="550">
        <v>3484.78</v>
      </c>
      <c r="QB17" s="551">
        <v>3501.55</v>
      </c>
      <c r="QC17" s="549">
        <v>3519.19</v>
      </c>
      <c r="QD17" s="549">
        <v>3536.83</v>
      </c>
      <c r="QE17" s="550">
        <v>3554.47</v>
      </c>
      <c r="QF17" s="551">
        <v>3571.58</v>
      </c>
      <c r="QG17" s="549">
        <v>3589.58</v>
      </c>
      <c r="QH17" s="549">
        <v>3607.57</v>
      </c>
      <c r="QI17" s="550">
        <v>3625.56</v>
      </c>
      <c r="QJ17" s="551">
        <v>3643.02</v>
      </c>
      <c r="QK17" s="549">
        <v>3661.37</v>
      </c>
      <c r="QL17" s="549">
        <v>3679.72</v>
      </c>
      <c r="QM17" s="550">
        <v>3698.07</v>
      </c>
      <c r="QN17" s="551">
        <v>3715.88</v>
      </c>
      <c r="QO17" s="549">
        <v>3734.6</v>
      </c>
      <c r="QP17" s="549">
        <v>3753.32</v>
      </c>
      <c r="QQ17" s="550">
        <v>3772.04</v>
      </c>
      <c r="QR17" s="551">
        <v>3790.19</v>
      </c>
      <c r="QS17" s="549">
        <v>3809.29</v>
      </c>
      <c r="QT17" s="549">
        <v>3828.38</v>
      </c>
      <c r="QU17" s="550">
        <v>3847.48</v>
      </c>
      <c r="QV17" s="551">
        <v>3866</v>
      </c>
      <c r="QW17" s="549">
        <v>3885.47</v>
      </c>
      <c r="QX17" s="549">
        <v>3904.95</v>
      </c>
      <c r="QY17" s="550">
        <v>3924.43</v>
      </c>
      <c r="QZ17" s="551">
        <v>3943.32</v>
      </c>
      <c r="RA17" s="549">
        <v>3963.18</v>
      </c>
      <c r="RB17" s="549">
        <v>3983.05</v>
      </c>
      <c r="RC17" s="550">
        <v>4002.91</v>
      </c>
      <c r="RD17" s="551">
        <v>4022.18</v>
      </c>
      <c r="RE17" s="549">
        <v>4042.45</v>
      </c>
      <c r="RF17" s="549">
        <v>4062.71</v>
      </c>
      <c r="RG17" s="550">
        <v>4082.97</v>
      </c>
      <c r="RH17" s="551">
        <v>4102.63</v>
      </c>
      <c r="RI17" s="549">
        <v>4123.3</v>
      </c>
      <c r="RJ17" s="549">
        <v>4143.96</v>
      </c>
      <c r="RK17" s="550">
        <v>4164.63</v>
      </c>
      <c r="RL17" s="551">
        <v>4184.68</v>
      </c>
      <c r="RM17" s="549">
        <v>4205.76</v>
      </c>
      <c r="RN17" s="549">
        <v>4226.84</v>
      </c>
      <c r="RO17" s="550">
        <v>4247.92</v>
      </c>
      <c r="RP17" s="551">
        <v>4268.37</v>
      </c>
      <c r="RQ17" s="549">
        <v>4289.88</v>
      </c>
      <c r="RR17" s="549">
        <v>4311.38</v>
      </c>
      <c r="RS17" s="550">
        <v>4332.88</v>
      </c>
      <c r="RT17" s="551">
        <v>4353.74</v>
      </c>
      <c r="RU17" s="549">
        <v>4375.67</v>
      </c>
      <c r="RV17" s="549">
        <v>4397.6099999999997</v>
      </c>
      <c r="RW17" s="550">
        <v>4419.54</v>
      </c>
      <c r="RX17" s="551">
        <v>4440.82</v>
      </c>
      <c r="RY17" s="549">
        <v>4463.1899999999996</v>
      </c>
      <c r="RZ17" s="549">
        <v>4485.5600000000004</v>
      </c>
      <c r="SA17" s="550">
        <v>4507.93</v>
      </c>
    </row>
    <row r="18" spans="1:495">
      <c r="A18" s="570"/>
      <c r="B18" s="487"/>
      <c r="C18" s="487"/>
      <c r="D18" s="572"/>
      <c r="E18" s="487"/>
      <c r="F18" s="487"/>
      <c r="G18" s="493">
        <v>17</v>
      </c>
      <c r="H18" s="545" t="s">
        <v>86</v>
      </c>
      <c r="I18" s="501">
        <v>17</v>
      </c>
      <c r="J18" s="546" t="s">
        <v>379</v>
      </c>
      <c r="K18" s="547">
        <v>0.05</v>
      </c>
      <c r="L18" s="548">
        <v>269.79000000000002</v>
      </c>
      <c r="M18" s="549">
        <v>273.86</v>
      </c>
      <c r="N18" s="549">
        <v>281.33999999999997</v>
      </c>
      <c r="O18" s="550">
        <v>285.41000000000003</v>
      </c>
      <c r="P18" s="548">
        <v>291.55</v>
      </c>
      <c r="Q18" s="549">
        <v>298.07</v>
      </c>
      <c r="R18" s="549">
        <v>308.20999999999998</v>
      </c>
      <c r="S18" s="550">
        <v>311.18</v>
      </c>
      <c r="T18" s="551">
        <v>314.92</v>
      </c>
      <c r="U18" s="549">
        <v>316.12</v>
      </c>
      <c r="V18" s="549">
        <v>324.52999999999997</v>
      </c>
      <c r="W18" s="550">
        <v>324.95</v>
      </c>
      <c r="X18" s="551">
        <v>325.26</v>
      </c>
      <c r="Y18" s="549">
        <v>328.39</v>
      </c>
      <c r="Z18" s="549">
        <v>333.91</v>
      </c>
      <c r="AA18" s="550">
        <v>335.74</v>
      </c>
      <c r="AB18" s="551">
        <v>336.79</v>
      </c>
      <c r="AC18" s="549">
        <v>340</v>
      </c>
      <c r="AD18" s="549">
        <v>343.84</v>
      </c>
      <c r="AE18" s="550">
        <v>343.63</v>
      </c>
      <c r="AF18" s="551">
        <v>344.18</v>
      </c>
      <c r="AG18" s="549">
        <v>345.83</v>
      </c>
      <c r="AH18" s="549">
        <v>347.56</v>
      </c>
      <c r="AI18" s="550">
        <v>346.91</v>
      </c>
      <c r="AJ18" s="551">
        <v>345.43</v>
      </c>
      <c r="AK18" s="549">
        <v>347.52</v>
      </c>
      <c r="AL18" s="549">
        <v>347.92</v>
      </c>
      <c r="AM18" s="550">
        <v>348.46</v>
      </c>
      <c r="AN18" s="551">
        <v>349.49</v>
      </c>
      <c r="AO18" s="549">
        <v>351.39</v>
      </c>
      <c r="AP18" s="549">
        <v>354.69</v>
      </c>
      <c r="AQ18" s="550">
        <v>357.81</v>
      </c>
      <c r="AR18" s="551">
        <v>362.28</v>
      </c>
      <c r="AS18" s="549">
        <v>368.41</v>
      </c>
      <c r="AT18" s="549">
        <v>372.76</v>
      </c>
      <c r="AU18" s="550">
        <v>374.35</v>
      </c>
      <c r="AV18" s="551">
        <v>378.56</v>
      </c>
      <c r="AW18" s="549">
        <v>383.86</v>
      </c>
      <c r="AX18" s="549">
        <v>385.02</v>
      </c>
      <c r="AY18" s="550">
        <v>385.11</v>
      </c>
      <c r="AZ18" s="551">
        <v>383.69</v>
      </c>
      <c r="BA18" s="549">
        <v>386</v>
      </c>
      <c r="BB18" s="549">
        <v>388.53</v>
      </c>
      <c r="BC18" s="550">
        <v>388.78</v>
      </c>
      <c r="BD18" s="551">
        <v>390.85</v>
      </c>
      <c r="BE18" s="549">
        <v>391.74</v>
      </c>
      <c r="BF18" s="549">
        <v>394.01</v>
      </c>
      <c r="BG18" s="550">
        <v>392.82</v>
      </c>
      <c r="BH18" s="551">
        <v>395.72</v>
      </c>
      <c r="BI18" s="549">
        <v>399.85</v>
      </c>
      <c r="BJ18" s="549">
        <v>400.53</v>
      </c>
      <c r="BK18" s="550">
        <v>400.17</v>
      </c>
      <c r="BL18" s="551">
        <v>403.93</v>
      </c>
      <c r="BM18" s="549">
        <v>411.62</v>
      </c>
      <c r="BN18" s="549">
        <v>411.97</v>
      </c>
      <c r="BO18" s="550">
        <v>415.02</v>
      </c>
      <c r="BP18" s="551">
        <v>421.19</v>
      </c>
      <c r="BQ18" s="549">
        <v>423.94</v>
      </c>
      <c r="BR18" s="549">
        <v>426.49</v>
      </c>
      <c r="BS18" s="550">
        <v>428.02</v>
      </c>
      <c r="BT18" s="551">
        <v>433.65</v>
      </c>
      <c r="BU18" s="549">
        <v>440</v>
      </c>
      <c r="BV18" s="549">
        <v>442.92</v>
      </c>
      <c r="BW18" s="550">
        <v>442.3</v>
      </c>
      <c r="BX18" s="551">
        <v>441.66</v>
      </c>
      <c r="BY18" s="549">
        <v>444.01</v>
      </c>
      <c r="BZ18" s="549">
        <v>447.85</v>
      </c>
      <c r="CA18" s="550">
        <v>448.8</v>
      </c>
      <c r="CB18" s="551">
        <v>450.05</v>
      </c>
      <c r="CC18" s="549">
        <v>454.32</v>
      </c>
      <c r="CD18" s="549">
        <v>457.23</v>
      </c>
      <c r="CE18" s="550">
        <v>458.34</v>
      </c>
      <c r="CF18" s="551">
        <v>459.51</v>
      </c>
      <c r="CG18" s="549">
        <v>461.72</v>
      </c>
      <c r="CH18" s="549">
        <v>460.32</v>
      </c>
      <c r="CI18" s="550">
        <v>456.04</v>
      </c>
      <c r="CJ18" s="552">
        <v>455.05</v>
      </c>
      <c r="CK18" s="549">
        <v>458.29</v>
      </c>
      <c r="CL18" s="549">
        <v>465.05</v>
      </c>
      <c r="CM18" s="550">
        <v>462.25</v>
      </c>
      <c r="CN18" s="551">
        <v>466.3</v>
      </c>
      <c r="CO18" s="549">
        <v>468.39</v>
      </c>
      <c r="CP18" s="549">
        <v>469.29</v>
      </c>
      <c r="CQ18" s="550">
        <v>468.22</v>
      </c>
      <c r="CR18" s="551">
        <v>468.84</v>
      </c>
      <c r="CS18" s="549">
        <v>470.57</v>
      </c>
      <c r="CT18" s="549">
        <v>474.22</v>
      </c>
      <c r="CU18" s="550">
        <v>475.09</v>
      </c>
      <c r="CV18" s="548">
        <v>476.18</v>
      </c>
      <c r="CW18" s="549">
        <v>485.23</v>
      </c>
      <c r="CX18" s="549">
        <v>492.07</v>
      </c>
      <c r="CY18" s="550">
        <v>491.16</v>
      </c>
      <c r="CZ18" s="551">
        <v>491.18</v>
      </c>
      <c r="DA18" s="549">
        <v>495.32</v>
      </c>
      <c r="DB18" s="549">
        <v>498.09</v>
      </c>
      <c r="DC18" s="550">
        <v>505</v>
      </c>
      <c r="DD18" s="551">
        <v>520.69000000000005</v>
      </c>
      <c r="DE18" s="549">
        <v>557.62</v>
      </c>
      <c r="DF18" s="549">
        <v>576.08000000000004</v>
      </c>
      <c r="DG18" s="550">
        <v>600.71</v>
      </c>
      <c r="DH18" s="551">
        <v>605.19000000000005</v>
      </c>
      <c r="DI18" s="549">
        <v>603.75</v>
      </c>
      <c r="DJ18" s="549">
        <v>600.77</v>
      </c>
      <c r="DK18" s="550">
        <v>612.16999999999996</v>
      </c>
      <c r="DL18" s="551">
        <v>632.03</v>
      </c>
      <c r="DM18" s="549">
        <v>638.5</v>
      </c>
      <c r="DN18" s="549">
        <v>649.88</v>
      </c>
      <c r="DO18" s="550">
        <v>661.67</v>
      </c>
      <c r="DP18" s="551">
        <v>658.14</v>
      </c>
      <c r="DQ18" s="549">
        <v>689.31</v>
      </c>
      <c r="DR18" s="549">
        <v>692.87</v>
      </c>
      <c r="DS18" s="550">
        <v>687.19</v>
      </c>
      <c r="DT18" s="551">
        <v>696.7</v>
      </c>
      <c r="DU18" s="549">
        <v>725.23</v>
      </c>
      <c r="DV18" s="549">
        <v>774.76</v>
      </c>
      <c r="DW18" s="550">
        <v>768.74</v>
      </c>
      <c r="DX18" s="551">
        <v>715.95</v>
      </c>
      <c r="DY18" s="549">
        <v>691.26</v>
      </c>
      <c r="DZ18" s="549">
        <v>694.39</v>
      </c>
      <c r="EA18" s="550">
        <v>697.18</v>
      </c>
      <c r="EB18" s="551">
        <v>705.25</v>
      </c>
      <c r="EC18" s="549">
        <v>722.76</v>
      </c>
      <c r="ED18" s="549">
        <v>728.03</v>
      </c>
      <c r="EE18" s="550">
        <v>727.14</v>
      </c>
      <c r="EF18" s="551">
        <v>738.68</v>
      </c>
      <c r="EG18" s="549">
        <v>759.69</v>
      </c>
      <c r="EH18" s="549">
        <v>768.44</v>
      </c>
      <c r="EI18" s="550">
        <v>768.35</v>
      </c>
      <c r="EJ18" s="551">
        <v>770.37</v>
      </c>
      <c r="EK18" s="549">
        <v>772.58</v>
      </c>
      <c r="EL18" s="549">
        <v>767.66</v>
      </c>
      <c r="EM18" s="550">
        <v>766.57</v>
      </c>
      <c r="EN18" s="551">
        <v>773.09</v>
      </c>
      <c r="EO18" s="549">
        <v>778.6</v>
      </c>
      <c r="EP18" s="549">
        <v>776.77</v>
      </c>
      <c r="EQ18" s="550">
        <v>777.31</v>
      </c>
      <c r="ER18" s="551">
        <v>785.64</v>
      </c>
      <c r="ES18" s="549">
        <v>789.93</v>
      </c>
      <c r="ET18" s="549">
        <v>795.77</v>
      </c>
      <c r="EU18" s="550">
        <v>795</v>
      </c>
      <c r="EV18" s="551">
        <v>793.4</v>
      </c>
      <c r="EW18" s="549">
        <v>796.18</v>
      </c>
      <c r="EX18" s="549">
        <v>798.95</v>
      </c>
      <c r="EY18" s="550">
        <v>801.73</v>
      </c>
      <c r="EZ18" s="551">
        <v>804.94</v>
      </c>
      <c r="FA18" s="549">
        <v>808.71</v>
      </c>
      <c r="FB18" s="549">
        <v>811.95</v>
      </c>
      <c r="FC18" s="550">
        <v>815.19</v>
      </c>
      <c r="FD18" s="551">
        <v>819.21</v>
      </c>
      <c r="FE18" s="549">
        <v>822.92</v>
      </c>
      <c r="FF18" s="549">
        <v>826.63</v>
      </c>
      <c r="FG18" s="550">
        <v>830.35</v>
      </c>
      <c r="FH18" s="551">
        <v>834.46</v>
      </c>
      <c r="FI18" s="549">
        <v>838.45</v>
      </c>
      <c r="FJ18" s="549">
        <v>842.45</v>
      </c>
      <c r="FK18" s="550">
        <v>846.44</v>
      </c>
      <c r="FL18" s="551">
        <v>850.83</v>
      </c>
      <c r="FM18" s="549">
        <v>855.11</v>
      </c>
      <c r="FN18" s="549">
        <v>859.4</v>
      </c>
      <c r="FO18" s="550">
        <v>863.69</v>
      </c>
      <c r="FP18" s="551">
        <v>867.85</v>
      </c>
      <c r="FQ18" s="549">
        <v>872.22</v>
      </c>
      <c r="FR18" s="549">
        <v>876.59</v>
      </c>
      <c r="FS18" s="550">
        <v>880.96</v>
      </c>
      <c r="FT18" s="551">
        <v>885.2</v>
      </c>
      <c r="FU18" s="549">
        <v>889.66</v>
      </c>
      <c r="FV18" s="549">
        <v>894.12</v>
      </c>
      <c r="FW18" s="550">
        <v>898.58</v>
      </c>
      <c r="FX18" s="551">
        <v>902.91</v>
      </c>
      <c r="FY18" s="549">
        <v>907.45</v>
      </c>
      <c r="FZ18" s="549">
        <v>912</v>
      </c>
      <c r="GA18" s="550">
        <v>916.55</v>
      </c>
      <c r="GB18" s="551">
        <v>920.96</v>
      </c>
      <c r="GC18" s="549">
        <v>925.6</v>
      </c>
      <c r="GD18" s="549">
        <v>930.24</v>
      </c>
      <c r="GE18" s="550">
        <v>934.88</v>
      </c>
      <c r="GF18" s="551">
        <v>939.38</v>
      </c>
      <c r="GG18" s="549">
        <v>944.12</v>
      </c>
      <c r="GH18" s="549">
        <v>948.85</v>
      </c>
      <c r="GI18" s="550">
        <v>953.58</v>
      </c>
      <c r="GJ18" s="551">
        <v>958.17</v>
      </c>
      <c r="GK18" s="549">
        <v>963</v>
      </c>
      <c r="GL18" s="549">
        <v>967.83</v>
      </c>
      <c r="GM18" s="550">
        <v>972.65</v>
      </c>
      <c r="GN18" s="551">
        <v>977.33</v>
      </c>
      <c r="GO18" s="549">
        <v>982.26</v>
      </c>
      <c r="GP18" s="549">
        <v>987.18</v>
      </c>
      <c r="GQ18" s="550">
        <v>992.11</v>
      </c>
      <c r="GR18" s="551">
        <v>996.88</v>
      </c>
      <c r="GS18" s="549">
        <v>1001.9</v>
      </c>
      <c r="GT18" s="549">
        <v>1006.93</v>
      </c>
      <c r="GU18" s="550">
        <v>1011.95</v>
      </c>
      <c r="GV18" s="551">
        <v>1016.82</v>
      </c>
      <c r="GW18" s="549">
        <v>1021.94</v>
      </c>
      <c r="GX18" s="549">
        <v>1027.06</v>
      </c>
      <c r="GY18" s="550">
        <v>1032.19</v>
      </c>
      <c r="GZ18" s="551">
        <v>1037.1600000000001</v>
      </c>
      <c r="HA18" s="549">
        <v>1042.3800000000001</v>
      </c>
      <c r="HB18" s="549">
        <v>1047.6099999999999</v>
      </c>
      <c r="HC18" s="550">
        <v>1052.83</v>
      </c>
      <c r="HD18" s="551">
        <v>1057.9000000000001</v>
      </c>
      <c r="HE18" s="549">
        <v>1063.23</v>
      </c>
      <c r="HF18" s="549">
        <v>1068.56</v>
      </c>
      <c r="HG18" s="550">
        <v>1073.8900000000001</v>
      </c>
      <c r="HH18" s="551">
        <v>1079.06</v>
      </c>
      <c r="HI18" s="549">
        <v>1084.49</v>
      </c>
      <c r="HJ18" s="549">
        <v>1089.93</v>
      </c>
      <c r="HK18" s="550">
        <v>1095.3599999999999</v>
      </c>
      <c r="HL18" s="551">
        <v>1100.6400000000001</v>
      </c>
      <c r="HM18" s="549">
        <v>1106.18</v>
      </c>
      <c r="HN18" s="549">
        <v>1111.73</v>
      </c>
      <c r="HO18" s="550">
        <v>1117.27</v>
      </c>
      <c r="HP18" s="551">
        <v>1122.6500000000001</v>
      </c>
      <c r="HQ18" s="549">
        <v>1128.31</v>
      </c>
      <c r="HR18" s="549">
        <v>1133.96</v>
      </c>
      <c r="HS18" s="550">
        <v>1139.6199999999999</v>
      </c>
      <c r="HT18" s="551">
        <v>1145.0999999999999</v>
      </c>
      <c r="HU18" s="549">
        <v>1150.8699999999999</v>
      </c>
      <c r="HV18" s="549">
        <v>1156.6400000000001</v>
      </c>
      <c r="HW18" s="550">
        <v>1162.4100000000001</v>
      </c>
      <c r="HX18" s="551">
        <v>1168.01</v>
      </c>
      <c r="HY18" s="549">
        <v>1173.8900000000001</v>
      </c>
      <c r="HZ18" s="549">
        <v>1179.77</v>
      </c>
      <c r="IA18" s="550">
        <v>1185.6600000000001</v>
      </c>
      <c r="IB18" s="551">
        <v>1191.3699999999999</v>
      </c>
      <c r="IC18" s="549">
        <v>1197.3699999999999</v>
      </c>
      <c r="ID18" s="549">
        <v>1203.3699999999999</v>
      </c>
      <c r="IE18" s="550">
        <v>1209.3699999999999</v>
      </c>
      <c r="IF18" s="551">
        <v>1215.19</v>
      </c>
      <c r="IG18" s="549">
        <v>1221.31</v>
      </c>
      <c r="IH18" s="549">
        <v>1227.44</v>
      </c>
      <c r="II18" s="550">
        <v>1233.56</v>
      </c>
      <c r="IJ18" s="551">
        <v>1239.5</v>
      </c>
      <c r="IK18" s="549">
        <v>1245.74</v>
      </c>
      <c r="IL18" s="549">
        <v>1251.99</v>
      </c>
      <c r="IM18" s="550">
        <v>1258.23</v>
      </c>
      <c r="IN18" s="551">
        <v>1264.29</v>
      </c>
      <c r="IO18" s="549">
        <v>1270.6600000000001</v>
      </c>
      <c r="IP18" s="549">
        <v>1277.02</v>
      </c>
      <c r="IQ18" s="550">
        <v>1283.3900000000001</v>
      </c>
      <c r="IR18" s="551">
        <v>1289.57</v>
      </c>
      <c r="IS18" s="549">
        <v>1296.07</v>
      </c>
      <c r="IT18" s="549">
        <v>1302.57</v>
      </c>
      <c r="IU18" s="550">
        <v>1309.06</v>
      </c>
      <c r="IV18" s="551">
        <v>1315.36</v>
      </c>
      <c r="IW18" s="549">
        <v>1321.99</v>
      </c>
      <c r="IX18" s="549">
        <v>1328.62</v>
      </c>
      <c r="IY18" s="550">
        <v>1335.24</v>
      </c>
      <c r="IZ18" s="551">
        <v>1341.67</v>
      </c>
      <c r="JA18" s="549">
        <v>1348.43</v>
      </c>
      <c r="JB18" s="549">
        <v>1355.19</v>
      </c>
      <c r="JC18" s="550">
        <v>1361.95</v>
      </c>
      <c r="JD18" s="551">
        <v>1368.5</v>
      </c>
      <c r="JE18" s="549">
        <v>1375.4</v>
      </c>
      <c r="JF18" s="549">
        <v>1382.29</v>
      </c>
      <c r="JG18" s="550">
        <v>1389.19</v>
      </c>
      <c r="JH18" s="551">
        <v>1395.87</v>
      </c>
      <c r="JI18" s="549">
        <v>1402.91</v>
      </c>
      <c r="JJ18" s="549">
        <v>1409.94</v>
      </c>
      <c r="JK18" s="550">
        <v>1416.97</v>
      </c>
      <c r="JL18" s="551">
        <v>1423.79</v>
      </c>
      <c r="JM18" s="549">
        <v>1430.96</v>
      </c>
      <c r="JN18" s="549">
        <v>1438.14</v>
      </c>
      <c r="JO18" s="550">
        <v>1445.31</v>
      </c>
      <c r="JP18" s="551">
        <v>1452.27</v>
      </c>
      <c r="JQ18" s="549">
        <v>1459.58</v>
      </c>
      <c r="JR18" s="549">
        <v>1466.9</v>
      </c>
      <c r="JS18" s="550">
        <v>1474.22</v>
      </c>
      <c r="JT18" s="551">
        <v>1481.31</v>
      </c>
      <c r="JU18" s="549">
        <v>1488.78</v>
      </c>
      <c r="JV18" s="549">
        <v>1496.24</v>
      </c>
      <c r="JW18" s="550">
        <v>1503.7</v>
      </c>
      <c r="JX18" s="551">
        <v>1510.94</v>
      </c>
      <c r="JY18" s="549">
        <v>1518.55</v>
      </c>
      <c r="JZ18" s="549">
        <v>1526.16</v>
      </c>
      <c r="KA18" s="550">
        <v>1533.77</v>
      </c>
      <c r="KB18" s="551">
        <v>1541.16</v>
      </c>
      <c r="KC18" s="549">
        <v>1548.92</v>
      </c>
      <c r="KD18" s="549">
        <v>1556.69</v>
      </c>
      <c r="KE18" s="550">
        <v>1564.45</v>
      </c>
      <c r="KF18" s="551">
        <v>1571.98</v>
      </c>
      <c r="KG18" s="549">
        <v>1579.9</v>
      </c>
      <c r="KH18" s="549">
        <v>1587.82</v>
      </c>
      <c r="KI18" s="550">
        <v>1595.74</v>
      </c>
      <c r="KJ18" s="551">
        <v>1603.42</v>
      </c>
      <c r="KK18" s="549">
        <v>1611.5</v>
      </c>
      <c r="KL18" s="549">
        <v>1619.58</v>
      </c>
      <c r="KM18" s="550">
        <v>1627.65</v>
      </c>
      <c r="KN18" s="551">
        <v>1635.49</v>
      </c>
      <c r="KO18" s="549">
        <v>1643.73</v>
      </c>
      <c r="KP18" s="549">
        <v>1651.97</v>
      </c>
      <c r="KQ18" s="550">
        <v>1660.21</v>
      </c>
      <c r="KR18" s="551">
        <v>1668.2</v>
      </c>
      <c r="KS18" s="549">
        <v>1676.6</v>
      </c>
      <c r="KT18" s="549">
        <v>1685.01</v>
      </c>
      <c r="KU18" s="550">
        <v>1693.41</v>
      </c>
      <c r="KV18" s="551">
        <v>1701.56</v>
      </c>
      <c r="KW18" s="549">
        <v>1710.14</v>
      </c>
      <c r="KX18" s="549">
        <v>1718.71</v>
      </c>
      <c r="KY18" s="550">
        <v>1727.28</v>
      </c>
      <c r="KZ18" s="551">
        <v>1735.59</v>
      </c>
      <c r="LA18" s="549">
        <v>1744.34</v>
      </c>
      <c r="LB18" s="549">
        <v>1753.08</v>
      </c>
      <c r="LC18" s="550">
        <v>1761.82</v>
      </c>
      <c r="LD18" s="551">
        <v>1770.31</v>
      </c>
      <c r="LE18" s="549">
        <v>1779.22</v>
      </c>
      <c r="LF18" s="549">
        <v>1788.14</v>
      </c>
      <c r="LG18" s="550">
        <v>1797.06</v>
      </c>
      <c r="LH18" s="551">
        <v>1805.71</v>
      </c>
      <c r="LI18" s="549">
        <v>1814.81</v>
      </c>
      <c r="LJ18" s="549">
        <v>1823.91</v>
      </c>
      <c r="LK18" s="550">
        <v>1833</v>
      </c>
      <c r="LL18" s="551">
        <v>1841.83</v>
      </c>
      <c r="LM18" s="549">
        <v>1851.11</v>
      </c>
      <c r="LN18" s="549">
        <v>1860.38</v>
      </c>
      <c r="LO18" s="550">
        <v>1869.66</v>
      </c>
      <c r="LP18" s="551">
        <v>1878.66</v>
      </c>
      <c r="LQ18" s="549">
        <v>1888.13</v>
      </c>
      <c r="LR18" s="549">
        <v>1897.59</v>
      </c>
      <c r="LS18" s="550">
        <v>1907.06</v>
      </c>
      <c r="LT18" s="551">
        <v>1916.24</v>
      </c>
      <c r="LU18" s="549">
        <v>1925.89</v>
      </c>
      <c r="LV18" s="549">
        <v>1935.54</v>
      </c>
      <c r="LW18" s="550">
        <v>1945.2</v>
      </c>
      <c r="LX18" s="551">
        <v>1954.56</v>
      </c>
      <c r="LY18" s="549">
        <v>1964.41</v>
      </c>
      <c r="LZ18" s="549">
        <v>1974.25</v>
      </c>
      <c r="MA18" s="550">
        <v>1984.1</v>
      </c>
      <c r="MB18" s="551">
        <v>1993.65</v>
      </c>
      <c r="MC18" s="549">
        <v>2003.7</v>
      </c>
      <c r="MD18" s="549">
        <v>2013.74</v>
      </c>
      <c r="ME18" s="550">
        <v>2023.78</v>
      </c>
      <c r="MF18" s="551">
        <v>2033.53</v>
      </c>
      <c r="MG18" s="549">
        <v>2043.77</v>
      </c>
      <c r="MH18" s="549">
        <v>2054.0100000000002</v>
      </c>
      <c r="MI18" s="550">
        <v>2064.2600000000002</v>
      </c>
      <c r="MJ18" s="551">
        <v>2074.1999999999998</v>
      </c>
      <c r="MK18" s="549">
        <v>2084.65</v>
      </c>
      <c r="ML18" s="549">
        <v>2095.09</v>
      </c>
      <c r="MM18" s="550">
        <v>2105.54</v>
      </c>
      <c r="MN18" s="551">
        <v>2115.6799999999998</v>
      </c>
      <c r="MO18" s="549">
        <v>2126.34</v>
      </c>
      <c r="MP18" s="549">
        <v>2137</v>
      </c>
      <c r="MQ18" s="550">
        <v>2147.65</v>
      </c>
      <c r="MR18" s="551">
        <v>2157.9899999999998</v>
      </c>
      <c r="MS18" s="549">
        <v>2168.86</v>
      </c>
      <c r="MT18" s="549">
        <v>2179.7399999999998</v>
      </c>
      <c r="MU18" s="550">
        <v>2190.61</v>
      </c>
      <c r="MV18" s="551">
        <v>2201.15</v>
      </c>
      <c r="MW18" s="549">
        <v>2212.2399999999998</v>
      </c>
      <c r="MX18" s="549">
        <v>2223.33</v>
      </c>
      <c r="MY18" s="550">
        <v>2234.42</v>
      </c>
      <c r="MZ18" s="551">
        <v>2245.1799999999998</v>
      </c>
      <c r="NA18" s="549">
        <v>2256.4899999999998</v>
      </c>
      <c r="NB18" s="549">
        <v>2267.8000000000002</v>
      </c>
      <c r="NC18" s="550">
        <v>2279.11</v>
      </c>
      <c r="ND18" s="551">
        <v>2290.08</v>
      </c>
      <c r="NE18" s="549">
        <v>2301.62</v>
      </c>
      <c r="NF18" s="549">
        <v>2313.15</v>
      </c>
      <c r="NG18" s="550">
        <v>2324.69</v>
      </c>
      <c r="NH18" s="551">
        <v>2335.88</v>
      </c>
      <c r="NI18" s="549">
        <v>2347.65</v>
      </c>
      <c r="NJ18" s="549">
        <v>2359.42</v>
      </c>
      <c r="NK18" s="550">
        <v>2371.1799999999998</v>
      </c>
      <c r="NL18" s="551">
        <v>2382.6</v>
      </c>
      <c r="NM18" s="549">
        <v>2394.6</v>
      </c>
      <c r="NN18" s="549">
        <v>2406.61</v>
      </c>
      <c r="NO18" s="550">
        <v>2418.61</v>
      </c>
      <c r="NP18" s="551">
        <v>2430.25</v>
      </c>
      <c r="NQ18" s="549">
        <v>2442.4899999999998</v>
      </c>
      <c r="NR18" s="549">
        <v>2454.7399999999998</v>
      </c>
      <c r="NS18" s="550">
        <v>2466.98</v>
      </c>
      <c r="NT18" s="551">
        <v>2478.86</v>
      </c>
      <c r="NU18" s="549">
        <v>2491.34</v>
      </c>
      <c r="NV18" s="549">
        <v>2503.83</v>
      </c>
      <c r="NW18" s="550">
        <v>2516.3200000000002</v>
      </c>
      <c r="NX18" s="551">
        <v>2528.4299999999998</v>
      </c>
      <c r="NY18" s="549">
        <v>2541.17</v>
      </c>
      <c r="NZ18" s="549">
        <v>2553.91</v>
      </c>
      <c r="OA18" s="550">
        <v>2566.65</v>
      </c>
      <c r="OB18" s="551">
        <v>2579</v>
      </c>
      <c r="OC18" s="549">
        <v>2591.9899999999998</v>
      </c>
      <c r="OD18" s="549">
        <v>2604.9899999999998</v>
      </c>
      <c r="OE18" s="550">
        <v>2617.98</v>
      </c>
      <c r="OF18" s="551">
        <v>2630.58</v>
      </c>
      <c r="OG18" s="549">
        <v>2643.83</v>
      </c>
      <c r="OH18" s="549">
        <v>2657.09</v>
      </c>
      <c r="OI18" s="550">
        <v>2670.34</v>
      </c>
      <c r="OJ18" s="551">
        <v>2683.19</v>
      </c>
      <c r="OK18" s="549">
        <v>2696.71</v>
      </c>
      <c r="OL18" s="549">
        <v>2710.23</v>
      </c>
      <c r="OM18" s="550">
        <v>2723.75</v>
      </c>
      <c r="ON18" s="551">
        <v>2736.86</v>
      </c>
      <c r="OO18" s="549">
        <v>2750.65</v>
      </c>
      <c r="OP18" s="549">
        <v>2764.43</v>
      </c>
      <c r="OQ18" s="550">
        <v>2778.22</v>
      </c>
      <c r="OR18" s="551">
        <v>2791.59</v>
      </c>
      <c r="OS18" s="549">
        <v>2805.66</v>
      </c>
      <c r="OT18" s="549">
        <v>2819.72</v>
      </c>
      <c r="OU18" s="550">
        <v>2833.78</v>
      </c>
      <c r="OV18" s="551">
        <v>2847.43</v>
      </c>
      <c r="OW18" s="549">
        <v>2861.77</v>
      </c>
      <c r="OX18" s="549">
        <v>2876.12</v>
      </c>
      <c r="OY18" s="550">
        <v>2890.46</v>
      </c>
      <c r="OZ18" s="551">
        <v>2904.38</v>
      </c>
      <c r="PA18" s="549">
        <v>2919.01</v>
      </c>
      <c r="PB18" s="549">
        <v>2933.64</v>
      </c>
      <c r="PC18" s="550">
        <v>2948.27</v>
      </c>
      <c r="PD18" s="551">
        <v>2962.46</v>
      </c>
      <c r="PE18" s="549">
        <v>2977.39</v>
      </c>
      <c r="PF18" s="549">
        <v>2992.31</v>
      </c>
      <c r="PG18" s="550">
        <v>3007.24</v>
      </c>
      <c r="PH18" s="551">
        <v>3021.71</v>
      </c>
      <c r="PI18" s="549">
        <v>3036.93</v>
      </c>
      <c r="PJ18" s="549">
        <v>3052.16</v>
      </c>
      <c r="PK18" s="550">
        <v>3067.38</v>
      </c>
      <c r="PL18" s="551">
        <v>3082.15</v>
      </c>
      <c r="PM18" s="549">
        <v>3097.67</v>
      </c>
      <c r="PN18" s="549">
        <v>3113.2</v>
      </c>
      <c r="PO18" s="550">
        <v>3128.73</v>
      </c>
      <c r="PP18" s="551">
        <v>3143.79</v>
      </c>
      <c r="PQ18" s="549">
        <v>3159.63</v>
      </c>
      <c r="PR18" s="549">
        <v>3175.46</v>
      </c>
      <c r="PS18" s="550">
        <v>3191.3</v>
      </c>
      <c r="PT18" s="551">
        <v>3206.66</v>
      </c>
      <c r="PU18" s="549">
        <v>3222.82</v>
      </c>
      <c r="PV18" s="549">
        <v>3238.97</v>
      </c>
      <c r="PW18" s="550">
        <v>3255.13</v>
      </c>
      <c r="PX18" s="551">
        <v>3270.8</v>
      </c>
      <c r="PY18" s="549">
        <v>3287.28</v>
      </c>
      <c r="PZ18" s="549">
        <v>3303.75</v>
      </c>
      <c r="QA18" s="550">
        <v>3320.23</v>
      </c>
      <c r="QB18" s="551">
        <v>3336.21</v>
      </c>
      <c r="QC18" s="549">
        <v>3353.02</v>
      </c>
      <c r="QD18" s="549">
        <v>3369.83</v>
      </c>
      <c r="QE18" s="550">
        <v>3386.64</v>
      </c>
      <c r="QF18" s="551">
        <v>3402.94</v>
      </c>
      <c r="QG18" s="549">
        <v>3420.08</v>
      </c>
      <c r="QH18" s="549">
        <v>3437.22</v>
      </c>
      <c r="QI18" s="550">
        <v>3454.37</v>
      </c>
      <c r="QJ18" s="551">
        <v>3471</v>
      </c>
      <c r="QK18" s="549">
        <v>3488.48</v>
      </c>
      <c r="QL18" s="549">
        <v>3505.97</v>
      </c>
      <c r="QM18" s="550">
        <v>3523.46</v>
      </c>
      <c r="QN18" s="551">
        <v>3540.42</v>
      </c>
      <c r="QO18" s="549">
        <v>3558.25</v>
      </c>
      <c r="QP18" s="549">
        <v>3576.09</v>
      </c>
      <c r="QQ18" s="550">
        <v>3593.92</v>
      </c>
      <c r="QR18" s="551">
        <v>3611.23</v>
      </c>
      <c r="QS18" s="549">
        <v>3629.42</v>
      </c>
      <c r="QT18" s="549">
        <v>3647.61</v>
      </c>
      <c r="QU18" s="550">
        <v>3665.8</v>
      </c>
      <c r="QV18" s="551">
        <v>3683.45</v>
      </c>
      <c r="QW18" s="549">
        <v>3702.01</v>
      </c>
      <c r="QX18" s="549">
        <v>3720.56</v>
      </c>
      <c r="QY18" s="550">
        <v>3739.12</v>
      </c>
      <c r="QZ18" s="551">
        <v>3757.12</v>
      </c>
      <c r="RA18" s="549">
        <v>3776.05</v>
      </c>
      <c r="RB18" s="549">
        <v>3794.97</v>
      </c>
      <c r="RC18" s="550">
        <v>3813.9</v>
      </c>
      <c r="RD18" s="551">
        <v>3832.26</v>
      </c>
      <c r="RE18" s="549">
        <v>3851.57</v>
      </c>
      <c r="RF18" s="549">
        <v>3870.87</v>
      </c>
      <c r="RG18" s="550">
        <v>3890.18</v>
      </c>
      <c r="RH18" s="551">
        <v>3908.91</v>
      </c>
      <c r="RI18" s="549">
        <v>3928.6</v>
      </c>
      <c r="RJ18" s="549">
        <v>3948.29</v>
      </c>
      <c r="RK18" s="550">
        <v>3967.98</v>
      </c>
      <c r="RL18" s="551">
        <v>3987.08</v>
      </c>
      <c r="RM18" s="549">
        <v>4007.17</v>
      </c>
      <c r="RN18" s="549">
        <v>4027.26</v>
      </c>
      <c r="RO18" s="550">
        <v>4047.34</v>
      </c>
      <c r="RP18" s="551">
        <v>4066.83</v>
      </c>
      <c r="RQ18" s="549">
        <v>4087.31</v>
      </c>
      <c r="RR18" s="549">
        <v>4107.8</v>
      </c>
      <c r="RS18" s="550">
        <v>4128.29</v>
      </c>
      <c r="RT18" s="551">
        <v>4148.16</v>
      </c>
      <c r="RU18" s="549">
        <v>4169.0600000000004</v>
      </c>
      <c r="RV18" s="549">
        <v>4189.96</v>
      </c>
      <c r="RW18" s="550">
        <v>4210.8599999999997</v>
      </c>
      <c r="RX18" s="551">
        <v>4231.13</v>
      </c>
      <c r="RY18" s="549">
        <v>4252.4399999999996</v>
      </c>
      <c r="RZ18" s="549">
        <v>4273.76</v>
      </c>
      <c r="SA18" s="550">
        <v>4295.07</v>
      </c>
    </row>
    <row r="19" spans="1:495">
      <c r="A19" s="570"/>
      <c r="B19" s="486" t="s">
        <v>569</v>
      </c>
      <c r="C19" s="509"/>
      <c r="D19" s="509"/>
      <c r="E19" s="509"/>
      <c r="F19" s="509"/>
      <c r="G19" s="493">
        <v>18</v>
      </c>
      <c r="H19" s="545" t="s">
        <v>87</v>
      </c>
      <c r="I19" s="501">
        <v>18</v>
      </c>
      <c r="J19" s="546" t="s">
        <v>380</v>
      </c>
      <c r="K19" s="547">
        <v>0.05</v>
      </c>
      <c r="L19" s="548">
        <v>269.79000000000002</v>
      </c>
      <c r="M19" s="549">
        <v>273.86</v>
      </c>
      <c r="N19" s="549">
        <v>281.33999999999997</v>
      </c>
      <c r="O19" s="550">
        <v>285.41000000000003</v>
      </c>
      <c r="P19" s="548">
        <v>291.55</v>
      </c>
      <c r="Q19" s="549">
        <v>298.07</v>
      </c>
      <c r="R19" s="549">
        <v>308.20999999999998</v>
      </c>
      <c r="S19" s="550">
        <v>311.18</v>
      </c>
      <c r="T19" s="551">
        <v>314.92</v>
      </c>
      <c r="U19" s="549">
        <v>316.12</v>
      </c>
      <c r="V19" s="549">
        <v>324.52999999999997</v>
      </c>
      <c r="W19" s="550">
        <v>324.95</v>
      </c>
      <c r="X19" s="551">
        <v>325.26</v>
      </c>
      <c r="Y19" s="549">
        <v>328.39</v>
      </c>
      <c r="Z19" s="549">
        <v>333.91</v>
      </c>
      <c r="AA19" s="550">
        <v>335.74</v>
      </c>
      <c r="AB19" s="551">
        <v>336.79</v>
      </c>
      <c r="AC19" s="549">
        <v>340</v>
      </c>
      <c r="AD19" s="549">
        <v>343.84</v>
      </c>
      <c r="AE19" s="550">
        <v>343.63</v>
      </c>
      <c r="AF19" s="551">
        <v>344.18</v>
      </c>
      <c r="AG19" s="549">
        <v>345.83</v>
      </c>
      <c r="AH19" s="549">
        <v>347.56</v>
      </c>
      <c r="AI19" s="550">
        <v>346.91</v>
      </c>
      <c r="AJ19" s="551">
        <v>345.43</v>
      </c>
      <c r="AK19" s="549">
        <v>347.52</v>
      </c>
      <c r="AL19" s="549">
        <v>347.92</v>
      </c>
      <c r="AM19" s="550">
        <v>348.46</v>
      </c>
      <c r="AN19" s="551">
        <v>349.49</v>
      </c>
      <c r="AO19" s="549">
        <v>351.39</v>
      </c>
      <c r="AP19" s="549">
        <v>354.69</v>
      </c>
      <c r="AQ19" s="550">
        <v>357.81</v>
      </c>
      <c r="AR19" s="551">
        <v>362.28</v>
      </c>
      <c r="AS19" s="549">
        <v>368.41</v>
      </c>
      <c r="AT19" s="549">
        <v>372.76</v>
      </c>
      <c r="AU19" s="550">
        <v>374.35</v>
      </c>
      <c r="AV19" s="551">
        <v>378.56</v>
      </c>
      <c r="AW19" s="549">
        <v>383.86</v>
      </c>
      <c r="AX19" s="549">
        <v>385.02</v>
      </c>
      <c r="AY19" s="550">
        <v>385.11</v>
      </c>
      <c r="AZ19" s="551">
        <v>383.69</v>
      </c>
      <c r="BA19" s="549">
        <v>386</v>
      </c>
      <c r="BB19" s="549">
        <v>388.53</v>
      </c>
      <c r="BC19" s="550">
        <v>388.78</v>
      </c>
      <c r="BD19" s="551">
        <v>390.85</v>
      </c>
      <c r="BE19" s="549">
        <v>391.74</v>
      </c>
      <c r="BF19" s="549">
        <v>394.01</v>
      </c>
      <c r="BG19" s="550">
        <v>392.82</v>
      </c>
      <c r="BH19" s="551">
        <v>395.72</v>
      </c>
      <c r="BI19" s="549">
        <v>399.85</v>
      </c>
      <c r="BJ19" s="549">
        <v>400.53</v>
      </c>
      <c r="BK19" s="550">
        <v>400.17</v>
      </c>
      <c r="BL19" s="551">
        <v>403.93</v>
      </c>
      <c r="BM19" s="549">
        <v>411.62</v>
      </c>
      <c r="BN19" s="549">
        <v>411.97</v>
      </c>
      <c r="BO19" s="550">
        <v>415.02</v>
      </c>
      <c r="BP19" s="551">
        <v>421.19</v>
      </c>
      <c r="BQ19" s="549">
        <v>423.94</v>
      </c>
      <c r="BR19" s="549">
        <v>426.49</v>
      </c>
      <c r="BS19" s="550">
        <v>428.02</v>
      </c>
      <c r="BT19" s="551">
        <v>433.65</v>
      </c>
      <c r="BU19" s="549">
        <v>440</v>
      </c>
      <c r="BV19" s="549">
        <v>442.92</v>
      </c>
      <c r="BW19" s="550">
        <v>442.3</v>
      </c>
      <c r="BX19" s="551">
        <v>441.66</v>
      </c>
      <c r="BY19" s="549">
        <v>444.01</v>
      </c>
      <c r="BZ19" s="549">
        <v>447.85</v>
      </c>
      <c r="CA19" s="550">
        <v>448.8</v>
      </c>
      <c r="CB19" s="551">
        <v>450.05</v>
      </c>
      <c r="CC19" s="549">
        <v>454.32</v>
      </c>
      <c r="CD19" s="549">
        <v>457.23</v>
      </c>
      <c r="CE19" s="550">
        <v>458.34</v>
      </c>
      <c r="CF19" s="551">
        <v>459.51</v>
      </c>
      <c r="CG19" s="549">
        <v>461.72</v>
      </c>
      <c r="CH19" s="549">
        <v>460.32</v>
      </c>
      <c r="CI19" s="550">
        <v>456.04</v>
      </c>
      <c r="CJ19" s="552">
        <v>455.05</v>
      </c>
      <c r="CK19" s="549">
        <v>458.29</v>
      </c>
      <c r="CL19" s="549">
        <v>465.05</v>
      </c>
      <c r="CM19" s="550">
        <v>462.25</v>
      </c>
      <c r="CN19" s="551">
        <v>466.3</v>
      </c>
      <c r="CO19" s="549">
        <v>468.39</v>
      </c>
      <c r="CP19" s="549">
        <v>469.29</v>
      </c>
      <c r="CQ19" s="550">
        <v>468.22</v>
      </c>
      <c r="CR19" s="551">
        <v>468.84</v>
      </c>
      <c r="CS19" s="549">
        <v>470.57</v>
      </c>
      <c r="CT19" s="549">
        <v>474.22</v>
      </c>
      <c r="CU19" s="550">
        <v>475.09</v>
      </c>
      <c r="CV19" s="548">
        <v>476.18</v>
      </c>
      <c r="CW19" s="549">
        <v>485.23</v>
      </c>
      <c r="CX19" s="549">
        <v>492.07</v>
      </c>
      <c r="CY19" s="550">
        <v>491.16</v>
      </c>
      <c r="CZ19" s="551">
        <v>491.18</v>
      </c>
      <c r="DA19" s="549">
        <v>495.32</v>
      </c>
      <c r="DB19" s="549">
        <v>498.09</v>
      </c>
      <c r="DC19" s="550">
        <v>505</v>
      </c>
      <c r="DD19" s="551">
        <v>520.69000000000005</v>
      </c>
      <c r="DE19" s="549">
        <v>557.62</v>
      </c>
      <c r="DF19" s="549">
        <v>576.08000000000004</v>
      </c>
      <c r="DG19" s="550">
        <v>600.71</v>
      </c>
      <c r="DH19" s="551">
        <v>605.19000000000005</v>
      </c>
      <c r="DI19" s="549">
        <v>603.75</v>
      </c>
      <c r="DJ19" s="549">
        <v>600.77</v>
      </c>
      <c r="DK19" s="550">
        <v>612.16999999999996</v>
      </c>
      <c r="DL19" s="551">
        <v>632.03</v>
      </c>
      <c r="DM19" s="549">
        <v>638.5</v>
      </c>
      <c r="DN19" s="549">
        <v>649.88</v>
      </c>
      <c r="DO19" s="550">
        <v>661.67</v>
      </c>
      <c r="DP19" s="551">
        <v>658.14</v>
      </c>
      <c r="DQ19" s="549">
        <v>689.31</v>
      </c>
      <c r="DR19" s="549">
        <v>692.87</v>
      </c>
      <c r="DS19" s="550">
        <v>687.19</v>
      </c>
      <c r="DT19" s="551">
        <v>696.7</v>
      </c>
      <c r="DU19" s="549">
        <v>725.23</v>
      </c>
      <c r="DV19" s="549">
        <v>774.76</v>
      </c>
      <c r="DW19" s="550">
        <v>768.74</v>
      </c>
      <c r="DX19" s="551">
        <v>715.95</v>
      </c>
      <c r="DY19" s="549">
        <v>691.26</v>
      </c>
      <c r="DZ19" s="549">
        <v>694.39</v>
      </c>
      <c r="EA19" s="550">
        <v>697.18</v>
      </c>
      <c r="EB19" s="551">
        <v>705.25</v>
      </c>
      <c r="EC19" s="549">
        <v>722.76</v>
      </c>
      <c r="ED19" s="549">
        <v>728.03</v>
      </c>
      <c r="EE19" s="550">
        <v>727.14</v>
      </c>
      <c r="EF19" s="551">
        <v>738.68</v>
      </c>
      <c r="EG19" s="549">
        <v>759.69</v>
      </c>
      <c r="EH19" s="549">
        <v>768.44</v>
      </c>
      <c r="EI19" s="550">
        <v>768.35</v>
      </c>
      <c r="EJ19" s="551">
        <v>770.37</v>
      </c>
      <c r="EK19" s="549">
        <v>772.58</v>
      </c>
      <c r="EL19" s="549">
        <v>767.66</v>
      </c>
      <c r="EM19" s="550">
        <v>766.57</v>
      </c>
      <c r="EN19" s="551">
        <v>773.09</v>
      </c>
      <c r="EO19" s="549">
        <v>778.6</v>
      </c>
      <c r="EP19" s="549">
        <v>776.77</v>
      </c>
      <c r="EQ19" s="550">
        <v>777.31</v>
      </c>
      <c r="ER19" s="551">
        <v>785.64</v>
      </c>
      <c r="ES19" s="549">
        <v>789.93</v>
      </c>
      <c r="ET19" s="549">
        <v>795.77</v>
      </c>
      <c r="EU19" s="550">
        <v>795</v>
      </c>
      <c r="EV19" s="551">
        <v>793.4</v>
      </c>
      <c r="EW19" s="549">
        <v>796.18</v>
      </c>
      <c r="EX19" s="549">
        <v>798.95</v>
      </c>
      <c r="EY19" s="550">
        <v>801.73</v>
      </c>
      <c r="EZ19" s="551">
        <v>804.94</v>
      </c>
      <c r="FA19" s="549">
        <v>808.71</v>
      </c>
      <c r="FB19" s="549">
        <v>811.95</v>
      </c>
      <c r="FC19" s="550">
        <v>815.19</v>
      </c>
      <c r="FD19" s="551">
        <v>819.21</v>
      </c>
      <c r="FE19" s="549">
        <v>822.92</v>
      </c>
      <c r="FF19" s="549">
        <v>826.63</v>
      </c>
      <c r="FG19" s="550">
        <v>830.35</v>
      </c>
      <c r="FH19" s="551">
        <v>834.46</v>
      </c>
      <c r="FI19" s="549">
        <v>838.45</v>
      </c>
      <c r="FJ19" s="549">
        <v>842.45</v>
      </c>
      <c r="FK19" s="550">
        <v>846.44</v>
      </c>
      <c r="FL19" s="551">
        <v>850.83</v>
      </c>
      <c r="FM19" s="549">
        <v>855.11</v>
      </c>
      <c r="FN19" s="549">
        <v>859.4</v>
      </c>
      <c r="FO19" s="550">
        <v>863.69</v>
      </c>
      <c r="FP19" s="551">
        <v>867.85</v>
      </c>
      <c r="FQ19" s="549">
        <v>872.22</v>
      </c>
      <c r="FR19" s="549">
        <v>876.59</v>
      </c>
      <c r="FS19" s="550">
        <v>880.96</v>
      </c>
      <c r="FT19" s="551">
        <v>885.2</v>
      </c>
      <c r="FU19" s="549">
        <v>889.66</v>
      </c>
      <c r="FV19" s="549">
        <v>894.12</v>
      </c>
      <c r="FW19" s="550">
        <v>898.58</v>
      </c>
      <c r="FX19" s="551">
        <v>902.91</v>
      </c>
      <c r="FY19" s="549">
        <v>907.45</v>
      </c>
      <c r="FZ19" s="549">
        <v>912</v>
      </c>
      <c r="GA19" s="550">
        <v>916.55</v>
      </c>
      <c r="GB19" s="551">
        <v>920.96</v>
      </c>
      <c r="GC19" s="549">
        <v>925.6</v>
      </c>
      <c r="GD19" s="549">
        <v>930.24</v>
      </c>
      <c r="GE19" s="550">
        <v>934.88</v>
      </c>
      <c r="GF19" s="551">
        <v>939.38</v>
      </c>
      <c r="GG19" s="549">
        <v>944.12</v>
      </c>
      <c r="GH19" s="549">
        <v>948.85</v>
      </c>
      <c r="GI19" s="550">
        <v>953.58</v>
      </c>
      <c r="GJ19" s="551">
        <v>958.17</v>
      </c>
      <c r="GK19" s="549">
        <v>963</v>
      </c>
      <c r="GL19" s="549">
        <v>967.83</v>
      </c>
      <c r="GM19" s="550">
        <v>972.65</v>
      </c>
      <c r="GN19" s="551">
        <v>977.33</v>
      </c>
      <c r="GO19" s="549">
        <v>982.26</v>
      </c>
      <c r="GP19" s="549">
        <v>987.18</v>
      </c>
      <c r="GQ19" s="550">
        <v>992.11</v>
      </c>
      <c r="GR19" s="551">
        <v>996.88</v>
      </c>
      <c r="GS19" s="549">
        <v>1001.9</v>
      </c>
      <c r="GT19" s="549">
        <v>1006.93</v>
      </c>
      <c r="GU19" s="550">
        <v>1011.95</v>
      </c>
      <c r="GV19" s="551">
        <v>1016.82</v>
      </c>
      <c r="GW19" s="549">
        <v>1021.94</v>
      </c>
      <c r="GX19" s="549">
        <v>1027.06</v>
      </c>
      <c r="GY19" s="550">
        <v>1032.19</v>
      </c>
      <c r="GZ19" s="551">
        <v>1037.1600000000001</v>
      </c>
      <c r="HA19" s="549">
        <v>1042.3800000000001</v>
      </c>
      <c r="HB19" s="549">
        <v>1047.6099999999999</v>
      </c>
      <c r="HC19" s="550">
        <v>1052.83</v>
      </c>
      <c r="HD19" s="551">
        <v>1057.9000000000001</v>
      </c>
      <c r="HE19" s="549">
        <v>1063.23</v>
      </c>
      <c r="HF19" s="549">
        <v>1068.56</v>
      </c>
      <c r="HG19" s="550">
        <v>1073.8900000000001</v>
      </c>
      <c r="HH19" s="551">
        <v>1079.06</v>
      </c>
      <c r="HI19" s="549">
        <v>1084.49</v>
      </c>
      <c r="HJ19" s="549">
        <v>1089.93</v>
      </c>
      <c r="HK19" s="550">
        <v>1095.3599999999999</v>
      </c>
      <c r="HL19" s="551">
        <v>1100.6400000000001</v>
      </c>
      <c r="HM19" s="549">
        <v>1106.18</v>
      </c>
      <c r="HN19" s="549">
        <v>1111.73</v>
      </c>
      <c r="HO19" s="550">
        <v>1117.27</v>
      </c>
      <c r="HP19" s="551">
        <v>1122.6500000000001</v>
      </c>
      <c r="HQ19" s="549">
        <v>1128.31</v>
      </c>
      <c r="HR19" s="549">
        <v>1133.96</v>
      </c>
      <c r="HS19" s="550">
        <v>1139.6199999999999</v>
      </c>
      <c r="HT19" s="551">
        <v>1145.0999999999999</v>
      </c>
      <c r="HU19" s="549">
        <v>1150.8699999999999</v>
      </c>
      <c r="HV19" s="549">
        <v>1156.6400000000001</v>
      </c>
      <c r="HW19" s="550">
        <v>1162.4100000000001</v>
      </c>
      <c r="HX19" s="551">
        <v>1168.01</v>
      </c>
      <c r="HY19" s="549">
        <v>1173.8900000000001</v>
      </c>
      <c r="HZ19" s="549">
        <v>1179.77</v>
      </c>
      <c r="IA19" s="550">
        <v>1185.6600000000001</v>
      </c>
      <c r="IB19" s="551">
        <v>1191.3699999999999</v>
      </c>
      <c r="IC19" s="549">
        <v>1197.3699999999999</v>
      </c>
      <c r="ID19" s="549">
        <v>1203.3699999999999</v>
      </c>
      <c r="IE19" s="550">
        <v>1209.3699999999999</v>
      </c>
      <c r="IF19" s="551">
        <v>1215.19</v>
      </c>
      <c r="IG19" s="549">
        <v>1221.31</v>
      </c>
      <c r="IH19" s="549">
        <v>1227.44</v>
      </c>
      <c r="II19" s="550">
        <v>1233.56</v>
      </c>
      <c r="IJ19" s="551">
        <v>1239.5</v>
      </c>
      <c r="IK19" s="549">
        <v>1245.74</v>
      </c>
      <c r="IL19" s="549">
        <v>1251.99</v>
      </c>
      <c r="IM19" s="550">
        <v>1258.23</v>
      </c>
      <c r="IN19" s="551">
        <v>1264.29</v>
      </c>
      <c r="IO19" s="549">
        <v>1270.6600000000001</v>
      </c>
      <c r="IP19" s="549">
        <v>1277.02</v>
      </c>
      <c r="IQ19" s="550">
        <v>1283.3900000000001</v>
      </c>
      <c r="IR19" s="551">
        <v>1289.57</v>
      </c>
      <c r="IS19" s="549">
        <v>1296.07</v>
      </c>
      <c r="IT19" s="549">
        <v>1302.57</v>
      </c>
      <c r="IU19" s="550">
        <v>1309.06</v>
      </c>
      <c r="IV19" s="551">
        <v>1315.36</v>
      </c>
      <c r="IW19" s="549">
        <v>1321.99</v>
      </c>
      <c r="IX19" s="549">
        <v>1328.62</v>
      </c>
      <c r="IY19" s="550">
        <v>1335.24</v>
      </c>
      <c r="IZ19" s="551">
        <v>1341.67</v>
      </c>
      <c r="JA19" s="549">
        <v>1348.43</v>
      </c>
      <c r="JB19" s="549">
        <v>1355.19</v>
      </c>
      <c r="JC19" s="550">
        <v>1361.95</v>
      </c>
      <c r="JD19" s="551">
        <v>1368.5</v>
      </c>
      <c r="JE19" s="549">
        <v>1375.4</v>
      </c>
      <c r="JF19" s="549">
        <v>1382.29</v>
      </c>
      <c r="JG19" s="550">
        <v>1389.19</v>
      </c>
      <c r="JH19" s="551">
        <v>1395.87</v>
      </c>
      <c r="JI19" s="549">
        <v>1402.91</v>
      </c>
      <c r="JJ19" s="549">
        <v>1409.94</v>
      </c>
      <c r="JK19" s="550">
        <v>1416.97</v>
      </c>
      <c r="JL19" s="551">
        <v>1423.79</v>
      </c>
      <c r="JM19" s="549">
        <v>1430.96</v>
      </c>
      <c r="JN19" s="549">
        <v>1438.14</v>
      </c>
      <c r="JO19" s="550">
        <v>1445.31</v>
      </c>
      <c r="JP19" s="551">
        <v>1452.27</v>
      </c>
      <c r="JQ19" s="549">
        <v>1459.58</v>
      </c>
      <c r="JR19" s="549">
        <v>1466.9</v>
      </c>
      <c r="JS19" s="550">
        <v>1474.22</v>
      </c>
      <c r="JT19" s="551">
        <v>1481.31</v>
      </c>
      <c r="JU19" s="549">
        <v>1488.78</v>
      </c>
      <c r="JV19" s="549">
        <v>1496.24</v>
      </c>
      <c r="JW19" s="550">
        <v>1503.7</v>
      </c>
      <c r="JX19" s="551">
        <v>1510.94</v>
      </c>
      <c r="JY19" s="549">
        <v>1518.55</v>
      </c>
      <c r="JZ19" s="549">
        <v>1526.16</v>
      </c>
      <c r="KA19" s="550">
        <v>1533.77</v>
      </c>
      <c r="KB19" s="551">
        <v>1541.16</v>
      </c>
      <c r="KC19" s="549">
        <v>1548.92</v>
      </c>
      <c r="KD19" s="549">
        <v>1556.69</v>
      </c>
      <c r="KE19" s="550">
        <v>1564.45</v>
      </c>
      <c r="KF19" s="551">
        <v>1571.98</v>
      </c>
      <c r="KG19" s="549">
        <v>1579.9</v>
      </c>
      <c r="KH19" s="549">
        <v>1587.82</v>
      </c>
      <c r="KI19" s="550">
        <v>1595.74</v>
      </c>
      <c r="KJ19" s="551">
        <v>1603.42</v>
      </c>
      <c r="KK19" s="549">
        <v>1611.5</v>
      </c>
      <c r="KL19" s="549">
        <v>1619.58</v>
      </c>
      <c r="KM19" s="550">
        <v>1627.65</v>
      </c>
      <c r="KN19" s="551">
        <v>1635.49</v>
      </c>
      <c r="KO19" s="549">
        <v>1643.73</v>
      </c>
      <c r="KP19" s="549">
        <v>1651.97</v>
      </c>
      <c r="KQ19" s="550">
        <v>1660.21</v>
      </c>
      <c r="KR19" s="551">
        <v>1668.2</v>
      </c>
      <c r="KS19" s="549">
        <v>1676.6</v>
      </c>
      <c r="KT19" s="549">
        <v>1685.01</v>
      </c>
      <c r="KU19" s="550">
        <v>1693.41</v>
      </c>
      <c r="KV19" s="551">
        <v>1701.56</v>
      </c>
      <c r="KW19" s="549">
        <v>1710.14</v>
      </c>
      <c r="KX19" s="549">
        <v>1718.71</v>
      </c>
      <c r="KY19" s="550">
        <v>1727.28</v>
      </c>
      <c r="KZ19" s="551">
        <v>1735.59</v>
      </c>
      <c r="LA19" s="549">
        <v>1744.34</v>
      </c>
      <c r="LB19" s="549">
        <v>1753.08</v>
      </c>
      <c r="LC19" s="550">
        <v>1761.82</v>
      </c>
      <c r="LD19" s="551">
        <v>1770.31</v>
      </c>
      <c r="LE19" s="549">
        <v>1779.22</v>
      </c>
      <c r="LF19" s="549">
        <v>1788.14</v>
      </c>
      <c r="LG19" s="550">
        <v>1797.06</v>
      </c>
      <c r="LH19" s="551">
        <v>1805.71</v>
      </c>
      <c r="LI19" s="549">
        <v>1814.81</v>
      </c>
      <c r="LJ19" s="549">
        <v>1823.91</v>
      </c>
      <c r="LK19" s="550">
        <v>1833</v>
      </c>
      <c r="LL19" s="551">
        <v>1841.83</v>
      </c>
      <c r="LM19" s="549">
        <v>1851.11</v>
      </c>
      <c r="LN19" s="549">
        <v>1860.38</v>
      </c>
      <c r="LO19" s="550">
        <v>1869.66</v>
      </c>
      <c r="LP19" s="551">
        <v>1878.66</v>
      </c>
      <c r="LQ19" s="549">
        <v>1888.13</v>
      </c>
      <c r="LR19" s="549">
        <v>1897.59</v>
      </c>
      <c r="LS19" s="550">
        <v>1907.06</v>
      </c>
      <c r="LT19" s="551">
        <v>1916.24</v>
      </c>
      <c r="LU19" s="549">
        <v>1925.89</v>
      </c>
      <c r="LV19" s="549">
        <v>1935.54</v>
      </c>
      <c r="LW19" s="550">
        <v>1945.2</v>
      </c>
      <c r="LX19" s="551">
        <v>1954.56</v>
      </c>
      <c r="LY19" s="549">
        <v>1964.41</v>
      </c>
      <c r="LZ19" s="549">
        <v>1974.25</v>
      </c>
      <c r="MA19" s="550">
        <v>1984.1</v>
      </c>
      <c r="MB19" s="551">
        <v>1993.65</v>
      </c>
      <c r="MC19" s="549">
        <v>2003.7</v>
      </c>
      <c r="MD19" s="549">
        <v>2013.74</v>
      </c>
      <c r="ME19" s="550">
        <v>2023.78</v>
      </c>
      <c r="MF19" s="551">
        <v>2033.53</v>
      </c>
      <c r="MG19" s="549">
        <v>2043.77</v>
      </c>
      <c r="MH19" s="549">
        <v>2054.0100000000002</v>
      </c>
      <c r="MI19" s="550">
        <v>2064.2600000000002</v>
      </c>
      <c r="MJ19" s="551">
        <v>2074.1999999999998</v>
      </c>
      <c r="MK19" s="549">
        <v>2084.65</v>
      </c>
      <c r="ML19" s="549">
        <v>2095.09</v>
      </c>
      <c r="MM19" s="550">
        <v>2105.54</v>
      </c>
      <c r="MN19" s="551">
        <v>2115.6799999999998</v>
      </c>
      <c r="MO19" s="549">
        <v>2126.34</v>
      </c>
      <c r="MP19" s="549">
        <v>2137</v>
      </c>
      <c r="MQ19" s="550">
        <v>2147.65</v>
      </c>
      <c r="MR19" s="551">
        <v>2157.9899999999998</v>
      </c>
      <c r="MS19" s="549">
        <v>2168.86</v>
      </c>
      <c r="MT19" s="549">
        <v>2179.7399999999998</v>
      </c>
      <c r="MU19" s="550">
        <v>2190.61</v>
      </c>
      <c r="MV19" s="551">
        <v>2201.15</v>
      </c>
      <c r="MW19" s="549">
        <v>2212.2399999999998</v>
      </c>
      <c r="MX19" s="549">
        <v>2223.33</v>
      </c>
      <c r="MY19" s="550">
        <v>2234.42</v>
      </c>
      <c r="MZ19" s="551">
        <v>2245.1799999999998</v>
      </c>
      <c r="NA19" s="549">
        <v>2256.4899999999998</v>
      </c>
      <c r="NB19" s="549">
        <v>2267.8000000000002</v>
      </c>
      <c r="NC19" s="550">
        <v>2279.11</v>
      </c>
      <c r="ND19" s="551">
        <v>2290.08</v>
      </c>
      <c r="NE19" s="549">
        <v>2301.62</v>
      </c>
      <c r="NF19" s="549">
        <v>2313.15</v>
      </c>
      <c r="NG19" s="550">
        <v>2324.69</v>
      </c>
      <c r="NH19" s="551">
        <v>2335.88</v>
      </c>
      <c r="NI19" s="549">
        <v>2347.65</v>
      </c>
      <c r="NJ19" s="549">
        <v>2359.42</v>
      </c>
      <c r="NK19" s="550">
        <v>2371.1799999999998</v>
      </c>
      <c r="NL19" s="551">
        <v>2382.6</v>
      </c>
      <c r="NM19" s="549">
        <v>2394.6</v>
      </c>
      <c r="NN19" s="549">
        <v>2406.61</v>
      </c>
      <c r="NO19" s="550">
        <v>2418.61</v>
      </c>
      <c r="NP19" s="551">
        <v>2430.25</v>
      </c>
      <c r="NQ19" s="549">
        <v>2442.4899999999998</v>
      </c>
      <c r="NR19" s="549">
        <v>2454.7399999999998</v>
      </c>
      <c r="NS19" s="550">
        <v>2466.98</v>
      </c>
      <c r="NT19" s="551">
        <v>2478.86</v>
      </c>
      <c r="NU19" s="549">
        <v>2491.34</v>
      </c>
      <c r="NV19" s="549">
        <v>2503.83</v>
      </c>
      <c r="NW19" s="550">
        <v>2516.3200000000002</v>
      </c>
      <c r="NX19" s="551">
        <v>2528.4299999999998</v>
      </c>
      <c r="NY19" s="549">
        <v>2541.17</v>
      </c>
      <c r="NZ19" s="549">
        <v>2553.91</v>
      </c>
      <c r="OA19" s="550">
        <v>2566.65</v>
      </c>
      <c r="OB19" s="551">
        <v>2579</v>
      </c>
      <c r="OC19" s="549">
        <v>2591.9899999999998</v>
      </c>
      <c r="OD19" s="549">
        <v>2604.9899999999998</v>
      </c>
      <c r="OE19" s="550">
        <v>2617.98</v>
      </c>
      <c r="OF19" s="551">
        <v>2630.58</v>
      </c>
      <c r="OG19" s="549">
        <v>2643.83</v>
      </c>
      <c r="OH19" s="549">
        <v>2657.09</v>
      </c>
      <c r="OI19" s="550">
        <v>2670.34</v>
      </c>
      <c r="OJ19" s="551">
        <v>2683.19</v>
      </c>
      <c r="OK19" s="549">
        <v>2696.71</v>
      </c>
      <c r="OL19" s="549">
        <v>2710.23</v>
      </c>
      <c r="OM19" s="550">
        <v>2723.75</v>
      </c>
      <c r="ON19" s="551">
        <v>2736.86</v>
      </c>
      <c r="OO19" s="549">
        <v>2750.65</v>
      </c>
      <c r="OP19" s="549">
        <v>2764.43</v>
      </c>
      <c r="OQ19" s="550">
        <v>2778.22</v>
      </c>
      <c r="OR19" s="551">
        <v>2791.59</v>
      </c>
      <c r="OS19" s="549">
        <v>2805.66</v>
      </c>
      <c r="OT19" s="549">
        <v>2819.72</v>
      </c>
      <c r="OU19" s="550">
        <v>2833.78</v>
      </c>
      <c r="OV19" s="551">
        <v>2847.43</v>
      </c>
      <c r="OW19" s="549">
        <v>2861.77</v>
      </c>
      <c r="OX19" s="549">
        <v>2876.12</v>
      </c>
      <c r="OY19" s="550">
        <v>2890.46</v>
      </c>
      <c r="OZ19" s="551">
        <v>2904.38</v>
      </c>
      <c r="PA19" s="549">
        <v>2919.01</v>
      </c>
      <c r="PB19" s="549">
        <v>2933.64</v>
      </c>
      <c r="PC19" s="550">
        <v>2948.27</v>
      </c>
      <c r="PD19" s="551">
        <v>2962.46</v>
      </c>
      <c r="PE19" s="549">
        <v>2977.39</v>
      </c>
      <c r="PF19" s="549">
        <v>2992.31</v>
      </c>
      <c r="PG19" s="550">
        <v>3007.24</v>
      </c>
      <c r="PH19" s="551">
        <v>3021.71</v>
      </c>
      <c r="PI19" s="549">
        <v>3036.93</v>
      </c>
      <c r="PJ19" s="549">
        <v>3052.16</v>
      </c>
      <c r="PK19" s="550">
        <v>3067.38</v>
      </c>
      <c r="PL19" s="551">
        <v>3082.15</v>
      </c>
      <c r="PM19" s="549">
        <v>3097.67</v>
      </c>
      <c r="PN19" s="549">
        <v>3113.2</v>
      </c>
      <c r="PO19" s="550">
        <v>3128.73</v>
      </c>
      <c r="PP19" s="551">
        <v>3143.79</v>
      </c>
      <c r="PQ19" s="549">
        <v>3159.63</v>
      </c>
      <c r="PR19" s="549">
        <v>3175.46</v>
      </c>
      <c r="PS19" s="550">
        <v>3191.3</v>
      </c>
      <c r="PT19" s="551">
        <v>3206.66</v>
      </c>
      <c r="PU19" s="549">
        <v>3222.82</v>
      </c>
      <c r="PV19" s="549">
        <v>3238.97</v>
      </c>
      <c r="PW19" s="550">
        <v>3255.13</v>
      </c>
      <c r="PX19" s="551">
        <v>3270.8</v>
      </c>
      <c r="PY19" s="549">
        <v>3287.28</v>
      </c>
      <c r="PZ19" s="549">
        <v>3303.75</v>
      </c>
      <c r="QA19" s="550">
        <v>3320.23</v>
      </c>
      <c r="QB19" s="551">
        <v>3336.21</v>
      </c>
      <c r="QC19" s="549">
        <v>3353.02</v>
      </c>
      <c r="QD19" s="549">
        <v>3369.83</v>
      </c>
      <c r="QE19" s="550">
        <v>3386.64</v>
      </c>
      <c r="QF19" s="551">
        <v>3402.94</v>
      </c>
      <c r="QG19" s="549">
        <v>3420.08</v>
      </c>
      <c r="QH19" s="549">
        <v>3437.22</v>
      </c>
      <c r="QI19" s="550">
        <v>3454.37</v>
      </c>
      <c r="QJ19" s="551">
        <v>3471</v>
      </c>
      <c r="QK19" s="549">
        <v>3488.48</v>
      </c>
      <c r="QL19" s="549">
        <v>3505.97</v>
      </c>
      <c r="QM19" s="550">
        <v>3523.46</v>
      </c>
      <c r="QN19" s="551">
        <v>3540.42</v>
      </c>
      <c r="QO19" s="549">
        <v>3558.25</v>
      </c>
      <c r="QP19" s="549">
        <v>3576.09</v>
      </c>
      <c r="QQ19" s="550">
        <v>3593.92</v>
      </c>
      <c r="QR19" s="551">
        <v>3611.23</v>
      </c>
      <c r="QS19" s="549">
        <v>3629.42</v>
      </c>
      <c r="QT19" s="549">
        <v>3647.61</v>
      </c>
      <c r="QU19" s="550">
        <v>3665.8</v>
      </c>
      <c r="QV19" s="551">
        <v>3683.45</v>
      </c>
      <c r="QW19" s="549">
        <v>3702.01</v>
      </c>
      <c r="QX19" s="549">
        <v>3720.56</v>
      </c>
      <c r="QY19" s="550">
        <v>3739.12</v>
      </c>
      <c r="QZ19" s="551">
        <v>3757.12</v>
      </c>
      <c r="RA19" s="549">
        <v>3776.05</v>
      </c>
      <c r="RB19" s="549">
        <v>3794.97</v>
      </c>
      <c r="RC19" s="550">
        <v>3813.9</v>
      </c>
      <c r="RD19" s="551">
        <v>3832.26</v>
      </c>
      <c r="RE19" s="549">
        <v>3851.57</v>
      </c>
      <c r="RF19" s="549">
        <v>3870.87</v>
      </c>
      <c r="RG19" s="550">
        <v>3890.18</v>
      </c>
      <c r="RH19" s="551">
        <v>3908.91</v>
      </c>
      <c r="RI19" s="549">
        <v>3928.6</v>
      </c>
      <c r="RJ19" s="549">
        <v>3948.29</v>
      </c>
      <c r="RK19" s="550">
        <v>3967.98</v>
      </c>
      <c r="RL19" s="551">
        <v>3987.08</v>
      </c>
      <c r="RM19" s="549">
        <v>4007.17</v>
      </c>
      <c r="RN19" s="549">
        <v>4027.26</v>
      </c>
      <c r="RO19" s="550">
        <v>4047.34</v>
      </c>
      <c r="RP19" s="551">
        <v>4066.83</v>
      </c>
      <c r="RQ19" s="549">
        <v>4087.31</v>
      </c>
      <c r="RR19" s="549">
        <v>4107.8</v>
      </c>
      <c r="RS19" s="550">
        <v>4128.29</v>
      </c>
      <c r="RT19" s="551">
        <v>4148.16</v>
      </c>
      <c r="RU19" s="549">
        <v>4169.0600000000004</v>
      </c>
      <c r="RV19" s="549">
        <v>4189.96</v>
      </c>
      <c r="RW19" s="550">
        <v>4210.8599999999997</v>
      </c>
      <c r="RX19" s="551">
        <v>4231.13</v>
      </c>
      <c r="RY19" s="549">
        <v>4252.4399999999996</v>
      </c>
      <c r="RZ19" s="549">
        <v>4273.76</v>
      </c>
      <c r="SA19" s="550">
        <v>4295.07</v>
      </c>
    </row>
    <row r="20" spans="1:495">
      <c r="A20" s="570"/>
      <c r="B20" s="573" t="str">
        <f>CONCATENATE("Feature codes 02 to 20 and Composite index reflect the indices in the ",DAY(C1)," ",TEXT(C1,"mmmm")," ",YEAR(C1)," EM1110-2-1304 CWCCIS")</f>
        <v>Feature codes 02 to 20 and Composite index reflect the indices in the 31 March 2015 EM1110-2-1304 CWCCIS</v>
      </c>
      <c r="C20" s="509"/>
      <c r="D20" s="509"/>
      <c r="E20" s="509"/>
      <c r="F20" s="509"/>
      <c r="G20" s="493">
        <v>19</v>
      </c>
      <c r="H20" s="574" t="s">
        <v>88</v>
      </c>
      <c r="I20" s="501">
        <v>19</v>
      </c>
      <c r="J20" s="575" t="s">
        <v>381</v>
      </c>
      <c r="K20" s="547">
        <v>0.02</v>
      </c>
      <c r="L20" s="548">
        <v>272.95999999999998</v>
      </c>
      <c r="M20" s="549">
        <v>276.04000000000002</v>
      </c>
      <c r="N20" s="549">
        <v>284.61</v>
      </c>
      <c r="O20" s="550">
        <v>287.69</v>
      </c>
      <c r="P20" s="548">
        <v>293.79000000000002</v>
      </c>
      <c r="Q20" s="549">
        <v>300</v>
      </c>
      <c r="R20" s="549">
        <v>309.83</v>
      </c>
      <c r="S20" s="550">
        <v>312.44</v>
      </c>
      <c r="T20" s="551">
        <v>317.17</v>
      </c>
      <c r="U20" s="549">
        <v>318.26</v>
      </c>
      <c r="V20" s="549">
        <v>327.74</v>
      </c>
      <c r="W20" s="550">
        <v>327.83</v>
      </c>
      <c r="X20" s="551">
        <v>327.52999999999997</v>
      </c>
      <c r="Y20" s="549">
        <v>329.77</v>
      </c>
      <c r="Z20" s="549">
        <v>336.78</v>
      </c>
      <c r="AA20" s="550">
        <v>337.58</v>
      </c>
      <c r="AB20" s="551">
        <v>337.59</v>
      </c>
      <c r="AC20" s="549">
        <v>341.9</v>
      </c>
      <c r="AD20" s="549">
        <v>345.41</v>
      </c>
      <c r="AE20" s="550">
        <v>344.61</v>
      </c>
      <c r="AF20" s="551">
        <v>344.74</v>
      </c>
      <c r="AG20" s="549">
        <v>346.93</v>
      </c>
      <c r="AH20" s="549">
        <v>349.22</v>
      </c>
      <c r="AI20" s="550">
        <v>347.84</v>
      </c>
      <c r="AJ20" s="551">
        <v>347.27</v>
      </c>
      <c r="AK20" s="549">
        <v>349.61</v>
      </c>
      <c r="AL20" s="549">
        <v>349.34</v>
      </c>
      <c r="AM20" s="550">
        <v>349.75</v>
      </c>
      <c r="AN20" s="551">
        <v>350.28</v>
      </c>
      <c r="AO20" s="549">
        <v>352.65</v>
      </c>
      <c r="AP20" s="549">
        <v>356.54</v>
      </c>
      <c r="AQ20" s="550">
        <v>359.07</v>
      </c>
      <c r="AR20" s="551">
        <v>362.38</v>
      </c>
      <c r="AS20" s="549">
        <v>367.09</v>
      </c>
      <c r="AT20" s="549">
        <v>370.86</v>
      </c>
      <c r="AU20" s="550">
        <v>371.49</v>
      </c>
      <c r="AV20" s="551">
        <v>374.97</v>
      </c>
      <c r="AW20" s="549">
        <v>379.49</v>
      </c>
      <c r="AX20" s="549">
        <v>382.47</v>
      </c>
      <c r="AY20" s="550">
        <v>382.81</v>
      </c>
      <c r="AZ20" s="551">
        <v>382.1</v>
      </c>
      <c r="BA20" s="549">
        <v>385.48</v>
      </c>
      <c r="BB20" s="549">
        <v>388.93</v>
      </c>
      <c r="BC20" s="550">
        <v>389.01</v>
      </c>
      <c r="BD20" s="551">
        <v>391.31</v>
      </c>
      <c r="BE20" s="549">
        <v>393.28</v>
      </c>
      <c r="BF20" s="549">
        <v>396.94</v>
      </c>
      <c r="BG20" s="550">
        <v>395.33</v>
      </c>
      <c r="BH20" s="551">
        <v>398.09</v>
      </c>
      <c r="BI20" s="549">
        <v>402.68</v>
      </c>
      <c r="BJ20" s="549">
        <v>403.56</v>
      </c>
      <c r="BK20" s="550">
        <v>403.94</v>
      </c>
      <c r="BL20" s="551">
        <v>409.21</v>
      </c>
      <c r="BM20" s="549">
        <v>419.09</v>
      </c>
      <c r="BN20" s="549">
        <v>417.86</v>
      </c>
      <c r="BO20" s="550">
        <v>421.18</v>
      </c>
      <c r="BP20" s="551">
        <v>427.15</v>
      </c>
      <c r="BQ20" s="549">
        <v>429.69</v>
      </c>
      <c r="BR20" s="549">
        <v>432.59</v>
      </c>
      <c r="BS20" s="550">
        <v>434.12</v>
      </c>
      <c r="BT20" s="551">
        <v>438.14</v>
      </c>
      <c r="BU20" s="549">
        <v>444.64</v>
      </c>
      <c r="BV20" s="549">
        <v>447.98</v>
      </c>
      <c r="BW20" s="550">
        <v>447.96</v>
      </c>
      <c r="BX20" s="551">
        <v>447.8</v>
      </c>
      <c r="BY20" s="549">
        <v>452.65</v>
      </c>
      <c r="BZ20" s="549">
        <v>457.78</v>
      </c>
      <c r="CA20" s="550">
        <v>459.09</v>
      </c>
      <c r="CB20" s="551">
        <v>461.23</v>
      </c>
      <c r="CC20" s="549">
        <v>466.4</v>
      </c>
      <c r="CD20" s="549">
        <v>468.57</v>
      </c>
      <c r="CE20" s="550">
        <v>468.4</v>
      </c>
      <c r="CF20" s="551">
        <v>469.97</v>
      </c>
      <c r="CG20" s="549">
        <v>474.07</v>
      </c>
      <c r="CH20" s="549">
        <v>474.38</v>
      </c>
      <c r="CI20" s="550">
        <v>472.57</v>
      </c>
      <c r="CJ20" s="552">
        <v>474.86</v>
      </c>
      <c r="CK20" s="549">
        <v>480.31</v>
      </c>
      <c r="CL20" s="549">
        <v>487.47</v>
      </c>
      <c r="CM20" s="550">
        <v>483.86</v>
      </c>
      <c r="CN20" s="551">
        <v>487.08</v>
      </c>
      <c r="CO20" s="549">
        <v>489.21</v>
      </c>
      <c r="CP20" s="549">
        <v>489.75</v>
      </c>
      <c r="CQ20" s="550">
        <v>489.55</v>
      </c>
      <c r="CR20" s="551">
        <v>490.33</v>
      </c>
      <c r="CS20" s="549">
        <v>491.91</v>
      </c>
      <c r="CT20" s="549">
        <v>496.69</v>
      </c>
      <c r="CU20" s="550">
        <v>497.31</v>
      </c>
      <c r="CV20" s="548">
        <v>499.28</v>
      </c>
      <c r="CW20" s="549">
        <v>508.67</v>
      </c>
      <c r="CX20" s="549">
        <v>514.07000000000005</v>
      </c>
      <c r="CY20" s="550">
        <v>513.82000000000005</v>
      </c>
      <c r="CZ20" s="551">
        <v>514.15</v>
      </c>
      <c r="DA20" s="549">
        <v>516.87</v>
      </c>
      <c r="DB20" s="549">
        <v>520.35</v>
      </c>
      <c r="DC20" s="550">
        <v>525.69000000000005</v>
      </c>
      <c r="DD20" s="551">
        <v>534.75</v>
      </c>
      <c r="DE20" s="549">
        <v>558.9</v>
      </c>
      <c r="DF20" s="549">
        <v>571.54999999999995</v>
      </c>
      <c r="DG20" s="550">
        <v>586.55999999999995</v>
      </c>
      <c r="DH20" s="551">
        <v>593.35</v>
      </c>
      <c r="DI20" s="549">
        <v>597.76</v>
      </c>
      <c r="DJ20" s="549">
        <v>600.97</v>
      </c>
      <c r="DK20" s="550">
        <v>608.17999999999995</v>
      </c>
      <c r="DL20" s="551">
        <v>624.32000000000005</v>
      </c>
      <c r="DM20" s="549">
        <v>630.14</v>
      </c>
      <c r="DN20" s="549">
        <v>636.39</v>
      </c>
      <c r="DO20" s="550">
        <v>645.47</v>
      </c>
      <c r="DP20" s="551">
        <v>649.01</v>
      </c>
      <c r="DQ20" s="549">
        <v>668.79</v>
      </c>
      <c r="DR20" s="549">
        <v>674.11</v>
      </c>
      <c r="DS20" s="550">
        <v>671.55</v>
      </c>
      <c r="DT20" s="551">
        <v>675.58</v>
      </c>
      <c r="DU20" s="549">
        <v>693.72</v>
      </c>
      <c r="DV20" s="549">
        <v>722.13</v>
      </c>
      <c r="DW20" s="550">
        <v>719.86</v>
      </c>
      <c r="DX20" s="551">
        <v>698.29</v>
      </c>
      <c r="DY20" s="549">
        <v>686.42</v>
      </c>
      <c r="DZ20" s="549">
        <v>689.95</v>
      </c>
      <c r="EA20" s="550">
        <v>691.34</v>
      </c>
      <c r="EB20" s="551">
        <v>696.93</v>
      </c>
      <c r="EC20" s="549">
        <v>707.21</v>
      </c>
      <c r="ED20" s="549">
        <v>712.33</v>
      </c>
      <c r="EE20" s="550">
        <v>711.42</v>
      </c>
      <c r="EF20" s="551">
        <v>718.73</v>
      </c>
      <c r="EG20" s="549">
        <v>732.94</v>
      </c>
      <c r="EH20" s="549">
        <v>740.7</v>
      </c>
      <c r="EI20" s="550">
        <v>740.08</v>
      </c>
      <c r="EJ20" s="551">
        <v>744.72</v>
      </c>
      <c r="EK20" s="549">
        <v>749.69</v>
      </c>
      <c r="EL20" s="549">
        <v>749.6</v>
      </c>
      <c r="EM20" s="550">
        <v>749.46</v>
      </c>
      <c r="EN20" s="551">
        <v>758.43</v>
      </c>
      <c r="EO20" s="549">
        <v>764.29</v>
      </c>
      <c r="EP20" s="549">
        <v>764.9</v>
      </c>
      <c r="EQ20" s="550">
        <v>766.75</v>
      </c>
      <c r="ER20" s="551">
        <v>774.03</v>
      </c>
      <c r="ES20" s="549">
        <v>779.64</v>
      </c>
      <c r="ET20" s="549">
        <v>785.65</v>
      </c>
      <c r="EU20" s="550">
        <v>786.93</v>
      </c>
      <c r="EV20" s="551">
        <v>790.38</v>
      </c>
      <c r="EW20" s="549">
        <v>793.15</v>
      </c>
      <c r="EX20" s="549">
        <v>795.91</v>
      </c>
      <c r="EY20" s="550">
        <v>798.68</v>
      </c>
      <c r="EZ20" s="551">
        <v>801.87</v>
      </c>
      <c r="FA20" s="549">
        <v>805.63</v>
      </c>
      <c r="FB20" s="549">
        <v>808.86</v>
      </c>
      <c r="FC20" s="550">
        <v>812.09</v>
      </c>
      <c r="FD20" s="551">
        <v>816.09</v>
      </c>
      <c r="FE20" s="549">
        <v>819.79</v>
      </c>
      <c r="FF20" s="549">
        <v>823.49</v>
      </c>
      <c r="FG20" s="550">
        <v>827.18</v>
      </c>
      <c r="FH20" s="551">
        <v>831.28</v>
      </c>
      <c r="FI20" s="549">
        <v>835.26</v>
      </c>
      <c r="FJ20" s="549">
        <v>839.24</v>
      </c>
      <c r="FK20" s="550">
        <v>843.22</v>
      </c>
      <c r="FL20" s="551">
        <v>847.59</v>
      </c>
      <c r="FM20" s="549">
        <v>851.86</v>
      </c>
      <c r="FN20" s="549">
        <v>856.13</v>
      </c>
      <c r="FO20" s="550">
        <v>860.4</v>
      </c>
      <c r="FP20" s="551">
        <v>864.54</v>
      </c>
      <c r="FQ20" s="549">
        <v>868.9</v>
      </c>
      <c r="FR20" s="549">
        <v>873.25</v>
      </c>
      <c r="FS20" s="550">
        <v>877.61</v>
      </c>
      <c r="FT20" s="551">
        <v>881.83</v>
      </c>
      <c r="FU20" s="549">
        <v>886.28</v>
      </c>
      <c r="FV20" s="549">
        <v>890.72</v>
      </c>
      <c r="FW20" s="550">
        <v>895.16</v>
      </c>
      <c r="FX20" s="551">
        <v>899.47</v>
      </c>
      <c r="FY20" s="549">
        <v>904</v>
      </c>
      <c r="FZ20" s="549">
        <v>908.53</v>
      </c>
      <c r="GA20" s="550">
        <v>913.06</v>
      </c>
      <c r="GB20" s="551">
        <v>917.46</v>
      </c>
      <c r="GC20" s="549">
        <v>922.08</v>
      </c>
      <c r="GD20" s="549">
        <v>926.7</v>
      </c>
      <c r="GE20" s="550">
        <v>931.32</v>
      </c>
      <c r="GF20" s="551">
        <v>935.81</v>
      </c>
      <c r="GG20" s="549">
        <v>940.52</v>
      </c>
      <c r="GH20" s="549">
        <v>945.24</v>
      </c>
      <c r="GI20" s="550">
        <v>949.95</v>
      </c>
      <c r="GJ20" s="551">
        <v>954.52</v>
      </c>
      <c r="GK20" s="549">
        <v>959.33</v>
      </c>
      <c r="GL20" s="549">
        <v>964.14</v>
      </c>
      <c r="GM20" s="550">
        <v>968.95</v>
      </c>
      <c r="GN20" s="551">
        <v>973.61</v>
      </c>
      <c r="GO20" s="549">
        <v>978.52</v>
      </c>
      <c r="GP20" s="549">
        <v>983.42</v>
      </c>
      <c r="GQ20" s="550">
        <v>988.33</v>
      </c>
      <c r="GR20" s="551">
        <v>993.09</v>
      </c>
      <c r="GS20" s="549">
        <v>998.09</v>
      </c>
      <c r="GT20" s="549">
        <v>1003.09</v>
      </c>
      <c r="GU20" s="550">
        <v>1008.1</v>
      </c>
      <c r="GV20" s="551">
        <v>1012.95</v>
      </c>
      <c r="GW20" s="549">
        <v>1018.05</v>
      </c>
      <c r="GX20" s="549">
        <v>1023.15</v>
      </c>
      <c r="GY20" s="550">
        <v>1028.26</v>
      </c>
      <c r="GZ20" s="551">
        <v>1033.21</v>
      </c>
      <c r="HA20" s="549">
        <v>1038.4100000000001</v>
      </c>
      <c r="HB20" s="549">
        <v>1043.6199999999999</v>
      </c>
      <c r="HC20" s="550">
        <v>1048.82</v>
      </c>
      <c r="HD20" s="551">
        <v>1053.8699999999999</v>
      </c>
      <c r="HE20" s="549">
        <v>1059.18</v>
      </c>
      <c r="HF20" s="549">
        <v>1064.49</v>
      </c>
      <c r="HG20" s="550">
        <v>1069.8</v>
      </c>
      <c r="HH20" s="551">
        <v>1074.95</v>
      </c>
      <c r="HI20" s="549">
        <v>1080.3599999999999</v>
      </c>
      <c r="HJ20" s="549">
        <v>1085.78</v>
      </c>
      <c r="HK20" s="550">
        <v>1091.2</v>
      </c>
      <c r="HL20" s="551">
        <v>1096.45</v>
      </c>
      <c r="HM20" s="549">
        <v>1101.97</v>
      </c>
      <c r="HN20" s="549">
        <v>1107.5</v>
      </c>
      <c r="HO20" s="550">
        <v>1113.02</v>
      </c>
      <c r="HP20" s="551">
        <v>1118.3800000000001</v>
      </c>
      <c r="HQ20" s="549">
        <v>1124.01</v>
      </c>
      <c r="HR20" s="549">
        <v>1129.6500000000001</v>
      </c>
      <c r="HS20" s="550">
        <v>1135.28</v>
      </c>
      <c r="HT20" s="551">
        <v>1140.74</v>
      </c>
      <c r="HU20" s="549">
        <v>1146.49</v>
      </c>
      <c r="HV20" s="549">
        <v>1152.24</v>
      </c>
      <c r="HW20" s="550">
        <v>1157.98</v>
      </c>
      <c r="HX20" s="551">
        <v>1163.56</v>
      </c>
      <c r="HY20" s="549">
        <v>1169.42</v>
      </c>
      <c r="HZ20" s="549">
        <v>1175.28</v>
      </c>
      <c r="IA20" s="550">
        <v>1181.1400000000001</v>
      </c>
      <c r="IB20" s="551">
        <v>1186.83</v>
      </c>
      <c r="IC20" s="549">
        <v>1192.81</v>
      </c>
      <c r="ID20" s="549">
        <v>1198.79</v>
      </c>
      <c r="IE20" s="550">
        <v>1204.77</v>
      </c>
      <c r="IF20" s="551">
        <v>1210.57</v>
      </c>
      <c r="IG20" s="549">
        <v>1216.67</v>
      </c>
      <c r="IH20" s="549">
        <v>1222.76</v>
      </c>
      <c r="II20" s="550">
        <v>1228.8599999999999</v>
      </c>
      <c r="IJ20" s="551">
        <v>1234.78</v>
      </c>
      <c r="IK20" s="549">
        <v>1241</v>
      </c>
      <c r="IL20" s="549">
        <v>1247.22</v>
      </c>
      <c r="IM20" s="550">
        <v>1253.44</v>
      </c>
      <c r="IN20" s="551">
        <v>1259.47</v>
      </c>
      <c r="IO20" s="549">
        <v>1265.82</v>
      </c>
      <c r="IP20" s="549">
        <v>1272.1600000000001</v>
      </c>
      <c r="IQ20" s="550">
        <v>1278.51</v>
      </c>
      <c r="IR20" s="551">
        <v>1284.6600000000001</v>
      </c>
      <c r="IS20" s="549">
        <v>1291.1400000000001</v>
      </c>
      <c r="IT20" s="549">
        <v>1297.6099999999999</v>
      </c>
      <c r="IU20" s="550">
        <v>1304.08</v>
      </c>
      <c r="IV20" s="551">
        <v>1310.3599999999999</v>
      </c>
      <c r="IW20" s="549">
        <v>1316.96</v>
      </c>
      <c r="IX20" s="549">
        <v>1323.56</v>
      </c>
      <c r="IY20" s="550">
        <v>1330.16</v>
      </c>
      <c r="IZ20" s="551">
        <v>1336.56</v>
      </c>
      <c r="JA20" s="549">
        <v>1343.3</v>
      </c>
      <c r="JB20" s="549">
        <v>1350.03</v>
      </c>
      <c r="JC20" s="550">
        <v>1356.76</v>
      </c>
      <c r="JD20" s="551">
        <v>1363.3</v>
      </c>
      <c r="JE20" s="549">
        <v>1370.16</v>
      </c>
      <c r="JF20" s="549">
        <v>1377.03</v>
      </c>
      <c r="JG20" s="550">
        <v>1383.9</v>
      </c>
      <c r="JH20" s="551">
        <v>1390.56</v>
      </c>
      <c r="JI20" s="549">
        <v>1397.57</v>
      </c>
      <c r="JJ20" s="549">
        <v>1404.57</v>
      </c>
      <c r="JK20" s="550">
        <v>1411.58</v>
      </c>
      <c r="JL20" s="551">
        <v>1418.37</v>
      </c>
      <c r="JM20" s="549">
        <v>1425.52</v>
      </c>
      <c r="JN20" s="549">
        <v>1432.66</v>
      </c>
      <c r="JO20" s="550">
        <v>1439.81</v>
      </c>
      <c r="JP20" s="551">
        <v>1446.74</v>
      </c>
      <c r="JQ20" s="549">
        <v>1454.03</v>
      </c>
      <c r="JR20" s="549">
        <v>1461.32</v>
      </c>
      <c r="JS20" s="550">
        <v>1468.6</v>
      </c>
      <c r="JT20" s="551">
        <v>1475.67</v>
      </c>
      <c r="JU20" s="549">
        <v>1483.11</v>
      </c>
      <c r="JV20" s="549">
        <v>1490.54</v>
      </c>
      <c r="JW20" s="550">
        <v>1497.98</v>
      </c>
      <c r="JX20" s="551">
        <v>1505.19</v>
      </c>
      <c r="JY20" s="549">
        <v>1512.77</v>
      </c>
      <c r="JZ20" s="549">
        <v>1520.35</v>
      </c>
      <c r="KA20" s="550">
        <v>1527.94</v>
      </c>
      <c r="KB20" s="551">
        <v>1535.29</v>
      </c>
      <c r="KC20" s="549">
        <v>1543.03</v>
      </c>
      <c r="KD20" s="549">
        <v>1550.76</v>
      </c>
      <c r="KE20" s="550">
        <v>1558.5</v>
      </c>
      <c r="KF20" s="551">
        <v>1566</v>
      </c>
      <c r="KG20" s="549">
        <v>1573.89</v>
      </c>
      <c r="KH20" s="549">
        <v>1581.78</v>
      </c>
      <c r="KI20" s="550">
        <v>1589.67</v>
      </c>
      <c r="KJ20" s="551">
        <v>1597.32</v>
      </c>
      <c r="KK20" s="549">
        <v>1605.36</v>
      </c>
      <c r="KL20" s="549">
        <v>1613.41</v>
      </c>
      <c r="KM20" s="550">
        <v>1621.46</v>
      </c>
      <c r="KN20" s="551">
        <v>1629.26</v>
      </c>
      <c r="KO20" s="549">
        <v>1637.47</v>
      </c>
      <c r="KP20" s="549">
        <v>1645.68</v>
      </c>
      <c r="KQ20" s="550">
        <v>1653.89</v>
      </c>
      <c r="KR20" s="551">
        <v>1661.85</v>
      </c>
      <c r="KS20" s="549">
        <v>1670.22</v>
      </c>
      <c r="KT20" s="549">
        <v>1678.59</v>
      </c>
      <c r="KU20" s="550">
        <v>1686.97</v>
      </c>
      <c r="KV20" s="551">
        <v>1695.09</v>
      </c>
      <c r="KW20" s="549">
        <v>1703.63</v>
      </c>
      <c r="KX20" s="549">
        <v>1712.17</v>
      </c>
      <c r="KY20" s="550">
        <v>1720.7</v>
      </c>
      <c r="KZ20" s="551">
        <v>1728.99</v>
      </c>
      <c r="LA20" s="549">
        <v>1737.7</v>
      </c>
      <c r="LB20" s="549">
        <v>1746.41</v>
      </c>
      <c r="LC20" s="550">
        <v>1755.12</v>
      </c>
      <c r="LD20" s="551">
        <v>1763.57</v>
      </c>
      <c r="LE20" s="549">
        <v>1772.45</v>
      </c>
      <c r="LF20" s="549">
        <v>1781.34</v>
      </c>
      <c r="LG20" s="550">
        <v>1790.22</v>
      </c>
      <c r="LH20" s="551">
        <v>1798.84</v>
      </c>
      <c r="LI20" s="549">
        <v>1807.9</v>
      </c>
      <c r="LJ20" s="549">
        <v>1816.96</v>
      </c>
      <c r="LK20" s="550">
        <v>1826.03</v>
      </c>
      <c r="LL20" s="551">
        <v>1834.82</v>
      </c>
      <c r="LM20" s="549">
        <v>1844.06</v>
      </c>
      <c r="LN20" s="549">
        <v>1853.3</v>
      </c>
      <c r="LO20" s="550">
        <v>1862.55</v>
      </c>
      <c r="LP20" s="551">
        <v>1871.51</v>
      </c>
      <c r="LQ20" s="549">
        <v>1880.94</v>
      </c>
      <c r="LR20" s="549">
        <v>1890.37</v>
      </c>
      <c r="LS20" s="550">
        <v>1899.8</v>
      </c>
      <c r="LT20" s="551">
        <v>1908.94</v>
      </c>
      <c r="LU20" s="549">
        <v>1918.56</v>
      </c>
      <c r="LV20" s="549">
        <v>1928.18</v>
      </c>
      <c r="LW20" s="550">
        <v>1937.79</v>
      </c>
      <c r="LX20" s="551">
        <v>1947.12</v>
      </c>
      <c r="LY20" s="549">
        <v>1956.93</v>
      </c>
      <c r="LZ20" s="549">
        <v>1966.74</v>
      </c>
      <c r="MA20" s="550">
        <v>1976.55</v>
      </c>
      <c r="MB20" s="551">
        <v>1986.06</v>
      </c>
      <c r="MC20" s="549">
        <v>1996.07</v>
      </c>
      <c r="MD20" s="549">
        <v>2006.07</v>
      </c>
      <c r="ME20" s="550">
        <v>2016.08</v>
      </c>
      <c r="MF20" s="551">
        <v>2025.78</v>
      </c>
      <c r="MG20" s="549">
        <v>2035.99</v>
      </c>
      <c r="MH20" s="549">
        <v>2046.2</v>
      </c>
      <c r="MI20" s="550">
        <v>2056.4</v>
      </c>
      <c r="MJ20" s="551">
        <v>2066.3000000000002</v>
      </c>
      <c r="MK20" s="549">
        <v>2076.71</v>
      </c>
      <c r="ML20" s="549">
        <v>2087.12</v>
      </c>
      <c r="MM20" s="550">
        <v>2097.5300000000002</v>
      </c>
      <c r="MN20" s="551">
        <v>2107.63</v>
      </c>
      <c r="MO20" s="549">
        <v>2118.2399999999998</v>
      </c>
      <c r="MP20" s="549">
        <v>2128.86</v>
      </c>
      <c r="MQ20" s="550">
        <v>2139.48</v>
      </c>
      <c r="MR20" s="551">
        <v>2149.7800000000002</v>
      </c>
      <c r="MS20" s="549">
        <v>2160.61</v>
      </c>
      <c r="MT20" s="549">
        <v>2171.44</v>
      </c>
      <c r="MU20" s="550">
        <v>2182.27</v>
      </c>
      <c r="MV20" s="551">
        <v>2192.77</v>
      </c>
      <c r="MW20" s="549">
        <v>2203.8200000000002</v>
      </c>
      <c r="MX20" s="549">
        <v>2214.87</v>
      </c>
      <c r="MY20" s="550">
        <v>2225.91</v>
      </c>
      <c r="MZ20" s="551">
        <v>2236.63</v>
      </c>
      <c r="NA20" s="549">
        <v>2247.9</v>
      </c>
      <c r="NB20" s="549">
        <v>2259.17</v>
      </c>
      <c r="NC20" s="550">
        <v>2270.4299999999998</v>
      </c>
      <c r="ND20" s="551">
        <v>2281.36</v>
      </c>
      <c r="NE20" s="549">
        <v>2292.86</v>
      </c>
      <c r="NF20" s="549">
        <v>2304.35</v>
      </c>
      <c r="NG20" s="550">
        <v>2315.84</v>
      </c>
      <c r="NH20" s="551">
        <v>2326.9899999999998</v>
      </c>
      <c r="NI20" s="549">
        <v>2338.71</v>
      </c>
      <c r="NJ20" s="549">
        <v>2350.44</v>
      </c>
      <c r="NK20" s="550">
        <v>2362.16</v>
      </c>
      <c r="NL20" s="551">
        <v>2373.5300000000002</v>
      </c>
      <c r="NM20" s="549">
        <v>2385.4899999999998</v>
      </c>
      <c r="NN20" s="549">
        <v>2397.44</v>
      </c>
      <c r="NO20" s="550">
        <v>2409.4</v>
      </c>
      <c r="NP20" s="551">
        <v>2421</v>
      </c>
      <c r="NQ20" s="549">
        <v>2433.1999999999998</v>
      </c>
      <c r="NR20" s="549">
        <v>2445.39</v>
      </c>
      <c r="NS20" s="550">
        <v>2457.59</v>
      </c>
      <c r="NT20" s="551">
        <v>2469.42</v>
      </c>
      <c r="NU20" s="549">
        <v>2481.86</v>
      </c>
      <c r="NV20" s="549">
        <v>2494.3000000000002</v>
      </c>
      <c r="NW20" s="550">
        <v>2506.7399999999998</v>
      </c>
      <c r="NX20" s="551">
        <v>2518.81</v>
      </c>
      <c r="NY20" s="549">
        <v>2531.5</v>
      </c>
      <c r="NZ20" s="549">
        <v>2544.19</v>
      </c>
      <c r="OA20" s="550">
        <v>2556.88</v>
      </c>
      <c r="OB20" s="551">
        <v>2569.19</v>
      </c>
      <c r="OC20" s="549">
        <v>2582.13</v>
      </c>
      <c r="OD20" s="549">
        <v>2595.0700000000002</v>
      </c>
      <c r="OE20" s="550">
        <v>2608.0100000000002</v>
      </c>
      <c r="OF20" s="551">
        <v>2620.5700000000002</v>
      </c>
      <c r="OG20" s="549">
        <v>2633.77</v>
      </c>
      <c r="OH20" s="549">
        <v>2646.97</v>
      </c>
      <c r="OI20" s="550">
        <v>2660.17</v>
      </c>
      <c r="OJ20" s="551">
        <v>2672.98</v>
      </c>
      <c r="OK20" s="549">
        <v>2686.45</v>
      </c>
      <c r="OL20" s="549">
        <v>2699.91</v>
      </c>
      <c r="OM20" s="550">
        <v>2713.38</v>
      </c>
      <c r="ON20" s="551">
        <v>2726.44</v>
      </c>
      <c r="OO20" s="549">
        <v>2740.18</v>
      </c>
      <c r="OP20" s="549">
        <v>2753.91</v>
      </c>
      <c r="OQ20" s="550">
        <v>2767.65</v>
      </c>
      <c r="OR20" s="551">
        <v>2780.97</v>
      </c>
      <c r="OS20" s="549">
        <v>2794.98</v>
      </c>
      <c r="OT20" s="549">
        <v>2808.99</v>
      </c>
      <c r="OU20" s="550">
        <v>2823</v>
      </c>
      <c r="OV20" s="551">
        <v>2836.59</v>
      </c>
      <c r="OW20" s="549">
        <v>2850.88</v>
      </c>
      <c r="OX20" s="549">
        <v>2865.17</v>
      </c>
      <c r="OY20" s="550">
        <v>2879.46</v>
      </c>
      <c r="OZ20" s="551">
        <v>2893.32</v>
      </c>
      <c r="PA20" s="549">
        <v>2907.9</v>
      </c>
      <c r="PB20" s="549">
        <v>2922.47</v>
      </c>
      <c r="PC20" s="550">
        <v>2937.05</v>
      </c>
      <c r="PD20" s="551">
        <v>2951.19</v>
      </c>
      <c r="PE20" s="549">
        <v>2966.05</v>
      </c>
      <c r="PF20" s="549">
        <v>2980.92</v>
      </c>
      <c r="PG20" s="550">
        <v>2995.79</v>
      </c>
      <c r="PH20" s="551">
        <v>3010.21</v>
      </c>
      <c r="PI20" s="549">
        <v>3025.37</v>
      </c>
      <c r="PJ20" s="549">
        <v>3040.54</v>
      </c>
      <c r="PK20" s="550">
        <v>3055.7</v>
      </c>
      <c r="PL20" s="551">
        <v>3070.41</v>
      </c>
      <c r="PM20" s="549">
        <v>3085.88</v>
      </c>
      <c r="PN20" s="549">
        <v>3101.35</v>
      </c>
      <c r="PO20" s="550">
        <v>3116.82</v>
      </c>
      <c r="PP20" s="551">
        <v>3131.82</v>
      </c>
      <c r="PQ20" s="549">
        <v>3147.6</v>
      </c>
      <c r="PR20" s="549">
        <v>3163.38</v>
      </c>
      <c r="PS20" s="550">
        <v>3179.15</v>
      </c>
      <c r="PT20" s="551">
        <v>3194.46</v>
      </c>
      <c r="PU20" s="549">
        <v>3210.55</v>
      </c>
      <c r="PV20" s="549">
        <v>3226.64</v>
      </c>
      <c r="PW20" s="550">
        <v>3242.74</v>
      </c>
      <c r="PX20" s="551">
        <v>3258.35</v>
      </c>
      <c r="PY20" s="549">
        <v>3274.76</v>
      </c>
      <c r="PZ20" s="549">
        <v>3291.18</v>
      </c>
      <c r="QA20" s="550">
        <v>3307.59</v>
      </c>
      <c r="QB20" s="551">
        <v>3323.51</v>
      </c>
      <c r="QC20" s="549">
        <v>3340.26</v>
      </c>
      <c r="QD20" s="549">
        <v>3357</v>
      </c>
      <c r="QE20" s="550">
        <v>3373.74</v>
      </c>
      <c r="QF20" s="551">
        <v>3389.99</v>
      </c>
      <c r="QG20" s="549">
        <v>3407.06</v>
      </c>
      <c r="QH20" s="549">
        <v>3424.14</v>
      </c>
      <c r="QI20" s="550">
        <v>3441.22</v>
      </c>
      <c r="QJ20" s="551">
        <v>3457.78</v>
      </c>
      <c r="QK20" s="549">
        <v>3475.2</v>
      </c>
      <c r="QL20" s="549">
        <v>3492.62</v>
      </c>
      <c r="QM20" s="550">
        <v>3510.04</v>
      </c>
      <c r="QN20" s="551">
        <v>3526.94</v>
      </c>
      <c r="QO20" s="549">
        <v>3544.71</v>
      </c>
      <c r="QP20" s="549">
        <v>3562.48</v>
      </c>
      <c r="QQ20" s="550">
        <v>3580.24</v>
      </c>
      <c r="QR20" s="551">
        <v>3597.48</v>
      </c>
      <c r="QS20" s="549">
        <v>3615.6</v>
      </c>
      <c r="QT20" s="549">
        <v>3633.73</v>
      </c>
      <c r="QU20" s="550">
        <v>3651.85</v>
      </c>
      <c r="QV20" s="551">
        <v>3669.43</v>
      </c>
      <c r="QW20" s="549">
        <v>3687.91</v>
      </c>
      <c r="QX20" s="549">
        <v>3706.4</v>
      </c>
      <c r="QY20" s="550">
        <v>3724.89</v>
      </c>
      <c r="QZ20" s="551">
        <v>3742.82</v>
      </c>
      <c r="RA20" s="549">
        <v>3761.67</v>
      </c>
      <c r="RB20" s="549">
        <v>3780.53</v>
      </c>
      <c r="RC20" s="550">
        <v>3799.38</v>
      </c>
      <c r="RD20" s="551">
        <v>3817.67</v>
      </c>
      <c r="RE20" s="549">
        <v>3836.91</v>
      </c>
      <c r="RF20" s="549">
        <v>3856.14</v>
      </c>
      <c r="RG20" s="550">
        <v>3875.37</v>
      </c>
      <c r="RH20" s="551">
        <v>3894.03</v>
      </c>
      <c r="RI20" s="549">
        <v>3913.64</v>
      </c>
      <c r="RJ20" s="549">
        <v>3933.26</v>
      </c>
      <c r="RK20" s="550">
        <v>3952.88</v>
      </c>
      <c r="RL20" s="551">
        <v>3971.91</v>
      </c>
      <c r="RM20" s="549">
        <v>3991.92</v>
      </c>
      <c r="RN20" s="549">
        <v>4011.93</v>
      </c>
      <c r="RO20" s="550">
        <v>4031.94</v>
      </c>
      <c r="RP20" s="551">
        <v>4051.35</v>
      </c>
      <c r="RQ20" s="549">
        <v>4071.76</v>
      </c>
      <c r="RR20" s="549">
        <v>4092.17</v>
      </c>
      <c r="RS20" s="550">
        <v>4112.58</v>
      </c>
      <c r="RT20" s="551">
        <v>4132.37</v>
      </c>
      <c r="RU20" s="549">
        <v>4153.1899999999996</v>
      </c>
      <c r="RV20" s="549">
        <v>4174.01</v>
      </c>
      <c r="RW20" s="550">
        <v>4194.83</v>
      </c>
      <c r="RX20" s="551">
        <v>4215.0200000000004</v>
      </c>
      <c r="RY20" s="549">
        <v>4236.25</v>
      </c>
      <c r="RZ20" s="549">
        <v>4257.49</v>
      </c>
      <c r="SA20" s="550">
        <v>4278.72</v>
      </c>
    </row>
    <row r="21" spans="1:495">
      <c r="A21" s="570"/>
      <c r="B21" s="570"/>
      <c r="C21" s="570"/>
      <c r="D21" s="570"/>
      <c r="E21" s="487"/>
      <c r="F21" s="487"/>
      <c r="G21" s="493">
        <v>20</v>
      </c>
      <c r="H21" s="545" t="s">
        <v>89</v>
      </c>
      <c r="I21" s="501">
        <v>20</v>
      </c>
      <c r="J21" s="546" t="s">
        <v>382</v>
      </c>
      <c r="K21" s="547">
        <v>0.02</v>
      </c>
      <c r="L21" s="548">
        <v>252.82</v>
      </c>
      <c r="M21" s="549">
        <v>257.63</v>
      </c>
      <c r="N21" s="549">
        <v>266.45</v>
      </c>
      <c r="O21" s="550">
        <v>273.32</v>
      </c>
      <c r="P21" s="548">
        <v>279.14999999999998</v>
      </c>
      <c r="Q21" s="549">
        <v>286.12</v>
      </c>
      <c r="R21" s="549">
        <v>295.88</v>
      </c>
      <c r="S21" s="550">
        <v>299.36</v>
      </c>
      <c r="T21" s="551">
        <v>305.33999999999997</v>
      </c>
      <c r="U21" s="549">
        <v>308.27</v>
      </c>
      <c r="V21" s="549">
        <v>318.02</v>
      </c>
      <c r="W21" s="550">
        <v>320.08</v>
      </c>
      <c r="X21" s="551">
        <v>321.52</v>
      </c>
      <c r="Y21" s="549">
        <v>322.52</v>
      </c>
      <c r="Z21" s="549">
        <v>327.18</v>
      </c>
      <c r="AA21" s="550">
        <v>327.81</v>
      </c>
      <c r="AB21" s="551">
        <v>329.24</v>
      </c>
      <c r="AC21" s="549">
        <v>331.83</v>
      </c>
      <c r="AD21" s="549">
        <v>336.53</v>
      </c>
      <c r="AE21" s="550">
        <v>336.61</v>
      </c>
      <c r="AF21" s="551">
        <v>339.5</v>
      </c>
      <c r="AG21" s="549">
        <v>342.69</v>
      </c>
      <c r="AH21" s="549">
        <v>344.67</v>
      </c>
      <c r="AI21" s="550">
        <v>344.96</v>
      </c>
      <c r="AJ21" s="551">
        <v>346.37</v>
      </c>
      <c r="AK21" s="549">
        <v>349.19</v>
      </c>
      <c r="AL21" s="549">
        <v>351.15</v>
      </c>
      <c r="AM21" s="550">
        <v>351.23</v>
      </c>
      <c r="AN21" s="551">
        <v>354.5</v>
      </c>
      <c r="AO21" s="549">
        <v>357.36</v>
      </c>
      <c r="AP21" s="549">
        <v>360.96</v>
      </c>
      <c r="AQ21" s="550">
        <v>362.01</v>
      </c>
      <c r="AR21" s="551">
        <v>365.31</v>
      </c>
      <c r="AS21" s="549">
        <v>368.11</v>
      </c>
      <c r="AT21" s="549">
        <v>370.12</v>
      </c>
      <c r="AU21" s="550">
        <v>371.45</v>
      </c>
      <c r="AV21" s="551">
        <v>376.09</v>
      </c>
      <c r="AW21" s="549">
        <v>379.56</v>
      </c>
      <c r="AX21" s="549">
        <v>383.04</v>
      </c>
      <c r="AY21" s="550">
        <v>384.58</v>
      </c>
      <c r="AZ21" s="551">
        <v>386.68</v>
      </c>
      <c r="BA21" s="549">
        <v>391.12</v>
      </c>
      <c r="BB21" s="549">
        <v>394.94</v>
      </c>
      <c r="BC21" s="550">
        <v>396.05</v>
      </c>
      <c r="BD21" s="551">
        <v>398.72</v>
      </c>
      <c r="BE21" s="549">
        <v>402.16</v>
      </c>
      <c r="BF21" s="549">
        <v>404.24</v>
      </c>
      <c r="BG21" s="550">
        <v>405.03</v>
      </c>
      <c r="BH21" s="551">
        <v>406.86</v>
      </c>
      <c r="BI21" s="549">
        <v>411.41</v>
      </c>
      <c r="BJ21" s="549">
        <v>414.73</v>
      </c>
      <c r="BK21" s="550">
        <v>415.36</v>
      </c>
      <c r="BL21" s="551">
        <v>419.18</v>
      </c>
      <c r="BM21" s="549">
        <v>423.02</v>
      </c>
      <c r="BN21" s="549">
        <v>424.66</v>
      </c>
      <c r="BO21" s="550">
        <v>427.08</v>
      </c>
      <c r="BP21" s="551">
        <v>430.35</v>
      </c>
      <c r="BQ21" s="549">
        <v>433.67</v>
      </c>
      <c r="BR21" s="549">
        <v>435.18</v>
      </c>
      <c r="BS21" s="550">
        <v>436.35</v>
      </c>
      <c r="BT21" s="551">
        <v>439.89</v>
      </c>
      <c r="BU21" s="549">
        <v>444.59</v>
      </c>
      <c r="BV21" s="549">
        <v>449.63</v>
      </c>
      <c r="BW21" s="550">
        <v>450.08</v>
      </c>
      <c r="BX21" s="551">
        <v>453.16</v>
      </c>
      <c r="BY21" s="549">
        <v>456.47</v>
      </c>
      <c r="BZ21" s="549">
        <v>459.29</v>
      </c>
      <c r="CA21" s="550">
        <v>459.9</v>
      </c>
      <c r="CB21" s="551">
        <v>462.5</v>
      </c>
      <c r="CC21" s="549">
        <v>464.94</v>
      </c>
      <c r="CD21" s="549">
        <v>466.65</v>
      </c>
      <c r="CE21" s="550">
        <v>467.64</v>
      </c>
      <c r="CF21" s="551">
        <v>472.31</v>
      </c>
      <c r="CG21" s="549">
        <v>476.13</v>
      </c>
      <c r="CH21" s="549">
        <v>478.33</v>
      </c>
      <c r="CI21" s="550">
        <v>479.14</v>
      </c>
      <c r="CJ21" s="552">
        <v>483.67</v>
      </c>
      <c r="CK21" s="549">
        <v>488.48</v>
      </c>
      <c r="CL21" s="549">
        <v>492.81</v>
      </c>
      <c r="CM21" s="550">
        <v>493.47</v>
      </c>
      <c r="CN21" s="551">
        <v>496.2</v>
      </c>
      <c r="CO21" s="549">
        <v>500.74</v>
      </c>
      <c r="CP21" s="549">
        <v>503.53</v>
      </c>
      <c r="CQ21" s="550">
        <v>505.51</v>
      </c>
      <c r="CR21" s="551">
        <v>508.86</v>
      </c>
      <c r="CS21" s="549">
        <v>511.15</v>
      </c>
      <c r="CT21" s="549">
        <v>515.13</v>
      </c>
      <c r="CU21" s="550">
        <v>516.86</v>
      </c>
      <c r="CV21" s="548">
        <v>519.9</v>
      </c>
      <c r="CW21" s="549">
        <v>530.24</v>
      </c>
      <c r="CX21" s="549">
        <v>534.49</v>
      </c>
      <c r="CY21" s="550">
        <v>534.58000000000004</v>
      </c>
      <c r="CZ21" s="551">
        <v>538.55999999999995</v>
      </c>
      <c r="DA21" s="549">
        <v>542.73</v>
      </c>
      <c r="DB21" s="549">
        <v>544.59</v>
      </c>
      <c r="DC21" s="550">
        <v>547.71</v>
      </c>
      <c r="DD21" s="551">
        <v>553.65</v>
      </c>
      <c r="DE21" s="549">
        <v>561.04</v>
      </c>
      <c r="DF21" s="549">
        <v>568.83000000000004</v>
      </c>
      <c r="DG21" s="550">
        <v>574.20000000000005</v>
      </c>
      <c r="DH21" s="551">
        <v>584.95000000000005</v>
      </c>
      <c r="DI21" s="549">
        <v>591.29999999999995</v>
      </c>
      <c r="DJ21" s="549">
        <v>599.32000000000005</v>
      </c>
      <c r="DK21" s="550">
        <v>603.92999999999995</v>
      </c>
      <c r="DL21" s="551">
        <v>619.29</v>
      </c>
      <c r="DM21" s="549">
        <v>627.39</v>
      </c>
      <c r="DN21" s="549">
        <v>632.75</v>
      </c>
      <c r="DO21" s="550">
        <v>642.25</v>
      </c>
      <c r="DP21" s="551">
        <v>654.92999999999995</v>
      </c>
      <c r="DQ21" s="549">
        <v>666.89</v>
      </c>
      <c r="DR21" s="549">
        <v>672.89</v>
      </c>
      <c r="DS21" s="550">
        <v>678.39</v>
      </c>
      <c r="DT21" s="551">
        <v>685.5</v>
      </c>
      <c r="DU21" s="549">
        <v>693.62</v>
      </c>
      <c r="DV21" s="549">
        <v>705.31</v>
      </c>
      <c r="DW21" s="550">
        <v>710.77</v>
      </c>
      <c r="DX21" s="551">
        <v>718.39</v>
      </c>
      <c r="DY21" s="549">
        <v>722.75</v>
      </c>
      <c r="DZ21" s="549">
        <v>726.93</v>
      </c>
      <c r="EA21" s="550">
        <v>725.05</v>
      </c>
      <c r="EB21" s="551">
        <v>731.87</v>
      </c>
      <c r="EC21" s="549">
        <v>734.65</v>
      </c>
      <c r="ED21" s="549">
        <v>743.86</v>
      </c>
      <c r="EE21" s="550">
        <v>745.72</v>
      </c>
      <c r="EF21" s="551">
        <v>751.63</v>
      </c>
      <c r="EG21" s="549">
        <v>757.16</v>
      </c>
      <c r="EH21" s="549">
        <v>765.44</v>
      </c>
      <c r="EI21" s="550">
        <v>765.87</v>
      </c>
      <c r="EJ21" s="551">
        <v>771.7</v>
      </c>
      <c r="EK21" s="549">
        <v>779.14</v>
      </c>
      <c r="EL21" s="549">
        <v>784.52</v>
      </c>
      <c r="EM21" s="550">
        <v>784.53</v>
      </c>
      <c r="EN21" s="551">
        <v>790.84</v>
      </c>
      <c r="EO21" s="549">
        <v>793.64</v>
      </c>
      <c r="EP21" s="549">
        <v>801.54</v>
      </c>
      <c r="EQ21" s="550">
        <v>805.25</v>
      </c>
      <c r="ER21" s="551">
        <v>812.74</v>
      </c>
      <c r="ES21" s="549">
        <v>817.68</v>
      </c>
      <c r="ET21" s="549">
        <v>824.94</v>
      </c>
      <c r="EU21" s="550">
        <v>825.65</v>
      </c>
      <c r="EV21" s="551">
        <v>832.39</v>
      </c>
      <c r="EW21" s="549">
        <v>835.3</v>
      </c>
      <c r="EX21" s="549">
        <v>838.22</v>
      </c>
      <c r="EY21" s="550">
        <v>841.13</v>
      </c>
      <c r="EZ21" s="551">
        <v>844.49</v>
      </c>
      <c r="FA21" s="549">
        <v>848.45</v>
      </c>
      <c r="FB21" s="549">
        <v>851.85</v>
      </c>
      <c r="FC21" s="550">
        <v>855.25</v>
      </c>
      <c r="FD21" s="551">
        <v>859.47</v>
      </c>
      <c r="FE21" s="549">
        <v>863.36</v>
      </c>
      <c r="FF21" s="549">
        <v>867.26</v>
      </c>
      <c r="FG21" s="550">
        <v>871.15</v>
      </c>
      <c r="FH21" s="551">
        <v>875.47</v>
      </c>
      <c r="FI21" s="549">
        <v>879.66</v>
      </c>
      <c r="FJ21" s="549">
        <v>883.85</v>
      </c>
      <c r="FK21" s="550">
        <v>888.03</v>
      </c>
      <c r="FL21" s="551">
        <v>892.64</v>
      </c>
      <c r="FM21" s="549">
        <v>897.14</v>
      </c>
      <c r="FN21" s="549">
        <v>901.63</v>
      </c>
      <c r="FO21" s="550">
        <v>906.13</v>
      </c>
      <c r="FP21" s="551">
        <v>910.49</v>
      </c>
      <c r="FQ21" s="549">
        <v>915.08</v>
      </c>
      <c r="FR21" s="549">
        <v>919.67</v>
      </c>
      <c r="FS21" s="550">
        <v>924.25</v>
      </c>
      <c r="FT21" s="551">
        <v>928.7</v>
      </c>
      <c r="FU21" s="549">
        <v>933.38</v>
      </c>
      <c r="FV21" s="549">
        <v>938.06</v>
      </c>
      <c r="FW21" s="550">
        <v>942.74</v>
      </c>
      <c r="FX21" s="551">
        <v>947.28</v>
      </c>
      <c r="FY21" s="549">
        <v>952.05</v>
      </c>
      <c r="FZ21" s="549">
        <v>956.82</v>
      </c>
      <c r="GA21" s="550">
        <v>961.59</v>
      </c>
      <c r="GB21" s="551">
        <v>966.22</v>
      </c>
      <c r="GC21" s="549">
        <v>971.09</v>
      </c>
      <c r="GD21" s="549">
        <v>975.96</v>
      </c>
      <c r="GE21" s="550">
        <v>980.83</v>
      </c>
      <c r="GF21" s="551">
        <v>985.55</v>
      </c>
      <c r="GG21" s="549">
        <v>990.51</v>
      </c>
      <c r="GH21" s="549">
        <v>995.48</v>
      </c>
      <c r="GI21" s="550">
        <v>1000.44</v>
      </c>
      <c r="GJ21" s="551">
        <v>1005.26</v>
      </c>
      <c r="GK21" s="549">
        <v>1010.32</v>
      </c>
      <c r="GL21" s="549">
        <v>1015.39</v>
      </c>
      <c r="GM21" s="550">
        <v>1020.45</v>
      </c>
      <c r="GN21" s="551">
        <v>1025.3599999999999</v>
      </c>
      <c r="GO21" s="549">
        <v>1030.53</v>
      </c>
      <c r="GP21" s="549">
        <v>1035.69</v>
      </c>
      <c r="GQ21" s="550">
        <v>1040.8599999999999</v>
      </c>
      <c r="GR21" s="551">
        <v>1045.8699999999999</v>
      </c>
      <c r="GS21" s="549">
        <v>1051.1400000000001</v>
      </c>
      <c r="GT21" s="549">
        <v>1056.4100000000001</v>
      </c>
      <c r="GU21" s="550">
        <v>1061.68</v>
      </c>
      <c r="GV21" s="551">
        <v>1066.79</v>
      </c>
      <c r="GW21" s="549">
        <v>1072.1600000000001</v>
      </c>
      <c r="GX21" s="549">
        <v>1077.54</v>
      </c>
      <c r="GY21" s="550">
        <v>1082.9100000000001</v>
      </c>
      <c r="GZ21" s="551">
        <v>1088.1199999999999</v>
      </c>
      <c r="HA21" s="549">
        <v>1093.6099999999999</v>
      </c>
      <c r="HB21" s="549">
        <v>1099.0899999999999</v>
      </c>
      <c r="HC21" s="550">
        <v>1104.57</v>
      </c>
      <c r="HD21" s="551">
        <v>1109.8900000000001</v>
      </c>
      <c r="HE21" s="549">
        <v>1115.48</v>
      </c>
      <c r="HF21" s="549">
        <v>1121.07</v>
      </c>
      <c r="HG21" s="550">
        <v>1126.6600000000001</v>
      </c>
      <c r="HH21" s="551">
        <v>1132.08</v>
      </c>
      <c r="HI21" s="549">
        <v>1137.79</v>
      </c>
      <c r="HJ21" s="549">
        <v>1143.49</v>
      </c>
      <c r="HK21" s="550">
        <v>1149.19</v>
      </c>
      <c r="HL21" s="551">
        <v>1154.73</v>
      </c>
      <c r="HM21" s="549">
        <v>1160.54</v>
      </c>
      <c r="HN21" s="549">
        <v>1166.3599999999999</v>
      </c>
      <c r="HO21" s="550">
        <v>1172.18</v>
      </c>
      <c r="HP21" s="551">
        <v>1177.82</v>
      </c>
      <c r="HQ21" s="549">
        <v>1183.75</v>
      </c>
      <c r="HR21" s="549">
        <v>1189.69</v>
      </c>
      <c r="HS21" s="550">
        <v>1195.6199999999999</v>
      </c>
      <c r="HT21" s="551">
        <v>1201.3800000000001</v>
      </c>
      <c r="HU21" s="549">
        <v>1207.43</v>
      </c>
      <c r="HV21" s="549">
        <v>1213.48</v>
      </c>
      <c r="HW21" s="550">
        <v>1219.53</v>
      </c>
      <c r="HX21" s="551">
        <v>1225.4000000000001</v>
      </c>
      <c r="HY21" s="549">
        <v>1231.58</v>
      </c>
      <c r="HZ21" s="549">
        <v>1237.75</v>
      </c>
      <c r="IA21" s="550">
        <v>1243.92</v>
      </c>
      <c r="IB21" s="551">
        <v>1249.9100000000001</v>
      </c>
      <c r="IC21" s="549">
        <v>1256.21</v>
      </c>
      <c r="ID21" s="549">
        <v>1262.51</v>
      </c>
      <c r="IE21" s="550">
        <v>1268.8</v>
      </c>
      <c r="IF21" s="551">
        <v>1274.9100000000001</v>
      </c>
      <c r="IG21" s="549">
        <v>1281.33</v>
      </c>
      <c r="IH21" s="549">
        <v>1287.76</v>
      </c>
      <c r="II21" s="550">
        <v>1294.18</v>
      </c>
      <c r="IJ21" s="551">
        <v>1300.4100000000001</v>
      </c>
      <c r="IK21" s="549">
        <v>1306.96</v>
      </c>
      <c r="IL21" s="549">
        <v>1313.51</v>
      </c>
      <c r="IM21" s="550">
        <v>1320.06</v>
      </c>
      <c r="IN21" s="551">
        <v>1326.42</v>
      </c>
      <c r="IO21" s="549">
        <v>1333.1</v>
      </c>
      <c r="IP21" s="549">
        <v>1339.78</v>
      </c>
      <c r="IQ21" s="550">
        <v>1346.46</v>
      </c>
      <c r="IR21" s="551">
        <v>1352.95</v>
      </c>
      <c r="IS21" s="549">
        <v>1359.76</v>
      </c>
      <c r="IT21" s="549">
        <v>1366.58</v>
      </c>
      <c r="IU21" s="550">
        <v>1373.39</v>
      </c>
      <c r="IV21" s="551">
        <v>1380</v>
      </c>
      <c r="IW21" s="549">
        <v>1386.96</v>
      </c>
      <c r="IX21" s="549">
        <v>1393.91</v>
      </c>
      <c r="IY21" s="550">
        <v>1400.86</v>
      </c>
      <c r="IZ21" s="551">
        <v>1407.6</v>
      </c>
      <c r="JA21" s="549">
        <v>1414.7</v>
      </c>
      <c r="JB21" s="549">
        <v>1421.79</v>
      </c>
      <c r="JC21" s="550">
        <v>1428.88</v>
      </c>
      <c r="JD21" s="551">
        <v>1435.76</v>
      </c>
      <c r="JE21" s="549">
        <v>1442.99</v>
      </c>
      <c r="JF21" s="549">
        <v>1450.22</v>
      </c>
      <c r="JG21" s="550">
        <v>1457.46</v>
      </c>
      <c r="JH21" s="551">
        <v>1464.47</v>
      </c>
      <c r="JI21" s="549">
        <v>1471.85</v>
      </c>
      <c r="JJ21" s="549">
        <v>1479.23</v>
      </c>
      <c r="JK21" s="550">
        <v>1486.6</v>
      </c>
      <c r="JL21" s="551">
        <v>1493.76</v>
      </c>
      <c r="JM21" s="549">
        <v>1501.29</v>
      </c>
      <c r="JN21" s="549">
        <v>1508.81</v>
      </c>
      <c r="JO21" s="550">
        <v>1516.34</v>
      </c>
      <c r="JP21" s="551">
        <v>1523.64</v>
      </c>
      <c r="JQ21" s="549">
        <v>1531.31</v>
      </c>
      <c r="JR21" s="549">
        <v>1538.99</v>
      </c>
      <c r="JS21" s="550">
        <v>1546.66</v>
      </c>
      <c r="JT21" s="551">
        <v>1554.11</v>
      </c>
      <c r="JU21" s="549">
        <v>1561.94</v>
      </c>
      <c r="JV21" s="549">
        <v>1569.77</v>
      </c>
      <c r="JW21" s="550">
        <v>1577.6</v>
      </c>
      <c r="JX21" s="551">
        <v>1585.19</v>
      </c>
      <c r="JY21" s="549">
        <v>1593.18</v>
      </c>
      <c r="JZ21" s="549">
        <v>1601.16</v>
      </c>
      <c r="KA21" s="550">
        <v>1609.15</v>
      </c>
      <c r="KB21" s="551">
        <v>1616.9</v>
      </c>
      <c r="KC21" s="549">
        <v>1625.04</v>
      </c>
      <c r="KD21" s="549">
        <v>1633.19</v>
      </c>
      <c r="KE21" s="550">
        <v>1641.33</v>
      </c>
      <c r="KF21" s="551">
        <v>1649.23</v>
      </c>
      <c r="KG21" s="549">
        <v>1657.54</v>
      </c>
      <c r="KH21" s="549">
        <v>1665.85</v>
      </c>
      <c r="KI21" s="550">
        <v>1674.16</v>
      </c>
      <c r="KJ21" s="551">
        <v>1682.22</v>
      </c>
      <c r="KK21" s="549">
        <v>1690.69</v>
      </c>
      <c r="KL21" s="549">
        <v>1699.17</v>
      </c>
      <c r="KM21" s="550">
        <v>1707.64</v>
      </c>
      <c r="KN21" s="551">
        <v>1715.86</v>
      </c>
      <c r="KO21" s="549">
        <v>1724.51</v>
      </c>
      <c r="KP21" s="549">
        <v>1733.15</v>
      </c>
      <c r="KQ21" s="550">
        <v>1741.79</v>
      </c>
      <c r="KR21" s="551">
        <v>1750.18</v>
      </c>
      <c r="KS21" s="549">
        <v>1759</v>
      </c>
      <c r="KT21" s="549">
        <v>1767.81</v>
      </c>
      <c r="KU21" s="550">
        <v>1776.63</v>
      </c>
      <c r="KV21" s="551">
        <v>1785.18</v>
      </c>
      <c r="KW21" s="549">
        <v>1794.18</v>
      </c>
      <c r="KX21" s="549">
        <v>1803.17</v>
      </c>
      <c r="KY21" s="550">
        <v>1812.16</v>
      </c>
      <c r="KZ21" s="551">
        <v>1820.89</v>
      </c>
      <c r="LA21" s="549">
        <v>1830.06</v>
      </c>
      <c r="LB21" s="549">
        <v>1839.23</v>
      </c>
      <c r="LC21" s="550">
        <v>1848.41</v>
      </c>
      <c r="LD21" s="551">
        <v>1857.3</v>
      </c>
      <c r="LE21" s="549">
        <v>1866.66</v>
      </c>
      <c r="LF21" s="549">
        <v>1876.02</v>
      </c>
      <c r="LG21" s="550">
        <v>1885.37</v>
      </c>
      <c r="LH21" s="551">
        <v>1894.45</v>
      </c>
      <c r="LI21" s="549">
        <v>1903.99</v>
      </c>
      <c r="LJ21" s="549">
        <v>1913.54</v>
      </c>
      <c r="LK21" s="550">
        <v>1923.08</v>
      </c>
      <c r="LL21" s="551">
        <v>1932.34</v>
      </c>
      <c r="LM21" s="549">
        <v>1942.07</v>
      </c>
      <c r="LN21" s="549">
        <v>1951.81</v>
      </c>
      <c r="LO21" s="550">
        <v>1961.54</v>
      </c>
      <c r="LP21" s="551">
        <v>1970.99</v>
      </c>
      <c r="LQ21" s="549">
        <v>1980.92</v>
      </c>
      <c r="LR21" s="549">
        <v>1990.84</v>
      </c>
      <c r="LS21" s="550">
        <v>2000.77</v>
      </c>
      <c r="LT21" s="551">
        <v>2010.41</v>
      </c>
      <c r="LU21" s="549">
        <v>2020.53</v>
      </c>
      <c r="LV21" s="549">
        <v>2030.66</v>
      </c>
      <c r="LW21" s="550">
        <v>2040.79</v>
      </c>
      <c r="LX21" s="551">
        <v>2050.61</v>
      </c>
      <c r="LY21" s="549">
        <v>2060.94</v>
      </c>
      <c r="LZ21" s="549">
        <v>2071.2800000000002</v>
      </c>
      <c r="MA21" s="550">
        <v>2081.61</v>
      </c>
      <c r="MB21" s="551">
        <v>2091.63</v>
      </c>
      <c r="MC21" s="549">
        <v>2102.16</v>
      </c>
      <c r="MD21" s="549">
        <v>2112.6999999999998</v>
      </c>
      <c r="ME21" s="550">
        <v>2123.2399999999998</v>
      </c>
      <c r="MF21" s="551">
        <v>2133.46</v>
      </c>
      <c r="MG21" s="549">
        <v>2144.21</v>
      </c>
      <c r="MH21" s="549">
        <v>2154.9499999999998</v>
      </c>
      <c r="MI21" s="550">
        <v>2165.6999999999998</v>
      </c>
      <c r="MJ21" s="551">
        <v>2176.13</v>
      </c>
      <c r="MK21" s="549">
        <v>2187.09</v>
      </c>
      <c r="ML21" s="549">
        <v>2198.0500000000002</v>
      </c>
      <c r="MM21" s="550">
        <v>2209.02</v>
      </c>
      <c r="MN21" s="551">
        <v>2219.65</v>
      </c>
      <c r="MO21" s="549">
        <v>2230.83</v>
      </c>
      <c r="MP21" s="549">
        <v>2242.0100000000002</v>
      </c>
      <c r="MQ21" s="550">
        <v>2253.1999999999998</v>
      </c>
      <c r="MR21" s="551">
        <v>2264.04</v>
      </c>
      <c r="MS21" s="549">
        <v>2275.4499999999998</v>
      </c>
      <c r="MT21" s="549">
        <v>2286.86</v>
      </c>
      <c r="MU21" s="550">
        <v>2298.2600000000002</v>
      </c>
      <c r="MV21" s="551">
        <v>2309.3200000000002</v>
      </c>
      <c r="MW21" s="549">
        <v>2320.96</v>
      </c>
      <c r="MX21" s="549">
        <v>2332.59</v>
      </c>
      <c r="MY21" s="550">
        <v>2344.23</v>
      </c>
      <c r="MZ21" s="551">
        <v>2355.5100000000002</v>
      </c>
      <c r="NA21" s="549">
        <v>2367.38</v>
      </c>
      <c r="NB21" s="549">
        <v>2379.2399999999998</v>
      </c>
      <c r="NC21" s="550">
        <v>2391.11</v>
      </c>
      <c r="ND21" s="551">
        <v>2402.62</v>
      </c>
      <c r="NE21" s="549">
        <v>2414.7199999999998</v>
      </c>
      <c r="NF21" s="549">
        <v>2426.83</v>
      </c>
      <c r="NG21" s="550">
        <v>2438.9299999999998</v>
      </c>
      <c r="NH21" s="551">
        <v>2450.67</v>
      </c>
      <c r="NI21" s="549">
        <v>2463.02</v>
      </c>
      <c r="NJ21" s="549">
        <v>2475.37</v>
      </c>
      <c r="NK21" s="550">
        <v>2487.71</v>
      </c>
      <c r="NL21" s="551">
        <v>2499.69</v>
      </c>
      <c r="NM21" s="549">
        <v>2512.2800000000002</v>
      </c>
      <c r="NN21" s="549">
        <v>2524.87</v>
      </c>
      <c r="NO21" s="550">
        <v>2537.4699999999998</v>
      </c>
      <c r="NP21" s="551">
        <v>2549.6799999999998</v>
      </c>
      <c r="NQ21" s="549">
        <v>2562.5300000000002</v>
      </c>
      <c r="NR21" s="549">
        <v>2575.37</v>
      </c>
      <c r="NS21" s="550">
        <v>2588.21</v>
      </c>
      <c r="NT21" s="551">
        <v>2600.67</v>
      </c>
      <c r="NU21" s="549">
        <v>2613.7800000000002</v>
      </c>
      <c r="NV21" s="549">
        <v>2626.88</v>
      </c>
      <c r="NW21" s="550">
        <v>2639.98</v>
      </c>
      <c r="NX21" s="551">
        <v>2652.69</v>
      </c>
      <c r="NY21" s="549">
        <v>2666.05</v>
      </c>
      <c r="NZ21" s="549">
        <v>2679.42</v>
      </c>
      <c r="OA21" s="550">
        <v>2692.78</v>
      </c>
      <c r="OB21" s="551">
        <v>2705.74</v>
      </c>
      <c r="OC21" s="549">
        <v>2719.37</v>
      </c>
      <c r="OD21" s="549">
        <v>2733</v>
      </c>
      <c r="OE21" s="550">
        <v>2746.63</v>
      </c>
      <c r="OF21" s="551">
        <v>2759.86</v>
      </c>
      <c r="OG21" s="549">
        <v>2773.76</v>
      </c>
      <c r="OH21" s="549">
        <v>2787.66</v>
      </c>
      <c r="OI21" s="550">
        <v>2801.57</v>
      </c>
      <c r="OJ21" s="551">
        <v>2815.05</v>
      </c>
      <c r="OK21" s="549">
        <v>2829.24</v>
      </c>
      <c r="OL21" s="549">
        <v>2843.42</v>
      </c>
      <c r="OM21" s="550">
        <v>2857.6</v>
      </c>
      <c r="ON21" s="551">
        <v>2871.35</v>
      </c>
      <c r="OO21" s="549">
        <v>2885.82</v>
      </c>
      <c r="OP21" s="549">
        <v>2900.29</v>
      </c>
      <c r="OQ21" s="550">
        <v>2914.75</v>
      </c>
      <c r="OR21" s="551">
        <v>2928.78</v>
      </c>
      <c r="OS21" s="549">
        <v>2943.54</v>
      </c>
      <c r="OT21" s="549">
        <v>2958.29</v>
      </c>
      <c r="OU21" s="550">
        <v>2973.05</v>
      </c>
      <c r="OV21" s="551">
        <v>2987.36</v>
      </c>
      <c r="OW21" s="549">
        <v>3002.41</v>
      </c>
      <c r="OX21" s="549">
        <v>3017.46</v>
      </c>
      <c r="OY21" s="550">
        <v>3032.51</v>
      </c>
      <c r="OZ21" s="551">
        <v>3047.1</v>
      </c>
      <c r="PA21" s="549">
        <v>3062.46</v>
      </c>
      <c r="PB21" s="549">
        <v>3077.81</v>
      </c>
      <c r="PC21" s="550">
        <v>3093.16</v>
      </c>
      <c r="PD21" s="551">
        <v>3108.05</v>
      </c>
      <c r="PE21" s="549">
        <v>3123.7</v>
      </c>
      <c r="PF21" s="549">
        <v>3139.36</v>
      </c>
      <c r="PG21" s="550">
        <v>3155.02</v>
      </c>
      <c r="PH21" s="551">
        <v>3170.21</v>
      </c>
      <c r="PI21" s="549">
        <v>3186.18</v>
      </c>
      <c r="PJ21" s="549">
        <v>3202.15</v>
      </c>
      <c r="PK21" s="550">
        <v>3218.12</v>
      </c>
      <c r="PL21" s="551">
        <v>3233.61</v>
      </c>
      <c r="PM21" s="549">
        <v>3249.9</v>
      </c>
      <c r="PN21" s="549">
        <v>3266.19</v>
      </c>
      <c r="PO21" s="550">
        <v>3282.48</v>
      </c>
      <c r="PP21" s="551">
        <v>3298.28</v>
      </c>
      <c r="PQ21" s="549">
        <v>3314.9</v>
      </c>
      <c r="PR21" s="549">
        <v>3331.52</v>
      </c>
      <c r="PS21" s="550">
        <v>3348.13</v>
      </c>
      <c r="PT21" s="551">
        <v>3364.25</v>
      </c>
      <c r="PU21" s="549">
        <v>3381.2</v>
      </c>
      <c r="PV21" s="549">
        <v>3398.15</v>
      </c>
      <c r="PW21" s="550">
        <v>3415.09</v>
      </c>
      <c r="PX21" s="551">
        <v>3431.53</v>
      </c>
      <c r="PY21" s="549">
        <v>3448.82</v>
      </c>
      <c r="PZ21" s="549">
        <v>3466.11</v>
      </c>
      <c r="QA21" s="550">
        <v>3483.4</v>
      </c>
      <c r="QB21" s="551">
        <v>3500.17</v>
      </c>
      <c r="QC21" s="549">
        <v>3517.8</v>
      </c>
      <c r="QD21" s="549">
        <v>3535.43</v>
      </c>
      <c r="QE21" s="550">
        <v>3553.06</v>
      </c>
      <c r="QF21" s="551">
        <v>3570.17</v>
      </c>
      <c r="QG21" s="549">
        <v>3588.15</v>
      </c>
      <c r="QH21" s="549">
        <v>3606.14</v>
      </c>
      <c r="QI21" s="550">
        <v>3624.13</v>
      </c>
      <c r="QJ21" s="551">
        <v>3641.57</v>
      </c>
      <c r="QK21" s="549">
        <v>3659.92</v>
      </c>
      <c r="QL21" s="549">
        <v>3678.26</v>
      </c>
      <c r="QM21" s="550">
        <v>3696.61</v>
      </c>
      <c r="QN21" s="551">
        <v>3714.4</v>
      </c>
      <c r="QO21" s="549">
        <v>3733.12</v>
      </c>
      <c r="QP21" s="549">
        <v>3751.83</v>
      </c>
      <c r="QQ21" s="550">
        <v>3770.54</v>
      </c>
      <c r="QR21" s="551">
        <v>3788.69</v>
      </c>
      <c r="QS21" s="549">
        <v>3807.78</v>
      </c>
      <c r="QT21" s="549">
        <v>3826.86</v>
      </c>
      <c r="QU21" s="550">
        <v>3845.95</v>
      </c>
      <c r="QV21" s="551">
        <v>3864.47</v>
      </c>
      <c r="QW21" s="549">
        <v>3883.93</v>
      </c>
      <c r="QX21" s="549">
        <v>3903.4</v>
      </c>
      <c r="QY21" s="550">
        <v>3922.87</v>
      </c>
      <c r="QZ21" s="551">
        <v>3941.75</v>
      </c>
      <c r="RA21" s="549">
        <v>3961.61</v>
      </c>
      <c r="RB21" s="549">
        <v>3981.47</v>
      </c>
      <c r="RC21" s="550">
        <v>4001.33</v>
      </c>
      <c r="RD21" s="551">
        <v>4020.59</v>
      </c>
      <c r="RE21" s="549">
        <v>4040.84</v>
      </c>
      <c r="RF21" s="549">
        <v>4061.1</v>
      </c>
      <c r="RG21" s="550">
        <v>4081.35</v>
      </c>
      <c r="RH21" s="551">
        <v>4101</v>
      </c>
      <c r="RI21" s="549">
        <v>4121.66</v>
      </c>
      <c r="RJ21" s="549">
        <v>4142.32</v>
      </c>
      <c r="RK21" s="550">
        <v>4162.9799999999996</v>
      </c>
      <c r="RL21" s="551">
        <v>4183.0200000000004</v>
      </c>
      <c r="RM21" s="549">
        <v>4204.09</v>
      </c>
      <c r="RN21" s="549">
        <v>4225.17</v>
      </c>
      <c r="RO21" s="550">
        <v>4246.24</v>
      </c>
      <c r="RP21" s="551">
        <v>4266.68</v>
      </c>
      <c r="RQ21" s="549">
        <v>4288.18</v>
      </c>
      <c r="RR21" s="549">
        <v>4309.67</v>
      </c>
      <c r="RS21" s="550">
        <v>4331.17</v>
      </c>
      <c r="RT21" s="551">
        <v>4352.0200000000004</v>
      </c>
      <c r="RU21" s="549">
        <v>4373.9399999999996</v>
      </c>
      <c r="RV21" s="549">
        <v>4395.8599999999997</v>
      </c>
      <c r="RW21" s="550">
        <v>4417.79</v>
      </c>
      <c r="RX21" s="551">
        <v>4439.0600000000004</v>
      </c>
      <c r="RY21" s="549">
        <v>4461.42</v>
      </c>
      <c r="RZ21" s="549">
        <v>4483.78</v>
      </c>
      <c r="SA21" s="550">
        <v>4506.1400000000003</v>
      </c>
    </row>
    <row r="22" spans="1:495">
      <c r="A22" s="570"/>
      <c r="B22" s="570"/>
      <c r="C22" s="570"/>
      <c r="D22" s="570"/>
      <c r="E22" s="487"/>
      <c r="F22" s="487"/>
      <c r="G22" s="493">
        <v>21</v>
      </c>
      <c r="H22" s="545" t="s">
        <v>90</v>
      </c>
      <c r="I22" s="501">
        <v>21</v>
      </c>
      <c r="J22" s="546" t="s">
        <v>383</v>
      </c>
      <c r="K22" s="547">
        <v>0.02</v>
      </c>
      <c r="L22" s="548">
        <v>262.51</v>
      </c>
      <c r="M22" s="549">
        <v>266.77</v>
      </c>
      <c r="N22" s="549">
        <v>278.85000000000002</v>
      </c>
      <c r="O22" s="550">
        <v>284.04000000000002</v>
      </c>
      <c r="P22" s="548">
        <v>287.68</v>
      </c>
      <c r="Q22" s="549">
        <v>293.48</v>
      </c>
      <c r="R22" s="549">
        <v>307.19</v>
      </c>
      <c r="S22" s="550">
        <v>311.48</v>
      </c>
      <c r="T22" s="551">
        <v>317.47000000000003</v>
      </c>
      <c r="U22" s="549">
        <v>319.47000000000003</v>
      </c>
      <c r="V22" s="549">
        <v>334.99</v>
      </c>
      <c r="W22" s="550">
        <v>336.48</v>
      </c>
      <c r="X22" s="551">
        <v>338.31</v>
      </c>
      <c r="Y22" s="549">
        <v>339.12</v>
      </c>
      <c r="Z22" s="549">
        <v>345.4</v>
      </c>
      <c r="AA22" s="550">
        <v>346.48</v>
      </c>
      <c r="AB22" s="551">
        <v>347.61</v>
      </c>
      <c r="AC22" s="549">
        <v>348.8</v>
      </c>
      <c r="AD22" s="549">
        <v>354.71</v>
      </c>
      <c r="AE22" s="550">
        <v>354.44</v>
      </c>
      <c r="AF22" s="551">
        <v>356.26</v>
      </c>
      <c r="AG22" s="549">
        <v>357.84</v>
      </c>
      <c r="AH22" s="549">
        <v>360.19</v>
      </c>
      <c r="AI22" s="550">
        <v>360.68</v>
      </c>
      <c r="AJ22" s="551">
        <v>361.64</v>
      </c>
      <c r="AK22" s="549">
        <v>364.59</v>
      </c>
      <c r="AL22" s="549">
        <v>366.87</v>
      </c>
      <c r="AM22" s="550">
        <v>366.99</v>
      </c>
      <c r="AN22" s="551">
        <v>370.06</v>
      </c>
      <c r="AO22" s="549">
        <v>371.75</v>
      </c>
      <c r="AP22" s="549">
        <v>376.2</v>
      </c>
      <c r="AQ22" s="550">
        <v>377.19</v>
      </c>
      <c r="AR22" s="551">
        <v>380.01</v>
      </c>
      <c r="AS22" s="549">
        <v>382.4</v>
      </c>
      <c r="AT22" s="549">
        <v>385.05</v>
      </c>
      <c r="AU22" s="550">
        <v>386.6</v>
      </c>
      <c r="AV22" s="551">
        <v>394.09</v>
      </c>
      <c r="AW22" s="549">
        <v>397.39</v>
      </c>
      <c r="AX22" s="549">
        <v>402.05</v>
      </c>
      <c r="AY22" s="550">
        <v>404.39</v>
      </c>
      <c r="AZ22" s="551">
        <v>408.11</v>
      </c>
      <c r="BA22" s="549">
        <v>411.77</v>
      </c>
      <c r="BB22" s="549">
        <v>417.43</v>
      </c>
      <c r="BC22" s="550">
        <v>418.79</v>
      </c>
      <c r="BD22" s="551">
        <v>421.46</v>
      </c>
      <c r="BE22" s="549">
        <v>424.52</v>
      </c>
      <c r="BF22" s="549">
        <v>427.62</v>
      </c>
      <c r="BG22" s="550">
        <v>429.07</v>
      </c>
      <c r="BH22" s="551">
        <v>431.08</v>
      </c>
      <c r="BI22" s="549">
        <v>437.09</v>
      </c>
      <c r="BJ22" s="549">
        <v>443.07</v>
      </c>
      <c r="BK22" s="550">
        <v>443.82</v>
      </c>
      <c r="BL22" s="551">
        <v>446.08</v>
      </c>
      <c r="BM22" s="549">
        <v>450.52</v>
      </c>
      <c r="BN22" s="549">
        <v>454.06</v>
      </c>
      <c r="BO22" s="550">
        <v>454.39</v>
      </c>
      <c r="BP22" s="551">
        <v>457.05</v>
      </c>
      <c r="BQ22" s="549">
        <v>460.68</v>
      </c>
      <c r="BR22" s="549">
        <v>462.35</v>
      </c>
      <c r="BS22" s="550">
        <v>463.56</v>
      </c>
      <c r="BT22" s="551">
        <v>465.83</v>
      </c>
      <c r="BU22" s="549">
        <v>471.98</v>
      </c>
      <c r="BV22" s="549">
        <v>479.09</v>
      </c>
      <c r="BW22" s="550">
        <v>479.43</v>
      </c>
      <c r="BX22" s="551">
        <v>482.58</v>
      </c>
      <c r="BY22" s="549">
        <v>486.02</v>
      </c>
      <c r="BZ22" s="549">
        <v>489.99</v>
      </c>
      <c r="CA22" s="550">
        <v>490.51</v>
      </c>
      <c r="CB22" s="551">
        <v>492.64</v>
      </c>
      <c r="CC22" s="549">
        <v>494.85</v>
      </c>
      <c r="CD22" s="549">
        <v>496.49</v>
      </c>
      <c r="CE22" s="550">
        <v>498.23</v>
      </c>
      <c r="CF22" s="551">
        <v>503.53</v>
      </c>
      <c r="CG22" s="549">
        <v>506.24</v>
      </c>
      <c r="CH22" s="549">
        <v>508.4</v>
      </c>
      <c r="CI22" s="550">
        <v>510.21</v>
      </c>
      <c r="CJ22" s="552">
        <v>514.77</v>
      </c>
      <c r="CK22" s="549">
        <v>520.48</v>
      </c>
      <c r="CL22" s="549">
        <v>525.80999999999995</v>
      </c>
      <c r="CM22" s="550">
        <v>526.51</v>
      </c>
      <c r="CN22" s="551">
        <v>527.91</v>
      </c>
      <c r="CO22" s="549">
        <v>531.22</v>
      </c>
      <c r="CP22" s="549">
        <v>534.34</v>
      </c>
      <c r="CQ22" s="550">
        <v>537.36</v>
      </c>
      <c r="CR22" s="551">
        <v>540.77</v>
      </c>
      <c r="CS22" s="549">
        <v>539.82000000000005</v>
      </c>
      <c r="CT22" s="549">
        <v>544.75</v>
      </c>
      <c r="CU22" s="550">
        <v>547.51</v>
      </c>
      <c r="CV22" s="548">
        <v>550.76</v>
      </c>
      <c r="CW22" s="549">
        <v>568.85</v>
      </c>
      <c r="CX22" s="549">
        <v>574.22</v>
      </c>
      <c r="CY22" s="550">
        <v>574.58000000000004</v>
      </c>
      <c r="CZ22" s="551">
        <v>580.20000000000005</v>
      </c>
      <c r="DA22" s="549">
        <v>585.04999999999995</v>
      </c>
      <c r="DB22" s="549">
        <v>585.17999999999995</v>
      </c>
      <c r="DC22" s="550">
        <v>588.23</v>
      </c>
      <c r="DD22" s="551">
        <v>593.35</v>
      </c>
      <c r="DE22" s="549">
        <v>597.41999999999996</v>
      </c>
      <c r="DF22" s="549">
        <v>605.82000000000005</v>
      </c>
      <c r="DG22" s="550">
        <v>610.94000000000005</v>
      </c>
      <c r="DH22" s="551">
        <v>619.98</v>
      </c>
      <c r="DI22" s="549">
        <v>626.28</v>
      </c>
      <c r="DJ22" s="549">
        <v>635.25</v>
      </c>
      <c r="DK22" s="550">
        <v>639.55999999999995</v>
      </c>
      <c r="DL22" s="551">
        <v>650.69000000000005</v>
      </c>
      <c r="DM22" s="549">
        <v>658.21</v>
      </c>
      <c r="DN22" s="549">
        <v>661.81</v>
      </c>
      <c r="DO22" s="550">
        <v>669.01</v>
      </c>
      <c r="DP22" s="551">
        <v>676.88</v>
      </c>
      <c r="DQ22" s="549">
        <v>686.56</v>
      </c>
      <c r="DR22" s="549">
        <v>696</v>
      </c>
      <c r="DS22" s="550">
        <v>698.14</v>
      </c>
      <c r="DT22" s="551">
        <v>700.69</v>
      </c>
      <c r="DU22" s="549">
        <v>705.47</v>
      </c>
      <c r="DV22" s="549">
        <v>713.5</v>
      </c>
      <c r="DW22" s="550">
        <v>717.74</v>
      </c>
      <c r="DX22" s="551">
        <v>727.05</v>
      </c>
      <c r="DY22" s="549">
        <v>730.99</v>
      </c>
      <c r="DZ22" s="549">
        <v>740.35</v>
      </c>
      <c r="EA22" s="550">
        <v>741.15</v>
      </c>
      <c r="EB22" s="551">
        <v>747.83</v>
      </c>
      <c r="EC22" s="549">
        <v>748.86</v>
      </c>
      <c r="ED22" s="549">
        <v>765.59</v>
      </c>
      <c r="EE22" s="550">
        <v>766.53</v>
      </c>
      <c r="EF22" s="551">
        <v>771.39</v>
      </c>
      <c r="EG22" s="549">
        <v>778.88</v>
      </c>
      <c r="EH22" s="549">
        <v>787.89</v>
      </c>
      <c r="EI22" s="550">
        <v>789.66</v>
      </c>
      <c r="EJ22" s="551">
        <v>795.15</v>
      </c>
      <c r="EK22" s="549">
        <v>798.73</v>
      </c>
      <c r="EL22" s="549">
        <v>806.02</v>
      </c>
      <c r="EM22" s="550">
        <v>807.05</v>
      </c>
      <c r="EN22" s="551">
        <v>812.95</v>
      </c>
      <c r="EO22" s="549">
        <v>815.76</v>
      </c>
      <c r="EP22" s="549">
        <v>828.49</v>
      </c>
      <c r="EQ22" s="550">
        <v>829.61</v>
      </c>
      <c r="ER22" s="551">
        <v>834.45</v>
      </c>
      <c r="ES22" s="549">
        <v>837.27</v>
      </c>
      <c r="ET22" s="549">
        <v>845.68</v>
      </c>
      <c r="EU22" s="550">
        <v>846.05</v>
      </c>
      <c r="EV22" s="551">
        <v>852.67</v>
      </c>
      <c r="EW22" s="549">
        <v>855.65</v>
      </c>
      <c r="EX22" s="549">
        <v>858.64</v>
      </c>
      <c r="EY22" s="550">
        <v>861.62</v>
      </c>
      <c r="EZ22" s="551">
        <v>865.07</v>
      </c>
      <c r="FA22" s="549">
        <v>869.12</v>
      </c>
      <c r="FB22" s="549">
        <v>872.6</v>
      </c>
      <c r="FC22" s="550">
        <v>876.09</v>
      </c>
      <c r="FD22" s="551">
        <v>880.41</v>
      </c>
      <c r="FE22" s="549">
        <v>884.4</v>
      </c>
      <c r="FF22" s="549">
        <v>888.39</v>
      </c>
      <c r="FG22" s="550">
        <v>892.38</v>
      </c>
      <c r="FH22" s="551">
        <v>896.8</v>
      </c>
      <c r="FI22" s="549">
        <v>901.09</v>
      </c>
      <c r="FJ22" s="549">
        <v>905.38</v>
      </c>
      <c r="FK22" s="550">
        <v>909.67</v>
      </c>
      <c r="FL22" s="551">
        <v>914.39</v>
      </c>
      <c r="FM22" s="549">
        <v>919</v>
      </c>
      <c r="FN22" s="549">
        <v>923.6</v>
      </c>
      <c r="FO22" s="550">
        <v>928.21</v>
      </c>
      <c r="FP22" s="551">
        <v>932.68</v>
      </c>
      <c r="FQ22" s="549">
        <v>937.38</v>
      </c>
      <c r="FR22" s="549">
        <v>942.07</v>
      </c>
      <c r="FS22" s="550">
        <v>946.77</v>
      </c>
      <c r="FT22" s="551">
        <v>951.33</v>
      </c>
      <c r="FU22" s="549">
        <v>956.12</v>
      </c>
      <c r="FV22" s="549">
        <v>960.92</v>
      </c>
      <c r="FW22" s="550">
        <v>965.71</v>
      </c>
      <c r="FX22" s="551">
        <v>970.36</v>
      </c>
      <c r="FY22" s="549">
        <v>975.25</v>
      </c>
      <c r="FZ22" s="549">
        <v>980.13</v>
      </c>
      <c r="GA22" s="550">
        <v>985.02</v>
      </c>
      <c r="GB22" s="551">
        <v>989.76</v>
      </c>
      <c r="GC22" s="549">
        <v>994.75</v>
      </c>
      <c r="GD22" s="549">
        <v>999.74</v>
      </c>
      <c r="GE22" s="550">
        <v>1004.72</v>
      </c>
      <c r="GF22" s="551">
        <v>1009.56</v>
      </c>
      <c r="GG22" s="549">
        <v>1014.64</v>
      </c>
      <c r="GH22" s="549">
        <v>1019.73</v>
      </c>
      <c r="GI22" s="550">
        <v>1024.82</v>
      </c>
      <c r="GJ22" s="551">
        <v>1029.75</v>
      </c>
      <c r="GK22" s="549">
        <v>1034.94</v>
      </c>
      <c r="GL22" s="549">
        <v>1040.1300000000001</v>
      </c>
      <c r="GM22" s="550">
        <v>1045.31</v>
      </c>
      <c r="GN22" s="551">
        <v>1050.3499999999999</v>
      </c>
      <c r="GO22" s="549">
        <v>1055.6400000000001</v>
      </c>
      <c r="GP22" s="549">
        <v>1060.93</v>
      </c>
      <c r="GQ22" s="550">
        <v>1066.22</v>
      </c>
      <c r="GR22" s="551">
        <v>1071.3499999999999</v>
      </c>
      <c r="GS22" s="549">
        <v>1076.75</v>
      </c>
      <c r="GT22" s="549">
        <v>1082.1500000000001</v>
      </c>
      <c r="GU22" s="550">
        <v>1087.54</v>
      </c>
      <c r="GV22" s="551">
        <v>1092.78</v>
      </c>
      <c r="GW22" s="549">
        <v>1098.28</v>
      </c>
      <c r="GX22" s="549">
        <v>1103.79</v>
      </c>
      <c r="GY22" s="550">
        <v>1109.29</v>
      </c>
      <c r="GZ22" s="551">
        <v>1114.6300000000001</v>
      </c>
      <c r="HA22" s="549">
        <v>1120.25</v>
      </c>
      <c r="HB22" s="549">
        <v>1125.8699999999999</v>
      </c>
      <c r="HC22" s="550">
        <v>1131.48</v>
      </c>
      <c r="HD22" s="551">
        <v>1136.93</v>
      </c>
      <c r="HE22" s="549">
        <v>1142.6500000000001</v>
      </c>
      <c r="HF22" s="549">
        <v>1148.3800000000001</v>
      </c>
      <c r="HG22" s="550">
        <v>1154.1099999999999</v>
      </c>
      <c r="HH22" s="551">
        <v>1159.67</v>
      </c>
      <c r="HI22" s="549">
        <v>1165.51</v>
      </c>
      <c r="HJ22" s="549">
        <v>1171.3499999999999</v>
      </c>
      <c r="HK22" s="550">
        <v>1177.19</v>
      </c>
      <c r="HL22" s="551">
        <v>1182.8599999999999</v>
      </c>
      <c r="HM22" s="549">
        <v>1188.82</v>
      </c>
      <c r="HN22" s="549">
        <v>1194.78</v>
      </c>
      <c r="HO22" s="550">
        <v>1200.74</v>
      </c>
      <c r="HP22" s="551">
        <v>1206.52</v>
      </c>
      <c r="HQ22" s="549">
        <v>1212.5899999999999</v>
      </c>
      <c r="HR22" s="549">
        <v>1218.67</v>
      </c>
      <c r="HS22" s="550">
        <v>1224.75</v>
      </c>
      <c r="HT22" s="551">
        <v>1230.6500000000001</v>
      </c>
      <c r="HU22" s="549">
        <v>1236.8499999999999</v>
      </c>
      <c r="HV22" s="549">
        <v>1243.05</v>
      </c>
      <c r="HW22" s="550">
        <v>1249.25</v>
      </c>
      <c r="HX22" s="551">
        <v>1255.26</v>
      </c>
      <c r="HY22" s="549">
        <v>1261.58</v>
      </c>
      <c r="HZ22" s="549">
        <v>1267.9100000000001</v>
      </c>
      <c r="IA22" s="550">
        <v>1274.23</v>
      </c>
      <c r="IB22" s="551">
        <v>1280.3599999999999</v>
      </c>
      <c r="IC22" s="549">
        <v>1286.82</v>
      </c>
      <c r="ID22" s="549">
        <v>1293.27</v>
      </c>
      <c r="IE22" s="550">
        <v>1299.72</v>
      </c>
      <c r="IF22" s="551">
        <v>1305.97</v>
      </c>
      <c r="IG22" s="549">
        <v>1312.55</v>
      </c>
      <c r="IH22" s="549">
        <v>1319.13</v>
      </c>
      <c r="II22" s="550">
        <v>1325.71</v>
      </c>
      <c r="IJ22" s="551">
        <v>1332.09</v>
      </c>
      <c r="IK22" s="549">
        <v>1338.8</v>
      </c>
      <c r="IL22" s="549">
        <v>1345.51</v>
      </c>
      <c r="IM22" s="550">
        <v>1352.22</v>
      </c>
      <c r="IN22" s="551">
        <v>1358.73</v>
      </c>
      <c r="IO22" s="549">
        <v>1365.58</v>
      </c>
      <c r="IP22" s="549">
        <v>1372.42</v>
      </c>
      <c r="IQ22" s="550">
        <v>1379.27</v>
      </c>
      <c r="IR22" s="551">
        <v>1385.91</v>
      </c>
      <c r="IS22" s="549">
        <v>1392.89</v>
      </c>
      <c r="IT22" s="549">
        <v>1399.87</v>
      </c>
      <c r="IU22" s="550">
        <v>1406.85</v>
      </c>
      <c r="IV22" s="551">
        <v>1413.63</v>
      </c>
      <c r="IW22" s="549">
        <v>1420.75</v>
      </c>
      <c r="IX22" s="549">
        <v>1427.87</v>
      </c>
      <c r="IY22" s="550">
        <v>1434.99</v>
      </c>
      <c r="IZ22" s="551">
        <v>1441.9</v>
      </c>
      <c r="JA22" s="549">
        <v>1449.16</v>
      </c>
      <c r="JB22" s="549">
        <v>1456.43</v>
      </c>
      <c r="JC22" s="550">
        <v>1463.69</v>
      </c>
      <c r="JD22" s="551">
        <v>1470.74</v>
      </c>
      <c r="JE22" s="549">
        <v>1478.15</v>
      </c>
      <c r="JF22" s="549">
        <v>1485.56</v>
      </c>
      <c r="JG22" s="550">
        <v>1492.96</v>
      </c>
      <c r="JH22" s="551">
        <v>1500.15</v>
      </c>
      <c r="JI22" s="549">
        <v>1507.71</v>
      </c>
      <c r="JJ22" s="549">
        <v>1515.27</v>
      </c>
      <c r="JK22" s="550">
        <v>1522.82</v>
      </c>
      <c r="JL22" s="551">
        <v>1530.15</v>
      </c>
      <c r="JM22" s="549">
        <v>1537.86</v>
      </c>
      <c r="JN22" s="549">
        <v>1545.57</v>
      </c>
      <c r="JO22" s="550">
        <v>1553.28</v>
      </c>
      <c r="JP22" s="551">
        <v>1560.76</v>
      </c>
      <c r="JQ22" s="549">
        <v>1568.62</v>
      </c>
      <c r="JR22" s="549">
        <v>1576.48</v>
      </c>
      <c r="JS22" s="550">
        <v>1584.35</v>
      </c>
      <c r="JT22" s="551">
        <v>1591.97</v>
      </c>
      <c r="JU22" s="549">
        <v>1599.99</v>
      </c>
      <c r="JV22" s="549">
        <v>1608.01</v>
      </c>
      <c r="JW22" s="550">
        <v>1616.03</v>
      </c>
      <c r="JX22" s="551">
        <v>1623.81</v>
      </c>
      <c r="JY22" s="549">
        <v>1631.99</v>
      </c>
      <c r="JZ22" s="549">
        <v>1640.17</v>
      </c>
      <c r="KA22" s="550">
        <v>1648.35</v>
      </c>
      <c r="KB22" s="551">
        <v>1656.29</v>
      </c>
      <c r="KC22" s="549">
        <v>1664.63</v>
      </c>
      <c r="KD22" s="549">
        <v>1672.98</v>
      </c>
      <c r="KE22" s="550">
        <v>1681.32</v>
      </c>
      <c r="KF22" s="551">
        <v>1689.41</v>
      </c>
      <c r="KG22" s="549">
        <v>1697.93</v>
      </c>
      <c r="KH22" s="549">
        <v>1706.44</v>
      </c>
      <c r="KI22" s="550">
        <v>1714.95</v>
      </c>
      <c r="KJ22" s="551">
        <v>1723.2</v>
      </c>
      <c r="KK22" s="549">
        <v>1731.88</v>
      </c>
      <c r="KL22" s="549">
        <v>1740.56</v>
      </c>
      <c r="KM22" s="550">
        <v>1749.25</v>
      </c>
      <c r="KN22" s="551">
        <v>1757.67</v>
      </c>
      <c r="KO22" s="549">
        <v>1766.52</v>
      </c>
      <c r="KP22" s="549">
        <v>1775.38</v>
      </c>
      <c r="KQ22" s="550">
        <v>1784.23</v>
      </c>
      <c r="KR22" s="551">
        <v>1792.82</v>
      </c>
      <c r="KS22" s="549">
        <v>1801.85</v>
      </c>
      <c r="KT22" s="549">
        <v>1810.88</v>
      </c>
      <c r="KU22" s="550">
        <v>1819.92</v>
      </c>
      <c r="KV22" s="551">
        <v>1828.68</v>
      </c>
      <c r="KW22" s="549">
        <v>1837.89</v>
      </c>
      <c r="KX22" s="549">
        <v>1847.1</v>
      </c>
      <c r="KY22" s="550">
        <v>1856.31</v>
      </c>
      <c r="KZ22" s="551">
        <v>1865.25</v>
      </c>
      <c r="LA22" s="549">
        <v>1874.65</v>
      </c>
      <c r="LB22" s="549">
        <v>1884.04</v>
      </c>
      <c r="LC22" s="550">
        <v>1893.44</v>
      </c>
      <c r="LD22" s="551">
        <v>1902.55</v>
      </c>
      <c r="LE22" s="549">
        <v>1912.14</v>
      </c>
      <c r="LF22" s="549">
        <v>1921.72</v>
      </c>
      <c r="LG22" s="550">
        <v>1931.31</v>
      </c>
      <c r="LH22" s="551">
        <v>1940.61</v>
      </c>
      <c r="LI22" s="549">
        <v>1950.38</v>
      </c>
      <c r="LJ22" s="549">
        <v>1960.16</v>
      </c>
      <c r="LK22" s="550">
        <v>1969.93</v>
      </c>
      <c r="LL22" s="551">
        <v>1979.42</v>
      </c>
      <c r="LM22" s="549">
        <v>1989.39</v>
      </c>
      <c r="LN22" s="549">
        <v>1999.36</v>
      </c>
      <c r="LO22" s="550">
        <v>2009.33</v>
      </c>
      <c r="LP22" s="551">
        <v>2019.01</v>
      </c>
      <c r="LQ22" s="549">
        <v>2029.18</v>
      </c>
      <c r="LR22" s="549">
        <v>2039.35</v>
      </c>
      <c r="LS22" s="550">
        <v>2049.52</v>
      </c>
      <c r="LT22" s="551">
        <v>2059.39</v>
      </c>
      <c r="LU22" s="549">
        <v>2069.7600000000002</v>
      </c>
      <c r="LV22" s="549">
        <v>2080.14</v>
      </c>
      <c r="LW22" s="550">
        <v>2090.5100000000002</v>
      </c>
      <c r="LX22" s="551">
        <v>2100.5700000000002</v>
      </c>
      <c r="LY22" s="549">
        <v>2111.16</v>
      </c>
      <c r="LZ22" s="549">
        <v>2121.7399999999998</v>
      </c>
      <c r="MA22" s="550">
        <v>2132.3200000000002</v>
      </c>
      <c r="MB22" s="551">
        <v>2142.59</v>
      </c>
      <c r="MC22" s="549">
        <v>2153.38</v>
      </c>
      <c r="MD22" s="549">
        <v>2164.17</v>
      </c>
      <c r="ME22" s="550">
        <v>2174.9699999999998</v>
      </c>
      <c r="MF22" s="551">
        <v>2185.44</v>
      </c>
      <c r="MG22" s="549">
        <v>2196.4499999999998</v>
      </c>
      <c r="MH22" s="549">
        <v>2207.46</v>
      </c>
      <c r="MI22" s="550">
        <v>2218.4699999999998</v>
      </c>
      <c r="MJ22" s="551">
        <v>2229.15</v>
      </c>
      <c r="MK22" s="549">
        <v>2240.38</v>
      </c>
      <c r="ML22" s="549">
        <v>2251.61</v>
      </c>
      <c r="MM22" s="550">
        <v>2262.84</v>
      </c>
      <c r="MN22" s="551">
        <v>2273.73</v>
      </c>
      <c r="MO22" s="549">
        <v>2285.1799999999998</v>
      </c>
      <c r="MP22" s="549">
        <v>2296.64</v>
      </c>
      <c r="MQ22" s="550">
        <v>2308.09</v>
      </c>
      <c r="MR22" s="551">
        <v>2319.1999999999998</v>
      </c>
      <c r="MS22" s="549">
        <v>2330.89</v>
      </c>
      <c r="MT22" s="549">
        <v>2342.5700000000002</v>
      </c>
      <c r="MU22" s="550">
        <v>2354.25</v>
      </c>
      <c r="MV22" s="551">
        <v>2365.59</v>
      </c>
      <c r="MW22" s="549">
        <v>2377.5100000000002</v>
      </c>
      <c r="MX22" s="549">
        <v>2389.42</v>
      </c>
      <c r="MY22" s="550">
        <v>2401.34</v>
      </c>
      <c r="MZ22" s="551">
        <v>2412.9</v>
      </c>
      <c r="NA22" s="549">
        <v>2425.06</v>
      </c>
      <c r="NB22" s="549">
        <v>2437.21</v>
      </c>
      <c r="NC22" s="550">
        <v>2449.37</v>
      </c>
      <c r="ND22" s="551">
        <v>2461.16</v>
      </c>
      <c r="NE22" s="549">
        <v>2473.56</v>
      </c>
      <c r="NF22" s="549">
        <v>2485.96</v>
      </c>
      <c r="NG22" s="550">
        <v>2498.35</v>
      </c>
      <c r="NH22" s="551">
        <v>2510.38</v>
      </c>
      <c r="NI22" s="549">
        <v>2523.0300000000002</v>
      </c>
      <c r="NJ22" s="549">
        <v>2535.67</v>
      </c>
      <c r="NK22" s="550">
        <v>2548.3200000000002</v>
      </c>
      <c r="NL22" s="551">
        <v>2560.59</v>
      </c>
      <c r="NM22" s="549">
        <v>2573.4899999999998</v>
      </c>
      <c r="NN22" s="549">
        <v>2586.39</v>
      </c>
      <c r="NO22" s="550">
        <v>2599.29</v>
      </c>
      <c r="NP22" s="551">
        <v>2611.8000000000002</v>
      </c>
      <c r="NQ22" s="549">
        <v>2624.96</v>
      </c>
      <c r="NR22" s="549">
        <v>2638.12</v>
      </c>
      <c r="NS22" s="550">
        <v>2651.27</v>
      </c>
      <c r="NT22" s="551">
        <v>2664.04</v>
      </c>
      <c r="NU22" s="549">
        <v>2677.46</v>
      </c>
      <c r="NV22" s="549">
        <v>2690.88</v>
      </c>
      <c r="NW22" s="550">
        <v>2704.3</v>
      </c>
      <c r="NX22" s="551">
        <v>2717.32</v>
      </c>
      <c r="NY22" s="549">
        <v>2731.01</v>
      </c>
      <c r="NZ22" s="549">
        <v>2744.7</v>
      </c>
      <c r="OA22" s="550">
        <v>2758.38</v>
      </c>
      <c r="OB22" s="551">
        <v>2771.66</v>
      </c>
      <c r="OC22" s="549">
        <v>2785.63</v>
      </c>
      <c r="OD22" s="549">
        <v>2799.59</v>
      </c>
      <c r="OE22" s="550">
        <v>2813.55</v>
      </c>
      <c r="OF22" s="551">
        <v>2827.1</v>
      </c>
      <c r="OG22" s="549">
        <v>2841.34</v>
      </c>
      <c r="OH22" s="549">
        <v>2855.58</v>
      </c>
      <c r="OI22" s="550">
        <v>2869.82</v>
      </c>
      <c r="OJ22" s="551">
        <v>2883.64</v>
      </c>
      <c r="OK22" s="549">
        <v>2898.17</v>
      </c>
      <c r="OL22" s="549">
        <v>2912.69</v>
      </c>
      <c r="OM22" s="550">
        <v>2927.22</v>
      </c>
      <c r="ON22" s="551">
        <v>2941.31</v>
      </c>
      <c r="OO22" s="549">
        <v>2956.13</v>
      </c>
      <c r="OP22" s="549">
        <v>2970.95</v>
      </c>
      <c r="OQ22" s="550">
        <v>2985.76</v>
      </c>
      <c r="OR22" s="551">
        <v>3000.14</v>
      </c>
      <c r="OS22" s="549">
        <v>3015.25</v>
      </c>
      <c r="OT22" s="549">
        <v>3030.37</v>
      </c>
      <c r="OU22" s="550">
        <v>3045.48</v>
      </c>
      <c r="OV22" s="551">
        <v>3060.14</v>
      </c>
      <c r="OW22" s="549">
        <v>3075.56</v>
      </c>
      <c r="OX22" s="549">
        <v>3090.97</v>
      </c>
      <c r="OY22" s="550">
        <v>3106.39</v>
      </c>
      <c r="OZ22" s="551">
        <v>3121.34</v>
      </c>
      <c r="PA22" s="549">
        <v>3137.07</v>
      </c>
      <c r="PB22" s="549">
        <v>3152.79</v>
      </c>
      <c r="PC22" s="550">
        <v>3168.52</v>
      </c>
      <c r="PD22" s="551">
        <v>3183.77</v>
      </c>
      <c r="PE22" s="549">
        <v>3199.81</v>
      </c>
      <c r="PF22" s="549">
        <v>3215.85</v>
      </c>
      <c r="PG22" s="550">
        <v>3231.89</v>
      </c>
      <c r="PH22" s="551">
        <v>3247.45</v>
      </c>
      <c r="PI22" s="549">
        <v>3263.81</v>
      </c>
      <c r="PJ22" s="549">
        <v>3280.16</v>
      </c>
      <c r="PK22" s="550">
        <v>3296.52</v>
      </c>
      <c r="PL22" s="551">
        <v>3312.39</v>
      </c>
      <c r="PM22" s="549">
        <v>3329.08</v>
      </c>
      <c r="PN22" s="549">
        <v>3345.77</v>
      </c>
      <c r="PO22" s="550">
        <v>3362.46</v>
      </c>
      <c r="PP22" s="551">
        <v>3378.64</v>
      </c>
      <c r="PQ22" s="549">
        <v>3395.66</v>
      </c>
      <c r="PR22" s="549">
        <v>3412.68</v>
      </c>
      <c r="PS22" s="550">
        <v>3429.7</v>
      </c>
      <c r="PT22" s="551">
        <v>3446.21</v>
      </c>
      <c r="PU22" s="549">
        <v>3463.58</v>
      </c>
      <c r="PV22" s="549">
        <v>3480.94</v>
      </c>
      <c r="PW22" s="550">
        <v>3498.3</v>
      </c>
      <c r="PX22" s="551">
        <v>3515.14</v>
      </c>
      <c r="PY22" s="549">
        <v>3532.85</v>
      </c>
      <c r="PZ22" s="549">
        <v>3550.56</v>
      </c>
      <c r="QA22" s="550">
        <v>3568.26</v>
      </c>
      <c r="QB22" s="551">
        <v>3585.44</v>
      </c>
      <c r="QC22" s="549">
        <v>3603.5</v>
      </c>
      <c r="QD22" s="549">
        <v>3621.57</v>
      </c>
      <c r="QE22" s="550">
        <v>3639.63</v>
      </c>
      <c r="QF22" s="551">
        <v>3657.15</v>
      </c>
      <c r="QG22" s="549">
        <v>3675.57</v>
      </c>
      <c r="QH22" s="549">
        <v>3694</v>
      </c>
      <c r="QI22" s="550">
        <v>3712.42</v>
      </c>
      <c r="QJ22" s="551">
        <v>3730.29</v>
      </c>
      <c r="QK22" s="549">
        <v>3749.09</v>
      </c>
      <c r="QL22" s="549">
        <v>3767.88</v>
      </c>
      <c r="QM22" s="550">
        <v>3786.67</v>
      </c>
      <c r="QN22" s="551">
        <v>3804.9</v>
      </c>
      <c r="QO22" s="549">
        <v>3824.07</v>
      </c>
      <c r="QP22" s="549">
        <v>3843.24</v>
      </c>
      <c r="QQ22" s="550">
        <v>3862.4</v>
      </c>
      <c r="QR22" s="551">
        <v>3881</v>
      </c>
      <c r="QS22" s="549">
        <v>3900.55</v>
      </c>
      <c r="QT22" s="549">
        <v>3920.1</v>
      </c>
      <c r="QU22" s="550">
        <v>3939.65</v>
      </c>
      <c r="QV22" s="551">
        <v>3958.62</v>
      </c>
      <c r="QW22" s="549">
        <v>3978.56</v>
      </c>
      <c r="QX22" s="549">
        <v>3998.5</v>
      </c>
      <c r="QY22" s="550">
        <v>4018.45</v>
      </c>
      <c r="QZ22" s="551">
        <v>4037.79</v>
      </c>
      <c r="RA22" s="549">
        <v>4058.13</v>
      </c>
      <c r="RB22" s="549">
        <v>4078.47</v>
      </c>
      <c r="RC22" s="550">
        <v>4098.8100000000004</v>
      </c>
      <c r="RD22" s="551">
        <v>4118.55</v>
      </c>
      <c r="RE22" s="549">
        <v>4139.29</v>
      </c>
      <c r="RF22" s="549">
        <v>4160.04</v>
      </c>
      <c r="RG22" s="550">
        <v>4180.79</v>
      </c>
      <c r="RH22" s="551">
        <v>4200.92</v>
      </c>
      <c r="RI22" s="549">
        <v>4222.08</v>
      </c>
      <c r="RJ22" s="549">
        <v>4243.24</v>
      </c>
      <c r="RK22" s="550">
        <v>4264.41</v>
      </c>
      <c r="RL22" s="551">
        <v>4284.93</v>
      </c>
      <c r="RM22" s="549">
        <v>4306.5200000000004</v>
      </c>
      <c r="RN22" s="549">
        <v>4328.1099999999997</v>
      </c>
      <c r="RO22" s="550">
        <v>4349.6899999999996</v>
      </c>
      <c r="RP22" s="551">
        <v>4370.63</v>
      </c>
      <c r="RQ22" s="549">
        <v>4392.6499999999996</v>
      </c>
      <c r="RR22" s="549">
        <v>4414.67</v>
      </c>
      <c r="RS22" s="550">
        <v>4436.6899999999996</v>
      </c>
      <c r="RT22" s="551">
        <v>4458.05</v>
      </c>
      <c r="RU22" s="549">
        <v>4480.5</v>
      </c>
      <c r="RV22" s="549">
        <v>4502.96</v>
      </c>
      <c r="RW22" s="550">
        <v>4525.42</v>
      </c>
      <c r="RX22" s="551">
        <v>4547.21</v>
      </c>
      <c r="RY22" s="549">
        <v>4570.12</v>
      </c>
      <c r="RZ22" s="549">
        <v>4593.0200000000004</v>
      </c>
      <c r="SA22" s="550">
        <v>4615.93</v>
      </c>
    </row>
    <row r="23" spans="1:495">
      <c r="A23" s="570"/>
      <c r="B23" s="486" t="s">
        <v>570</v>
      </c>
      <c r="C23" s="509"/>
      <c r="D23" s="509"/>
      <c r="E23" s="509"/>
      <c r="F23" s="487"/>
      <c r="G23" s="493">
        <v>22</v>
      </c>
      <c r="H23" s="545" t="s">
        <v>91</v>
      </c>
      <c r="I23" s="501">
        <v>22</v>
      </c>
      <c r="J23" s="546" t="s">
        <v>384</v>
      </c>
      <c r="K23" s="547">
        <v>0.02</v>
      </c>
      <c r="L23" s="548">
        <v>269.79000000000002</v>
      </c>
      <c r="M23" s="549">
        <v>273.86</v>
      </c>
      <c r="N23" s="549">
        <v>281.33999999999997</v>
      </c>
      <c r="O23" s="550">
        <v>285.41000000000003</v>
      </c>
      <c r="P23" s="548">
        <v>291.55</v>
      </c>
      <c r="Q23" s="549">
        <v>298.07</v>
      </c>
      <c r="R23" s="549">
        <v>308.20999999999998</v>
      </c>
      <c r="S23" s="550">
        <v>311.18</v>
      </c>
      <c r="T23" s="551">
        <v>314.92</v>
      </c>
      <c r="U23" s="549">
        <v>316.12</v>
      </c>
      <c r="V23" s="549">
        <v>324.52999999999997</v>
      </c>
      <c r="W23" s="550">
        <v>324.95</v>
      </c>
      <c r="X23" s="551">
        <v>325.26</v>
      </c>
      <c r="Y23" s="549">
        <v>328.39</v>
      </c>
      <c r="Z23" s="549">
        <v>333.91</v>
      </c>
      <c r="AA23" s="550">
        <v>335.74</v>
      </c>
      <c r="AB23" s="551">
        <v>336.79</v>
      </c>
      <c r="AC23" s="549">
        <v>340</v>
      </c>
      <c r="AD23" s="549">
        <v>343.84</v>
      </c>
      <c r="AE23" s="550">
        <v>343.63</v>
      </c>
      <c r="AF23" s="551">
        <v>344.18</v>
      </c>
      <c r="AG23" s="549">
        <v>345.83</v>
      </c>
      <c r="AH23" s="549">
        <v>347.56</v>
      </c>
      <c r="AI23" s="550">
        <v>346.91</v>
      </c>
      <c r="AJ23" s="551">
        <v>345.43</v>
      </c>
      <c r="AK23" s="549">
        <v>347.52</v>
      </c>
      <c r="AL23" s="549">
        <v>347.92</v>
      </c>
      <c r="AM23" s="550">
        <v>348.46</v>
      </c>
      <c r="AN23" s="551">
        <v>349.49</v>
      </c>
      <c r="AO23" s="549">
        <v>351.39</v>
      </c>
      <c r="AP23" s="549">
        <v>354.69</v>
      </c>
      <c r="AQ23" s="550">
        <v>357.81</v>
      </c>
      <c r="AR23" s="551">
        <v>362.28</v>
      </c>
      <c r="AS23" s="549">
        <v>368.41</v>
      </c>
      <c r="AT23" s="549">
        <v>372.76</v>
      </c>
      <c r="AU23" s="550">
        <v>374.35</v>
      </c>
      <c r="AV23" s="551">
        <v>378.56</v>
      </c>
      <c r="AW23" s="549">
        <v>383.86</v>
      </c>
      <c r="AX23" s="549">
        <v>385.02</v>
      </c>
      <c r="AY23" s="550">
        <v>385.11</v>
      </c>
      <c r="AZ23" s="551">
        <v>383.69</v>
      </c>
      <c r="BA23" s="549">
        <v>386</v>
      </c>
      <c r="BB23" s="549">
        <v>388.53</v>
      </c>
      <c r="BC23" s="550">
        <v>388.78</v>
      </c>
      <c r="BD23" s="551">
        <v>390.85</v>
      </c>
      <c r="BE23" s="549">
        <v>391.74</v>
      </c>
      <c r="BF23" s="549">
        <v>394.01</v>
      </c>
      <c r="BG23" s="550">
        <v>392.82</v>
      </c>
      <c r="BH23" s="551">
        <v>395.72</v>
      </c>
      <c r="BI23" s="549">
        <v>399.85</v>
      </c>
      <c r="BJ23" s="549">
        <v>400.53</v>
      </c>
      <c r="BK23" s="550">
        <v>400.17</v>
      </c>
      <c r="BL23" s="551">
        <v>403.93</v>
      </c>
      <c r="BM23" s="549">
        <v>411.62</v>
      </c>
      <c r="BN23" s="549">
        <v>411.97</v>
      </c>
      <c r="BO23" s="550">
        <v>415.02</v>
      </c>
      <c r="BP23" s="551">
        <v>421.19</v>
      </c>
      <c r="BQ23" s="549">
        <v>423.94</v>
      </c>
      <c r="BR23" s="549">
        <v>426.49</v>
      </c>
      <c r="BS23" s="550">
        <v>428.02</v>
      </c>
      <c r="BT23" s="551">
        <v>433.65</v>
      </c>
      <c r="BU23" s="549">
        <v>440</v>
      </c>
      <c r="BV23" s="549">
        <v>442.92</v>
      </c>
      <c r="BW23" s="550">
        <v>442.3</v>
      </c>
      <c r="BX23" s="551">
        <v>441.66</v>
      </c>
      <c r="BY23" s="549">
        <v>444.01</v>
      </c>
      <c r="BZ23" s="549">
        <v>447.85</v>
      </c>
      <c r="CA23" s="550">
        <v>448.8</v>
      </c>
      <c r="CB23" s="551">
        <v>450.05</v>
      </c>
      <c r="CC23" s="549">
        <v>454.32</v>
      </c>
      <c r="CD23" s="549">
        <v>457.23</v>
      </c>
      <c r="CE23" s="550">
        <v>458.34</v>
      </c>
      <c r="CF23" s="551">
        <v>459.51</v>
      </c>
      <c r="CG23" s="549">
        <v>461.72</v>
      </c>
      <c r="CH23" s="549">
        <v>460.32</v>
      </c>
      <c r="CI23" s="550">
        <v>456.04</v>
      </c>
      <c r="CJ23" s="552">
        <v>455.05</v>
      </c>
      <c r="CK23" s="549">
        <v>458.29</v>
      </c>
      <c r="CL23" s="549">
        <v>465.05</v>
      </c>
      <c r="CM23" s="550">
        <v>462.25</v>
      </c>
      <c r="CN23" s="551">
        <v>466.3</v>
      </c>
      <c r="CO23" s="549">
        <v>468.39</v>
      </c>
      <c r="CP23" s="549">
        <v>469.29</v>
      </c>
      <c r="CQ23" s="550">
        <v>468.22</v>
      </c>
      <c r="CR23" s="551">
        <v>468.84</v>
      </c>
      <c r="CS23" s="549">
        <v>470.57</v>
      </c>
      <c r="CT23" s="549">
        <v>474.22</v>
      </c>
      <c r="CU23" s="550">
        <v>475.09</v>
      </c>
      <c r="CV23" s="548">
        <v>476.18</v>
      </c>
      <c r="CW23" s="549">
        <v>485.23</v>
      </c>
      <c r="CX23" s="549">
        <v>492.07</v>
      </c>
      <c r="CY23" s="550">
        <v>491.16</v>
      </c>
      <c r="CZ23" s="551">
        <v>491.18</v>
      </c>
      <c r="DA23" s="549">
        <v>495.32</v>
      </c>
      <c r="DB23" s="549">
        <v>498.09</v>
      </c>
      <c r="DC23" s="550">
        <v>505</v>
      </c>
      <c r="DD23" s="551">
        <v>520.69000000000005</v>
      </c>
      <c r="DE23" s="549">
        <v>557.62</v>
      </c>
      <c r="DF23" s="549">
        <v>576.08000000000004</v>
      </c>
      <c r="DG23" s="550">
        <v>600.71</v>
      </c>
      <c r="DH23" s="551">
        <v>605.19000000000005</v>
      </c>
      <c r="DI23" s="549">
        <v>603.75</v>
      </c>
      <c r="DJ23" s="549">
        <v>600.77</v>
      </c>
      <c r="DK23" s="550">
        <v>612.16999999999996</v>
      </c>
      <c r="DL23" s="551">
        <v>632.03</v>
      </c>
      <c r="DM23" s="549">
        <v>638.5</v>
      </c>
      <c r="DN23" s="549">
        <v>649.88</v>
      </c>
      <c r="DO23" s="550">
        <v>661.67</v>
      </c>
      <c r="DP23" s="551">
        <v>658.14</v>
      </c>
      <c r="DQ23" s="549">
        <v>689.31</v>
      </c>
      <c r="DR23" s="549">
        <v>692.87</v>
      </c>
      <c r="DS23" s="550">
        <v>687.19</v>
      </c>
      <c r="DT23" s="551">
        <v>696.7</v>
      </c>
      <c r="DU23" s="549">
        <v>725.23</v>
      </c>
      <c r="DV23" s="549">
        <v>774.76</v>
      </c>
      <c r="DW23" s="550">
        <v>768.74</v>
      </c>
      <c r="DX23" s="551">
        <v>715.95</v>
      </c>
      <c r="DY23" s="549">
        <v>691.26</v>
      </c>
      <c r="DZ23" s="549">
        <v>694.39</v>
      </c>
      <c r="EA23" s="550">
        <v>697.18</v>
      </c>
      <c r="EB23" s="551">
        <v>705.25</v>
      </c>
      <c r="EC23" s="549">
        <v>722.76</v>
      </c>
      <c r="ED23" s="549">
        <v>728.03</v>
      </c>
      <c r="EE23" s="550">
        <v>727.14</v>
      </c>
      <c r="EF23" s="551">
        <v>738.68</v>
      </c>
      <c r="EG23" s="549">
        <v>759.69</v>
      </c>
      <c r="EH23" s="549">
        <v>768.44</v>
      </c>
      <c r="EI23" s="550">
        <v>768.35</v>
      </c>
      <c r="EJ23" s="551">
        <v>770.37</v>
      </c>
      <c r="EK23" s="549">
        <v>772.58</v>
      </c>
      <c r="EL23" s="549">
        <v>767.66</v>
      </c>
      <c r="EM23" s="550">
        <v>766.57</v>
      </c>
      <c r="EN23" s="551">
        <v>773.09</v>
      </c>
      <c r="EO23" s="549">
        <v>778.6</v>
      </c>
      <c r="EP23" s="549">
        <v>776.77</v>
      </c>
      <c r="EQ23" s="550">
        <v>777.31</v>
      </c>
      <c r="ER23" s="551">
        <v>785.64</v>
      </c>
      <c r="ES23" s="549">
        <v>789.93</v>
      </c>
      <c r="ET23" s="549">
        <v>795.77</v>
      </c>
      <c r="EU23" s="550">
        <v>795</v>
      </c>
      <c r="EV23" s="551">
        <v>793.4</v>
      </c>
      <c r="EW23" s="549">
        <v>796.18</v>
      </c>
      <c r="EX23" s="549">
        <v>798.95</v>
      </c>
      <c r="EY23" s="550">
        <v>801.73</v>
      </c>
      <c r="EZ23" s="551">
        <v>804.94</v>
      </c>
      <c r="FA23" s="549">
        <v>808.71</v>
      </c>
      <c r="FB23" s="549">
        <v>811.95</v>
      </c>
      <c r="FC23" s="550">
        <v>815.19</v>
      </c>
      <c r="FD23" s="551">
        <v>819.21</v>
      </c>
      <c r="FE23" s="549">
        <v>822.92</v>
      </c>
      <c r="FF23" s="549">
        <v>826.63</v>
      </c>
      <c r="FG23" s="550">
        <v>830.35</v>
      </c>
      <c r="FH23" s="551">
        <v>834.46</v>
      </c>
      <c r="FI23" s="549">
        <v>838.45</v>
      </c>
      <c r="FJ23" s="549">
        <v>842.45</v>
      </c>
      <c r="FK23" s="550">
        <v>846.44</v>
      </c>
      <c r="FL23" s="551">
        <v>850.83</v>
      </c>
      <c r="FM23" s="549">
        <v>855.11</v>
      </c>
      <c r="FN23" s="549">
        <v>859.4</v>
      </c>
      <c r="FO23" s="550">
        <v>863.69</v>
      </c>
      <c r="FP23" s="551">
        <v>867.85</v>
      </c>
      <c r="FQ23" s="549">
        <v>872.22</v>
      </c>
      <c r="FR23" s="549">
        <v>876.59</v>
      </c>
      <c r="FS23" s="550">
        <v>880.96</v>
      </c>
      <c r="FT23" s="551">
        <v>885.2</v>
      </c>
      <c r="FU23" s="549">
        <v>889.66</v>
      </c>
      <c r="FV23" s="549">
        <v>894.12</v>
      </c>
      <c r="FW23" s="550">
        <v>898.58</v>
      </c>
      <c r="FX23" s="551">
        <v>902.91</v>
      </c>
      <c r="FY23" s="549">
        <v>907.45</v>
      </c>
      <c r="FZ23" s="549">
        <v>912</v>
      </c>
      <c r="GA23" s="550">
        <v>916.55</v>
      </c>
      <c r="GB23" s="551">
        <v>920.96</v>
      </c>
      <c r="GC23" s="549">
        <v>925.6</v>
      </c>
      <c r="GD23" s="549">
        <v>930.24</v>
      </c>
      <c r="GE23" s="550">
        <v>934.88</v>
      </c>
      <c r="GF23" s="551">
        <v>939.38</v>
      </c>
      <c r="GG23" s="549">
        <v>944.12</v>
      </c>
      <c r="GH23" s="549">
        <v>948.85</v>
      </c>
      <c r="GI23" s="550">
        <v>953.58</v>
      </c>
      <c r="GJ23" s="551">
        <v>958.17</v>
      </c>
      <c r="GK23" s="549">
        <v>963</v>
      </c>
      <c r="GL23" s="549">
        <v>967.83</v>
      </c>
      <c r="GM23" s="550">
        <v>972.65</v>
      </c>
      <c r="GN23" s="551">
        <v>977.33</v>
      </c>
      <c r="GO23" s="549">
        <v>982.26</v>
      </c>
      <c r="GP23" s="549">
        <v>987.18</v>
      </c>
      <c r="GQ23" s="550">
        <v>992.11</v>
      </c>
      <c r="GR23" s="551">
        <v>996.88</v>
      </c>
      <c r="GS23" s="549">
        <v>1001.9</v>
      </c>
      <c r="GT23" s="549">
        <v>1006.93</v>
      </c>
      <c r="GU23" s="550">
        <v>1011.95</v>
      </c>
      <c r="GV23" s="551">
        <v>1016.82</v>
      </c>
      <c r="GW23" s="549">
        <v>1021.94</v>
      </c>
      <c r="GX23" s="549">
        <v>1027.06</v>
      </c>
      <c r="GY23" s="550">
        <v>1032.19</v>
      </c>
      <c r="GZ23" s="551">
        <v>1037.1600000000001</v>
      </c>
      <c r="HA23" s="549">
        <v>1042.3800000000001</v>
      </c>
      <c r="HB23" s="549">
        <v>1047.6099999999999</v>
      </c>
      <c r="HC23" s="550">
        <v>1052.83</v>
      </c>
      <c r="HD23" s="551">
        <v>1057.9000000000001</v>
      </c>
      <c r="HE23" s="549">
        <v>1063.23</v>
      </c>
      <c r="HF23" s="549">
        <v>1068.56</v>
      </c>
      <c r="HG23" s="550">
        <v>1073.8900000000001</v>
      </c>
      <c r="HH23" s="551">
        <v>1079.06</v>
      </c>
      <c r="HI23" s="549">
        <v>1084.49</v>
      </c>
      <c r="HJ23" s="549">
        <v>1089.93</v>
      </c>
      <c r="HK23" s="550">
        <v>1095.3599999999999</v>
      </c>
      <c r="HL23" s="551">
        <v>1100.6400000000001</v>
      </c>
      <c r="HM23" s="549">
        <v>1106.18</v>
      </c>
      <c r="HN23" s="549">
        <v>1111.73</v>
      </c>
      <c r="HO23" s="550">
        <v>1117.27</v>
      </c>
      <c r="HP23" s="551">
        <v>1122.6500000000001</v>
      </c>
      <c r="HQ23" s="549">
        <v>1128.31</v>
      </c>
      <c r="HR23" s="549">
        <v>1133.96</v>
      </c>
      <c r="HS23" s="550">
        <v>1139.6199999999999</v>
      </c>
      <c r="HT23" s="551">
        <v>1145.0999999999999</v>
      </c>
      <c r="HU23" s="549">
        <v>1150.8699999999999</v>
      </c>
      <c r="HV23" s="549">
        <v>1156.6400000000001</v>
      </c>
      <c r="HW23" s="550">
        <v>1162.4100000000001</v>
      </c>
      <c r="HX23" s="551">
        <v>1168.01</v>
      </c>
      <c r="HY23" s="549">
        <v>1173.8900000000001</v>
      </c>
      <c r="HZ23" s="549">
        <v>1179.77</v>
      </c>
      <c r="IA23" s="550">
        <v>1185.6600000000001</v>
      </c>
      <c r="IB23" s="551">
        <v>1191.3699999999999</v>
      </c>
      <c r="IC23" s="549">
        <v>1197.3699999999999</v>
      </c>
      <c r="ID23" s="549">
        <v>1203.3699999999999</v>
      </c>
      <c r="IE23" s="550">
        <v>1209.3699999999999</v>
      </c>
      <c r="IF23" s="551">
        <v>1215.19</v>
      </c>
      <c r="IG23" s="549">
        <v>1221.31</v>
      </c>
      <c r="IH23" s="549">
        <v>1227.44</v>
      </c>
      <c r="II23" s="550">
        <v>1233.56</v>
      </c>
      <c r="IJ23" s="551">
        <v>1239.5</v>
      </c>
      <c r="IK23" s="549">
        <v>1245.74</v>
      </c>
      <c r="IL23" s="549">
        <v>1251.99</v>
      </c>
      <c r="IM23" s="550">
        <v>1258.23</v>
      </c>
      <c r="IN23" s="551">
        <v>1264.29</v>
      </c>
      <c r="IO23" s="549">
        <v>1270.6600000000001</v>
      </c>
      <c r="IP23" s="549">
        <v>1277.02</v>
      </c>
      <c r="IQ23" s="550">
        <v>1283.3900000000001</v>
      </c>
      <c r="IR23" s="551">
        <v>1289.57</v>
      </c>
      <c r="IS23" s="549">
        <v>1296.07</v>
      </c>
      <c r="IT23" s="549">
        <v>1302.57</v>
      </c>
      <c r="IU23" s="550">
        <v>1309.06</v>
      </c>
      <c r="IV23" s="551">
        <v>1315.36</v>
      </c>
      <c r="IW23" s="549">
        <v>1321.99</v>
      </c>
      <c r="IX23" s="549">
        <v>1328.62</v>
      </c>
      <c r="IY23" s="550">
        <v>1335.24</v>
      </c>
      <c r="IZ23" s="551">
        <v>1341.67</v>
      </c>
      <c r="JA23" s="549">
        <v>1348.43</v>
      </c>
      <c r="JB23" s="549">
        <v>1355.19</v>
      </c>
      <c r="JC23" s="550">
        <v>1361.95</v>
      </c>
      <c r="JD23" s="551">
        <v>1368.5</v>
      </c>
      <c r="JE23" s="549">
        <v>1375.4</v>
      </c>
      <c r="JF23" s="549">
        <v>1382.29</v>
      </c>
      <c r="JG23" s="550">
        <v>1389.19</v>
      </c>
      <c r="JH23" s="551">
        <v>1395.87</v>
      </c>
      <c r="JI23" s="549">
        <v>1402.91</v>
      </c>
      <c r="JJ23" s="549">
        <v>1409.94</v>
      </c>
      <c r="JK23" s="550">
        <v>1416.97</v>
      </c>
      <c r="JL23" s="551">
        <v>1423.79</v>
      </c>
      <c r="JM23" s="549">
        <v>1430.96</v>
      </c>
      <c r="JN23" s="549">
        <v>1438.14</v>
      </c>
      <c r="JO23" s="550">
        <v>1445.31</v>
      </c>
      <c r="JP23" s="551">
        <v>1452.27</v>
      </c>
      <c r="JQ23" s="549">
        <v>1459.58</v>
      </c>
      <c r="JR23" s="549">
        <v>1466.9</v>
      </c>
      <c r="JS23" s="550">
        <v>1474.22</v>
      </c>
      <c r="JT23" s="551">
        <v>1481.31</v>
      </c>
      <c r="JU23" s="549">
        <v>1488.78</v>
      </c>
      <c r="JV23" s="549">
        <v>1496.24</v>
      </c>
      <c r="JW23" s="550">
        <v>1503.7</v>
      </c>
      <c r="JX23" s="551">
        <v>1510.94</v>
      </c>
      <c r="JY23" s="549">
        <v>1518.55</v>
      </c>
      <c r="JZ23" s="549">
        <v>1526.16</v>
      </c>
      <c r="KA23" s="550">
        <v>1533.77</v>
      </c>
      <c r="KB23" s="551">
        <v>1541.16</v>
      </c>
      <c r="KC23" s="549">
        <v>1548.92</v>
      </c>
      <c r="KD23" s="549">
        <v>1556.69</v>
      </c>
      <c r="KE23" s="550">
        <v>1564.45</v>
      </c>
      <c r="KF23" s="551">
        <v>1571.98</v>
      </c>
      <c r="KG23" s="549">
        <v>1579.9</v>
      </c>
      <c r="KH23" s="549">
        <v>1587.82</v>
      </c>
      <c r="KI23" s="550">
        <v>1595.74</v>
      </c>
      <c r="KJ23" s="551">
        <v>1603.42</v>
      </c>
      <c r="KK23" s="549">
        <v>1611.5</v>
      </c>
      <c r="KL23" s="549">
        <v>1619.58</v>
      </c>
      <c r="KM23" s="550">
        <v>1627.65</v>
      </c>
      <c r="KN23" s="551">
        <v>1635.49</v>
      </c>
      <c r="KO23" s="549">
        <v>1643.73</v>
      </c>
      <c r="KP23" s="549">
        <v>1651.97</v>
      </c>
      <c r="KQ23" s="550">
        <v>1660.21</v>
      </c>
      <c r="KR23" s="551">
        <v>1668.2</v>
      </c>
      <c r="KS23" s="549">
        <v>1676.6</v>
      </c>
      <c r="KT23" s="549">
        <v>1685.01</v>
      </c>
      <c r="KU23" s="550">
        <v>1693.41</v>
      </c>
      <c r="KV23" s="551">
        <v>1701.56</v>
      </c>
      <c r="KW23" s="549">
        <v>1710.14</v>
      </c>
      <c r="KX23" s="549">
        <v>1718.71</v>
      </c>
      <c r="KY23" s="550">
        <v>1727.28</v>
      </c>
      <c r="KZ23" s="551">
        <v>1735.59</v>
      </c>
      <c r="LA23" s="549">
        <v>1744.34</v>
      </c>
      <c r="LB23" s="549">
        <v>1753.08</v>
      </c>
      <c r="LC23" s="550">
        <v>1761.82</v>
      </c>
      <c r="LD23" s="551">
        <v>1770.31</v>
      </c>
      <c r="LE23" s="549">
        <v>1779.22</v>
      </c>
      <c r="LF23" s="549">
        <v>1788.14</v>
      </c>
      <c r="LG23" s="550">
        <v>1797.06</v>
      </c>
      <c r="LH23" s="551">
        <v>1805.71</v>
      </c>
      <c r="LI23" s="549">
        <v>1814.81</v>
      </c>
      <c r="LJ23" s="549">
        <v>1823.91</v>
      </c>
      <c r="LK23" s="550">
        <v>1833</v>
      </c>
      <c r="LL23" s="551">
        <v>1841.83</v>
      </c>
      <c r="LM23" s="549">
        <v>1851.11</v>
      </c>
      <c r="LN23" s="549">
        <v>1860.38</v>
      </c>
      <c r="LO23" s="550">
        <v>1869.66</v>
      </c>
      <c r="LP23" s="551">
        <v>1878.66</v>
      </c>
      <c r="LQ23" s="549">
        <v>1888.13</v>
      </c>
      <c r="LR23" s="549">
        <v>1897.59</v>
      </c>
      <c r="LS23" s="550">
        <v>1907.06</v>
      </c>
      <c r="LT23" s="551">
        <v>1916.24</v>
      </c>
      <c r="LU23" s="549">
        <v>1925.89</v>
      </c>
      <c r="LV23" s="549">
        <v>1935.54</v>
      </c>
      <c r="LW23" s="550">
        <v>1945.2</v>
      </c>
      <c r="LX23" s="551">
        <v>1954.56</v>
      </c>
      <c r="LY23" s="549">
        <v>1964.41</v>
      </c>
      <c r="LZ23" s="549">
        <v>1974.25</v>
      </c>
      <c r="MA23" s="550">
        <v>1984.1</v>
      </c>
      <c r="MB23" s="551">
        <v>1993.65</v>
      </c>
      <c r="MC23" s="549">
        <v>2003.7</v>
      </c>
      <c r="MD23" s="549">
        <v>2013.74</v>
      </c>
      <c r="ME23" s="550">
        <v>2023.78</v>
      </c>
      <c r="MF23" s="551">
        <v>2033.53</v>
      </c>
      <c r="MG23" s="549">
        <v>2043.77</v>
      </c>
      <c r="MH23" s="549">
        <v>2054.0100000000002</v>
      </c>
      <c r="MI23" s="550">
        <v>2064.2600000000002</v>
      </c>
      <c r="MJ23" s="551">
        <v>2074.1999999999998</v>
      </c>
      <c r="MK23" s="549">
        <v>2084.65</v>
      </c>
      <c r="ML23" s="549">
        <v>2095.09</v>
      </c>
      <c r="MM23" s="550">
        <v>2105.54</v>
      </c>
      <c r="MN23" s="551">
        <v>2115.6799999999998</v>
      </c>
      <c r="MO23" s="549">
        <v>2126.34</v>
      </c>
      <c r="MP23" s="549">
        <v>2137</v>
      </c>
      <c r="MQ23" s="550">
        <v>2147.65</v>
      </c>
      <c r="MR23" s="551">
        <v>2157.9899999999998</v>
      </c>
      <c r="MS23" s="549">
        <v>2168.86</v>
      </c>
      <c r="MT23" s="549">
        <v>2179.7399999999998</v>
      </c>
      <c r="MU23" s="550">
        <v>2190.61</v>
      </c>
      <c r="MV23" s="551">
        <v>2201.15</v>
      </c>
      <c r="MW23" s="549">
        <v>2212.2399999999998</v>
      </c>
      <c r="MX23" s="549">
        <v>2223.33</v>
      </c>
      <c r="MY23" s="550">
        <v>2234.42</v>
      </c>
      <c r="MZ23" s="551">
        <v>2245.1799999999998</v>
      </c>
      <c r="NA23" s="549">
        <v>2256.4899999999998</v>
      </c>
      <c r="NB23" s="549">
        <v>2267.8000000000002</v>
      </c>
      <c r="NC23" s="550">
        <v>2279.11</v>
      </c>
      <c r="ND23" s="551">
        <v>2290.08</v>
      </c>
      <c r="NE23" s="549">
        <v>2301.62</v>
      </c>
      <c r="NF23" s="549">
        <v>2313.15</v>
      </c>
      <c r="NG23" s="550">
        <v>2324.69</v>
      </c>
      <c r="NH23" s="551">
        <v>2335.88</v>
      </c>
      <c r="NI23" s="549">
        <v>2347.65</v>
      </c>
      <c r="NJ23" s="549">
        <v>2359.42</v>
      </c>
      <c r="NK23" s="550">
        <v>2371.1799999999998</v>
      </c>
      <c r="NL23" s="551">
        <v>2382.6</v>
      </c>
      <c r="NM23" s="549">
        <v>2394.6</v>
      </c>
      <c r="NN23" s="549">
        <v>2406.61</v>
      </c>
      <c r="NO23" s="550">
        <v>2418.61</v>
      </c>
      <c r="NP23" s="551">
        <v>2430.25</v>
      </c>
      <c r="NQ23" s="549">
        <v>2442.4899999999998</v>
      </c>
      <c r="NR23" s="549">
        <v>2454.7399999999998</v>
      </c>
      <c r="NS23" s="550">
        <v>2466.98</v>
      </c>
      <c r="NT23" s="551">
        <v>2478.86</v>
      </c>
      <c r="NU23" s="549">
        <v>2491.34</v>
      </c>
      <c r="NV23" s="549">
        <v>2503.83</v>
      </c>
      <c r="NW23" s="550">
        <v>2516.3200000000002</v>
      </c>
      <c r="NX23" s="551">
        <v>2528.4299999999998</v>
      </c>
      <c r="NY23" s="549">
        <v>2541.17</v>
      </c>
      <c r="NZ23" s="549">
        <v>2553.91</v>
      </c>
      <c r="OA23" s="550">
        <v>2566.65</v>
      </c>
      <c r="OB23" s="551">
        <v>2579</v>
      </c>
      <c r="OC23" s="549">
        <v>2591.9899999999998</v>
      </c>
      <c r="OD23" s="549">
        <v>2604.9899999999998</v>
      </c>
      <c r="OE23" s="550">
        <v>2617.98</v>
      </c>
      <c r="OF23" s="551">
        <v>2630.58</v>
      </c>
      <c r="OG23" s="549">
        <v>2643.83</v>
      </c>
      <c r="OH23" s="549">
        <v>2657.09</v>
      </c>
      <c r="OI23" s="550">
        <v>2670.34</v>
      </c>
      <c r="OJ23" s="551">
        <v>2683.19</v>
      </c>
      <c r="OK23" s="549">
        <v>2696.71</v>
      </c>
      <c r="OL23" s="549">
        <v>2710.23</v>
      </c>
      <c r="OM23" s="550">
        <v>2723.75</v>
      </c>
      <c r="ON23" s="551">
        <v>2736.86</v>
      </c>
      <c r="OO23" s="549">
        <v>2750.65</v>
      </c>
      <c r="OP23" s="549">
        <v>2764.43</v>
      </c>
      <c r="OQ23" s="550">
        <v>2778.22</v>
      </c>
      <c r="OR23" s="551">
        <v>2791.59</v>
      </c>
      <c r="OS23" s="549">
        <v>2805.66</v>
      </c>
      <c r="OT23" s="549">
        <v>2819.72</v>
      </c>
      <c r="OU23" s="550">
        <v>2833.78</v>
      </c>
      <c r="OV23" s="551">
        <v>2847.43</v>
      </c>
      <c r="OW23" s="549">
        <v>2861.77</v>
      </c>
      <c r="OX23" s="549">
        <v>2876.12</v>
      </c>
      <c r="OY23" s="550">
        <v>2890.46</v>
      </c>
      <c r="OZ23" s="551">
        <v>2904.38</v>
      </c>
      <c r="PA23" s="549">
        <v>2919.01</v>
      </c>
      <c r="PB23" s="549">
        <v>2933.64</v>
      </c>
      <c r="PC23" s="550">
        <v>2948.27</v>
      </c>
      <c r="PD23" s="551">
        <v>2962.46</v>
      </c>
      <c r="PE23" s="549">
        <v>2977.39</v>
      </c>
      <c r="PF23" s="549">
        <v>2992.31</v>
      </c>
      <c r="PG23" s="550">
        <v>3007.24</v>
      </c>
      <c r="PH23" s="551">
        <v>3021.71</v>
      </c>
      <c r="PI23" s="549">
        <v>3036.93</v>
      </c>
      <c r="PJ23" s="549">
        <v>3052.16</v>
      </c>
      <c r="PK23" s="550">
        <v>3067.38</v>
      </c>
      <c r="PL23" s="551">
        <v>3082.15</v>
      </c>
      <c r="PM23" s="549">
        <v>3097.67</v>
      </c>
      <c r="PN23" s="549">
        <v>3113.2</v>
      </c>
      <c r="PO23" s="550">
        <v>3128.73</v>
      </c>
      <c r="PP23" s="551">
        <v>3143.79</v>
      </c>
      <c r="PQ23" s="549">
        <v>3159.63</v>
      </c>
      <c r="PR23" s="549">
        <v>3175.46</v>
      </c>
      <c r="PS23" s="550">
        <v>3191.3</v>
      </c>
      <c r="PT23" s="551">
        <v>3206.66</v>
      </c>
      <c r="PU23" s="549">
        <v>3222.82</v>
      </c>
      <c r="PV23" s="549">
        <v>3238.97</v>
      </c>
      <c r="PW23" s="550">
        <v>3255.13</v>
      </c>
      <c r="PX23" s="551">
        <v>3270.8</v>
      </c>
      <c r="PY23" s="549">
        <v>3287.28</v>
      </c>
      <c r="PZ23" s="549">
        <v>3303.75</v>
      </c>
      <c r="QA23" s="550">
        <v>3320.23</v>
      </c>
      <c r="QB23" s="551">
        <v>3336.21</v>
      </c>
      <c r="QC23" s="549">
        <v>3353.02</v>
      </c>
      <c r="QD23" s="549">
        <v>3369.83</v>
      </c>
      <c r="QE23" s="550">
        <v>3386.64</v>
      </c>
      <c r="QF23" s="551">
        <v>3402.94</v>
      </c>
      <c r="QG23" s="549">
        <v>3420.08</v>
      </c>
      <c r="QH23" s="549">
        <v>3437.22</v>
      </c>
      <c r="QI23" s="550">
        <v>3454.37</v>
      </c>
      <c r="QJ23" s="551">
        <v>3471</v>
      </c>
      <c r="QK23" s="549">
        <v>3488.48</v>
      </c>
      <c r="QL23" s="549">
        <v>3505.97</v>
      </c>
      <c r="QM23" s="550">
        <v>3523.46</v>
      </c>
      <c r="QN23" s="551">
        <v>3540.42</v>
      </c>
      <c r="QO23" s="549">
        <v>3558.25</v>
      </c>
      <c r="QP23" s="549">
        <v>3576.09</v>
      </c>
      <c r="QQ23" s="550">
        <v>3593.92</v>
      </c>
      <c r="QR23" s="551">
        <v>3611.23</v>
      </c>
      <c r="QS23" s="549">
        <v>3629.42</v>
      </c>
      <c r="QT23" s="549">
        <v>3647.61</v>
      </c>
      <c r="QU23" s="550">
        <v>3665.8</v>
      </c>
      <c r="QV23" s="551">
        <v>3683.45</v>
      </c>
      <c r="QW23" s="549">
        <v>3702.01</v>
      </c>
      <c r="QX23" s="549">
        <v>3720.56</v>
      </c>
      <c r="QY23" s="550">
        <v>3739.12</v>
      </c>
      <c r="QZ23" s="551">
        <v>3757.12</v>
      </c>
      <c r="RA23" s="549">
        <v>3776.05</v>
      </c>
      <c r="RB23" s="549">
        <v>3794.97</v>
      </c>
      <c r="RC23" s="550">
        <v>3813.9</v>
      </c>
      <c r="RD23" s="551">
        <v>3832.26</v>
      </c>
      <c r="RE23" s="549">
        <v>3851.57</v>
      </c>
      <c r="RF23" s="549">
        <v>3870.87</v>
      </c>
      <c r="RG23" s="550">
        <v>3890.18</v>
      </c>
      <c r="RH23" s="551">
        <v>3908.91</v>
      </c>
      <c r="RI23" s="549">
        <v>3928.6</v>
      </c>
      <c r="RJ23" s="549">
        <v>3948.29</v>
      </c>
      <c r="RK23" s="550">
        <v>3967.98</v>
      </c>
      <c r="RL23" s="551">
        <v>3987.08</v>
      </c>
      <c r="RM23" s="549">
        <v>4007.17</v>
      </c>
      <c r="RN23" s="549">
        <v>4027.26</v>
      </c>
      <c r="RO23" s="550">
        <v>4047.34</v>
      </c>
      <c r="RP23" s="551">
        <v>4066.83</v>
      </c>
      <c r="RQ23" s="549">
        <v>4087.31</v>
      </c>
      <c r="RR23" s="549">
        <v>4107.8</v>
      </c>
      <c r="RS23" s="550">
        <v>4128.29</v>
      </c>
      <c r="RT23" s="551">
        <v>4148.16</v>
      </c>
      <c r="RU23" s="549">
        <v>4169.0600000000004</v>
      </c>
      <c r="RV23" s="549">
        <v>4189.96</v>
      </c>
      <c r="RW23" s="550">
        <v>4210.8599999999997</v>
      </c>
      <c r="RX23" s="551">
        <v>4231.13</v>
      </c>
      <c r="RY23" s="549">
        <v>4252.4399999999996</v>
      </c>
      <c r="RZ23" s="549">
        <v>4273.76</v>
      </c>
      <c r="SA23" s="550">
        <v>4295.07</v>
      </c>
    </row>
    <row r="24" spans="1:495">
      <c r="A24" s="570"/>
      <c r="B24" s="576" t="s">
        <v>1268</v>
      </c>
      <c r="F24" s="487"/>
      <c r="G24" s="493">
        <v>23</v>
      </c>
      <c r="H24" s="545" t="s">
        <v>92</v>
      </c>
      <c r="I24" s="501">
        <v>23</v>
      </c>
      <c r="J24" s="546" t="s">
        <v>385</v>
      </c>
      <c r="K24" s="547">
        <v>0.05</v>
      </c>
      <c r="L24" s="548">
        <v>269.79000000000002</v>
      </c>
      <c r="M24" s="549">
        <v>273.86</v>
      </c>
      <c r="N24" s="549">
        <v>281.33999999999997</v>
      </c>
      <c r="O24" s="550">
        <v>285.41000000000003</v>
      </c>
      <c r="P24" s="548">
        <v>291.55</v>
      </c>
      <c r="Q24" s="549">
        <v>298.07</v>
      </c>
      <c r="R24" s="549">
        <v>308.20999999999998</v>
      </c>
      <c r="S24" s="550">
        <v>311.18</v>
      </c>
      <c r="T24" s="551">
        <v>314.92</v>
      </c>
      <c r="U24" s="549">
        <v>316.12</v>
      </c>
      <c r="V24" s="549">
        <v>324.52999999999997</v>
      </c>
      <c r="W24" s="550">
        <v>324.95</v>
      </c>
      <c r="X24" s="551">
        <v>325.26</v>
      </c>
      <c r="Y24" s="549">
        <v>328.39</v>
      </c>
      <c r="Z24" s="549">
        <v>333.91</v>
      </c>
      <c r="AA24" s="550">
        <v>335.74</v>
      </c>
      <c r="AB24" s="551">
        <v>336.79</v>
      </c>
      <c r="AC24" s="549">
        <v>340</v>
      </c>
      <c r="AD24" s="549">
        <v>343.84</v>
      </c>
      <c r="AE24" s="550">
        <v>343.63</v>
      </c>
      <c r="AF24" s="551">
        <v>344.18</v>
      </c>
      <c r="AG24" s="549">
        <v>345.83</v>
      </c>
      <c r="AH24" s="549">
        <v>347.56</v>
      </c>
      <c r="AI24" s="550">
        <v>346.91</v>
      </c>
      <c r="AJ24" s="551">
        <v>345.43</v>
      </c>
      <c r="AK24" s="549">
        <v>347.52</v>
      </c>
      <c r="AL24" s="549">
        <v>347.92</v>
      </c>
      <c r="AM24" s="550">
        <v>348.46</v>
      </c>
      <c r="AN24" s="551">
        <v>349.49</v>
      </c>
      <c r="AO24" s="549">
        <v>351.39</v>
      </c>
      <c r="AP24" s="549">
        <v>354.69</v>
      </c>
      <c r="AQ24" s="550">
        <v>357.81</v>
      </c>
      <c r="AR24" s="551">
        <v>362.28</v>
      </c>
      <c r="AS24" s="549">
        <v>368.41</v>
      </c>
      <c r="AT24" s="549">
        <v>372.76</v>
      </c>
      <c r="AU24" s="550">
        <v>374.35</v>
      </c>
      <c r="AV24" s="551">
        <v>378.56</v>
      </c>
      <c r="AW24" s="549">
        <v>383.86</v>
      </c>
      <c r="AX24" s="549">
        <v>385.02</v>
      </c>
      <c r="AY24" s="550">
        <v>385.11</v>
      </c>
      <c r="AZ24" s="551">
        <v>383.69</v>
      </c>
      <c r="BA24" s="549">
        <v>386</v>
      </c>
      <c r="BB24" s="549">
        <v>388.53</v>
      </c>
      <c r="BC24" s="550">
        <v>388.78</v>
      </c>
      <c r="BD24" s="551">
        <v>390.85</v>
      </c>
      <c r="BE24" s="549">
        <v>391.74</v>
      </c>
      <c r="BF24" s="549">
        <v>394.01</v>
      </c>
      <c r="BG24" s="550">
        <v>392.82</v>
      </c>
      <c r="BH24" s="551">
        <v>395.72</v>
      </c>
      <c r="BI24" s="549">
        <v>399.85</v>
      </c>
      <c r="BJ24" s="549">
        <v>400.53</v>
      </c>
      <c r="BK24" s="550">
        <v>400.17</v>
      </c>
      <c r="BL24" s="551">
        <v>403.93</v>
      </c>
      <c r="BM24" s="549">
        <v>411.62</v>
      </c>
      <c r="BN24" s="549">
        <v>411.97</v>
      </c>
      <c r="BO24" s="550">
        <v>415.02</v>
      </c>
      <c r="BP24" s="551">
        <v>421.19</v>
      </c>
      <c r="BQ24" s="549">
        <v>423.94</v>
      </c>
      <c r="BR24" s="549">
        <v>426.49</v>
      </c>
      <c r="BS24" s="550">
        <v>428.02</v>
      </c>
      <c r="BT24" s="551">
        <v>433.65</v>
      </c>
      <c r="BU24" s="549">
        <v>440</v>
      </c>
      <c r="BV24" s="549">
        <v>442.92</v>
      </c>
      <c r="BW24" s="550">
        <v>442.3</v>
      </c>
      <c r="BX24" s="551">
        <v>441.66</v>
      </c>
      <c r="BY24" s="549">
        <v>444.01</v>
      </c>
      <c r="BZ24" s="549">
        <v>447.85</v>
      </c>
      <c r="CA24" s="550">
        <v>448.8</v>
      </c>
      <c r="CB24" s="551">
        <v>450.05</v>
      </c>
      <c r="CC24" s="549">
        <v>454.32</v>
      </c>
      <c r="CD24" s="549">
        <v>457.23</v>
      </c>
      <c r="CE24" s="550">
        <v>458.34</v>
      </c>
      <c r="CF24" s="551">
        <v>459.51</v>
      </c>
      <c r="CG24" s="549">
        <v>461.72</v>
      </c>
      <c r="CH24" s="549">
        <v>460.32</v>
      </c>
      <c r="CI24" s="550">
        <v>456.04</v>
      </c>
      <c r="CJ24" s="552">
        <v>455.05</v>
      </c>
      <c r="CK24" s="549">
        <v>458.29</v>
      </c>
      <c r="CL24" s="549">
        <v>465.05</v>
      </c>
      <c r="CM24" s="550">
        <v>462.25</v>
      </c>
      <c r="CN24" s="551">
        <v>466.3</v>
      </c>
      <c r="CO24" s="549">
        <v>468.39</v>
      </c>
      <c r="CP24" s="549">
        <v>469.29</v>
      </c>
      <c r="CQ24" s="550">
        <v>468.22</v>
      </c>
      <c r="CR24" s="551">
        <v>468.84</v>
      </c>
      <c r="CS24" s="549">
        <v>470.57</v>
      </c>
      <c r="CT24" s="549">
        <v>474.22</v>
      </c>
      <c r="CU24" s="550">
        <v>475.09</v>
      </c>
      <c r="CV24" s="548">
        <v>476.18</v>
      </c>
      <c r="CW24" s="549">
        <v>485.23</v>
      </c>
      <c r="CX24" s="549">
        <v>492.07</v>
      </c>
      <c r="CY24" s="550">
        <v>491.16</v>
      </c>
      <c r="CZ24" s="551">
        <v>491.18</v>
      </c>
      <c r="DA24" s="549">
        <v>495.32</v>
      </c>
      <c r="DB24" s="549">
        <v>498.09</v>
      </c>
      <c r="DC24" s="550">
        <v>505</v>
      </c>
      <c r="DD24" s="551">
        <v>520.69000000000005</v>
      </c>
      <c r="DE24" s="549">
        <v>557.62</v>
      </c>
      <c r="DF24" s="549">
        <v>576.08000000000004</v>
      </c>
      <c r="DG24" s="550">
        <v>600.71</v>
      </c>
      <c r="DH24" s="551">
        <v>605.19000000000005</v>
      </c>
      <c r="DI24" s="549">
        <v>603.75</v>
      </c>
      <c r="DJ24" s="549">
        <v>600.77</v>
      </c>
      <c r="DK24" s="550">
        <v>612.16999999999996</v>
      </c>
      <c r="DL24" s="551">
        <v>632.03</v>
      </c>
      <c r="DM24" s="549">
        <v>638.5</v>
      </c>
      <c r="DN24" s="549">
        <v>649.88</v>
      </c>
      <c r="DO24" s="550">
        <v>661.67</v>
      </c>
      <c r="DP24" s="551">
        <v>658.14</v>
      </c>
      <c r="DQ24" s="549">
        <v>689.31</v>
      </c>
      <c r="DR24" s="549">
        <v>692.87</v>
      </c>
      <c r="DS24" s="550">
        <v>687.19</v>
      </c>
      <c r="DT24" s="551">
        <v>696.7</v>
      </c>
      <c r="DU24" s="549">
        <v>725.23</v>
      </c>
      <c r="DV24" s="549">
        <v>774.76</v>
      </c>
      <c r="DW24" s="550">
        <v>768.74</v>
      </c>
      <c r="DX24" s="551">
        <v>715.95</v>
      </c>
      <c r="DY24" s="549">
        <v>691.26</v>
      </c>
      <c r="DZ24" s="549">
        <v>694.39</v>
      </c>
      <c r="EA24" s="550">
        <v>697.18</v>
      </c>
      <c r="EB24" s="551">
        <v>705.25</v>
      </c>
      <c r="EC24" s="549">
        <v>722.76</v>
      </c>
      <c r="ED24" s="549">
        <v>728.03</v>
      </c>
      <c r="EE24" s="550">
        <v>727.14</v>
      </c>
      <c r="EF24" s="551">
        <v>738.68</v>
      </c>
      <c r="EG24" s="549">
        <v>759.69</v>
      </c>
      <c r="EH24" s="549">
        <v>768.44</v>
      </c>
      <c r="EI24" s="550">
        <v>768.35</v>
      </c>
      <c r="EJ24" s="551">
        <v>770.37</v>
      </c>
      <c r="EK24" s="549">
        <v>772.58</v>
      </c>
      <c r="EL24" s="549">
        <v>767.66</v>
      </c>
      <c r="EM24" s="550">
        <v>766.57</v>
      </c>
      <c r="EN24" s="551">
        <v>773.09</v>
      </c>
      <c r="EO24" s="549">
        <v>778.6</v>
      </c>
      <c r="EP24" s="549">
        <v>776.77</v>
      </c>
      <c r="EQ24" s="550">
        <v>777.31</v>
      </c>
      <c r="ER24" s="551">
        <v>785.64</v>
      </c>
      <c r="ES24" s="549">
        <v>789.93</v>
      </c>
      <c r="ET24" s="549">
        <v>795.77</v>
      </c>
      <c r="EU24" s="550">
        <v>795</v>
      </c>
      <c r="EV24" s="551">
        <v>793.4</v>
      </c>
      <c r="EW24" s="549">
        <v>796.18</v>
      </c>
      <c r="EX24" s="549">
        <v>798.95</v>
      </c>
      <c r="EY24" s="550">
        <v>801.73</v>
      </c>
      <c r="EZ24" s="551">
        <v>804.94</v>
      </c>
      <c r="FA24" s="549">
        <v>808.71</v>
      </c>
      <c r="FB24" s="549">
        <v>811.95</v>
      </c>
      <c r="FC24" s="550">
        <v>815.19</v>
      </c>
      <c r="FD24" s="551">
        <v>819.21</v>
      </c>
      <c r="FE24" s="549">
        <v>822.92</v>
      </c>
      <c r="FF24" s="549">
        <v>826.63</v>
      </c>
      <c r="FG24" s="550">
        <v>830.35</v>
      </c>
      <c r="FH24" s="551">
        <v>834.46</v>
      </c>
      <c r="FI24" s="549">
        <v>838.45</v>
      </c>
      <c r="FJ24" s="549">
        <v>842.45</v>
      </c>
      <c r="FK24" s="550">
        <v>846.44</v>
      </c>
      <c r="FL24" s="551">
        <v>850.83</v>
      </c>
      <c r="FM24" s="549">
        <v>855.11</v>
      </c>
      <c r="FN24" s="549">
        <v>859.4</v>
      </c>
      <c r="FO24" s="550">
        <v>863.69</v>
      </c>
      <c r="FP24" s="551">
        <v>867.85</v>
      </c>
      <c r="FQ24" s="549">
        <v>872.22</v>
      </c>
      <c r="FR24" s="549">
        <v>876.59</v>
      </c>
      <c r="FS24" s="550">
        <v>880.96</v>
      </c>
      <c r="FT24" s="551">
        <v>885.2</v>
      </c>
      <c r="FU24" s="549">
        <v>889.66</v>
      </c>
      <c r="FV24" s="549">
        <v>894.12</v>
      </c>
      <c r="FW24" s="550">
        <v>898.58</v>
      </c>
      <c r="FX24" s="551">
        <v>902.91</v>
      </c>
      <c r="FY24" s="549">
        <v>907.45</v>
      </c>
      <c r="FZ24" s="549">
        <v>912</v>
      </c>
      <c r="GA24" s="550">
        <v>916.55</v>
      </c>
      <c r="GB24" s="551">
        <v>920.96</v>
      </c>
      <c r="GC24" s="549">
        <v>925.6</v>
      </c>
      <c r="GD24" s="549">
        <v>930.24</v>
      </c>
      <c r="GE24" s="550">
        <v>934.88</v>
      </c>
      <c r="GF24" s="551">
        <v>939.38</v>
      </c>
      <c r="GG24" s="549">
        <v>944.12</v>
      </c>
      <c r="GH24" s="549">
        <v>948.85</v>
      </c>
      <c r="GI24" s="550">
        <v>953.58</v>
      </c>
      <c r="GJ24" s="551">
        <v>958.17</v>
      </c>
      <c r="GK24" s="549">
        <v>963</v>
      </c>
      <c r="GL24" s="549">
        <v>967.83</v>
      </c>
      <c r="GM24" s="550">
        <v>972.65</v>
      </c>
      <c r="GN24" s="551">
        <v>977.33</v>
      </c>
      <c r="GO24" s="549">
        <v>982.26</v>
      </c>
      <c r="GP24" s="549">
        <v>987.18</v>
      </c>
      <c r="GQ24" s="550">
        <v>992.11</v>
      </c>
      <c r="GR24" s="551">
        <v>996.88</v>
      </c>
      <c r="GS24" s="549">
        <v>1001.9</v>
      </c>
      <c r="GT24" s="549">
        <v>1006.93</v>
      </c>
      <c r="GU24" s="550">
        <v>1011.95</v>
      </c>
      <c r="GV24" s="551">
        <v>1016.82</v>
      </c>
      <c r="GW24" s="549">
        <v>1021.94</v>
      </c>
      <c r="GX24" s="549">
        <v>1027.06</v>
      </c>
      <c r="GY24" s="550">
        <v>1032.19</v>
      </c>
      <c r="GZ24" s="551">
        <v>1037.1600000000001</v>
      </c>
      <c r="HA24" s="549">
        <v>1042.3800000000001</v>
      </c>
      <c r="HB24" s="549">
        <v>1047.6099999999999</v>
      </c>
      <c r="HC24" s="550">
        <v>1052.83</v>
      </c>
      <c r="HD24" s="551">
        <v>1057.9000000000001</v>
      </c>
      <c r="HE24" s="549">
        <v>1063.23</v>
      </c>
      <c r="HF24" s="549">
        <v>1068.56</v>
      </c>
      <c r="HG24" s="550">
        <v>1073.8900000000001</v>
      </c>
      <c r="HH24" s="551">
        <v>1079.06</v>
      </c>
      <c r="HI24" s="549">
        <v>1084.49</v>
      </c>
      <c r="HJ24" s="549">
        <v>1089.93</v>
      </c>
      <c r="HK24" s="550">
        <v>1095.3599999999999</v>
      </c>
      <c r="HL24" s="551">
        <v>1100.6400000000001</v>
      </c>
      <c r="HM24" s="549">
        <v>1106.18</v>
      </c>
      <c r="HN24" s="549">
        <v>1111.73</v>
      </c>
      <c r="HO24" s="550">
        <v>1117.27</v>
      </c>
      <c r="HP24" s="551">
        <v>1122.6500000000001</v>
      </c>
      <c r="HQ24" s="549">
        <v>1128.31</v>
      </c>
      <c r="HR24" s="549">
        <v>1133.96</v>
      </c>
      <c r="HS24" s="550">
        <v>1139.6199999999999</v>
      </c>
      <c r="HT24" s="551">
        <v>1145.0999999999999</v>
      </c>
      <c r="HU24" s="549">
        <v>1150.8699999999999</v>
      </c>
      <c r="HV24" s="549">
        <v>1156.6400000000001</v>
      </c>
      <c r="HW24" s="550">
        <v>1162.4100000000001</v>
      </c>
      <c r="HX24" s="551">
        <v>1168.01</v>
      </c>
      <c r="HY24" s="549">
        <v>1173.8900000000001</v>
      </c>
      <c r="HZ24" s="549">
        <v>1179.77</v>
      </c>
      <c r="IA24" s="550">
        <v>1185.6600000000001</v>
      </c>
      <c r="IB24" s="551">
        <v>1191.3699999999999</v>
      </c>
      <c r="IC24" s="549">
        <v>1197.3699999999999</v>
      </c>
      <c r="ID24" s="549">
        <v>1203.3699999999999</v>
      </c>
      <c r="IE24" s="550">
        <v>1209.3699999999999</v>
      </c>
      <c r="IF24" s="551">
        <v>1215.19</v>
      </c>
      <c r="IG24" s="549">
        <v>1221.31</v>
      </c>
      <c r="IH24" s="549">
        <v>1227.44</v>
      </c>
      <c r="II24" s="550">
        <v>1233.56</v>
      </c>
      <c r="IJ24" s="551">
        <v>1239.5</v>
      </c>
      <c r="IK24" s="549">
        <v>1245.74</v>
      </c>
      <c r="IL24" s="549">
        <v>1251.99</v>
      </c>
      <c r="IM24" s="550">
        <v>1258.23</v>
      </c>
      <c r="IN24" s="551">
        <v>1264.29</v>
      </c>
      <c r="IO24" s="549">
        <v>1270.6600000000001</v>
      </c>
      <c r="IP24" s="549">
        <v>1277.02</v>
      </c>
      <c r="IQ24" s="550">
        <v>1283.3900000000001</v>
      </c>
      <c r="IR24" s="551">
        <v>1289.57</v>
      </c>
      <c r="IS24" s="549">
        <v>1296.07</v>
      </c>
      <c r="IT24" s="549">
        <v>1302.57</v>
      </c>
      <c r="IU24" s="550">
        <v>1309.06</v>
      </c>
      <c r="IV24" s="551">
        <v>1315.36</v>
      </c>
      <c r="IW24" s="549">
        <v>1321.99</v>
      </c>
      <c r="IX24" s="549">
        <v>1328.62</v>
      </c>
      <c r="IY24" s="550">
        <v>1335.24</v>
      </c>
      <c r="IZ24" s="551">
        <v>1341.67</v>
      </c>
      <c r="JA24" s="549">
        <v>1348.43</v>
      </c>
      <c r="JB24" s="549">
        <v>1355.19</v>
      </c>
      <c r="JC24" s="550">
        <v>1361.95</v>
      </c>
      <c r="JD24" s="551">
        <v>1368.5</v>
      </c>
      <c r="JE24" s="549">
        <v>1375.4</v>
      </c>
      <c r="JF24" s="549">
        <v>1382.29</v>
      </c>
      <c r="JG24" s="550">
        <v>1389.19</v>
      </c>
      <c r="JH24" s="551">
        <v>1395.87</v>
      </c>
      <c r="JI24" s="549">
        <v>1402.91</v>
      </c>
      <c r="JJ24" s="549">
        <v>1409.94</v>
      </c>
      <c r="JK24" s="550">
        <v>1416.97</v>
      </c>
      <c r="JL24" s="551">
        <v>1423.79</v>
      </c>
      <c r="JM24" s="549">
        <v>1430.96</v>
      </c>
      <c r="JN24" s="549">
        <v>1438.14</v>
      </c>
      <c r="JO24" s="550">
        <v>1445.31</v>
      </c>
      <c r="JP24" s="551">
        <v>1452.27</v>
      </c>
      <c r="JQ24" s="549">
        <v>1459.58</v>
      </c>
      <c r="JR24" s="549">
        <v>1466.9</v>
      </c>
      <c r="JS24" s="550">
        <v>1474.22</v>
      </c>
      <c r="JT24" s="551">
        <v>1481.31</v>
      </c>
      <c r="JU24" s="549">
        <v>1488.78</v>
      </c>
      <c r="JV24" s="549">
        <v>1496.24</v>
      </c>
      <c r="JW24" s="550">
        <v>1503.7</v>
      </c>
      <c r="JX24" s="551">
        <v>1510.94</v>
      </c>
      <c r="JY24" s="549">
        <v>1518.55</v>
      </c>
      <c r="JZ24" s="549">
        <v>1526.16</v>
      </c>
      <c r="KA24" s="550">
        <v>1533.77</v>
      </c>
      <c r="KB24" s="551">
        <v>1541.16</v>
      </c>
      <c r="KC24" s="549">
        <v>1548.92</v>
      </c>
      <c r="KD24" s="549">
        <v>1556.69</v>
      </c>
      <c r="KE24" s="550">
        <v>1564.45</v>
      </c>
      <c r="KF24" s="551">
        <v>1571.98</v>
      </c>
      <c r="KG24" s="549">
        <v>1579.9</v>
      </c>
      <c r="KH24" s="549">
        <v>1587.82</v>
      </c>
      <c r="KI24" s="550">
        <v>1595.74</v>
      </c>
      <c r="KJ24" s="551">
        <v>1603.42</v>
      </c>
      <c r="KK24" s="549">
        <v>1611.5</v>
      </c>
      <c r="KL24" s="549">
        <v>1619.58</v>
      </c>
      <c r="KM24" s="550">
        <v>1627.65</v>
      </c>
      <c r="KN24" s="551">
        <v>1635.49</v>
      </c>
      <c r="KO24" s="549">
        <v>1643.73</v>
      </c>
      <c r="KP24" s="549">
        <v>1651.97</v>
      </c>
      <c r="KQ24" s="550">
        <v>1660.21</v>
      </c>
      <c r="KR24" s="551">
        <v>1668.2</v>
      </c>
      <c r="KS24" s="549">
        <v>1676.6</v>
      </c>
      <c r="KT24" s="549">
        <v>1685.01</v>
      </c>
      <c r="KU24" s="550">
        <v>1693.41</v>
      </c>
      <c r="KV24" s="551">
        <v>1701.56</v>
      </c>
      <c r="KW24" s="549">
        <v>1710.14</v>
      </c>
      <c r="KX24" s="549">
        <v>1718.71</v>
      </c>
      <c r="KY24" s="550">
        <v>1727.28</v>
      </c>
      <c r="KZ24" s="551">
        <v>1735.59</v>
      </c>
      <c r="LA24" s="549">
        <v>1744.34</v>
      </c>
      <c r="LB24" s="549">
        <v>1753.08</v>
      </c>
      <c r="LC24" s="550">
        <v>1761.82</v>
      </c>
      <c r="LD24" s="551">
        <v>1770.31</v>
      </c>
      <c r="LE24" s="549">
        <v>1779.22</v>
      </c>
      <c r="LF24" s="549">
        <v>1788.14</v>
      </c>
      <c r="LG24" s="550">
        <v>1797.06</v>
      </c>
      <c r="LH24" s="551">
        <v>1805.71</v>
      </c>
      <c r="LI24" s="549">
        <v>1814.81</v>
      </c>
      <c r="LJ24" s="549">
        <v>1823.91</v>
      </c>
      <c r="LK24" s="550">
        <v>1833</v>
      </c>
      <c r="LL24" s="551">
        <v>1841.83</v>
      </c>
      <c r="LM24" s="549">
        <v>1851.11</v>
      </c>
      <c r="LN24" s="549">
        <v>1860.38</v>
      </c>
      <c r="LO24" s="550">
        <v>1869.66</v>
      </c>
      <c r="LP24" s="551">
        <v>1878.66</v>
      </c>
      <c r="LQ24" s="549">
        <v>1888.13</v>
      </c>
      <c r="LR24" s="549">
        <v>1897.59</v>
      </c>
      <c r="LS24" s="550">
        <v>1907.06</v>
      </c>
      <c r="LT24" s="551">
        <v>1916.24</v>
      </c>
      <c r="LU24" s="549">
        <v>1925.89</v>
      </c>
      <c r="LV24" s="549">
        <v>1935.54</v>
      </c>
      <c r="LW24" s="550">
        <v>1945.2</v>
      </c>
      <c r="LX24" s="551">
        <v>1954.56</v>
      </c>
      <c r="LY24" s="549">
        <v>1964.41</v>
      </c>
      <c r="LZ24" s="549">
        <v>1974.25</v>
      </c>
      <c r="MA24" s="550">
        <v>1984.1</v>
      </c>
      <c r="MB24" s="551">
        <v>1993.65</v>
      </c>
      <c r="MC24" s="549">
        <v>2003.7</v>
      </c>
      <c r="MD24" s="549">
        <v>2013.74</v>
      </c>
      <c r="ME24" s="550">
        <v>2023.78</v>
      </c>
      <c r="MF24" s="551">
        <v>2033.53</v>
      </c>
      <c r="MG24" s="549">
        <v>2043.77</v>
      </c>
      <c r="MH24" s="549">
        <v>2054.0100000000002</v>
      </c>
      <c r="MI24" s="550">
        <v>2064.2600000000002</v>
      </c>
      <c r="MJ24" s="551">
        <v>2074.1999999999998</v>
      </c>
      <c r="MK24" s="549">
        <v>2084.65</v>
      </c>
      <c r="ML24" s="549">
        <v>2095.09</v>
      </c>
      <c r="MM24" s="550">
        <v>2105.54</v>
      </c>
      <c r="MN24" s="551">
        <v>2115.6799999999998</v>
      </c>
      <c r="MO24" s="549">
        <v>2126.34</v>
      </c>
      <c r="MP24" s="549">
        <v>2137</v>
      </c>
      <c r="MQ24" s="550">
        <v>2147.65</v>
      </c>
      <c r="MR24" s="551">
        <v>2157.9899999999998</v>
      </c>
      <c r="MS24" s="549">
        <v>2168.86</v>
      </c>
      <c r="MT24" s="549">
        <v>2179.7399999999998</v>
      </c>
      <c r="MU24" s="550">
        <v>2190.61</v>
      </c>
      <c r="MV24" s="551">
        <v>2201.15</v>
      </c>
      <c r="MW24" s="549">
        <v>2212.2399999999998</v>
      </c>
      <c r="MX24" s="549">
        <v>2223.33</v>
      </c>
      <c r="MY24" s="550">
        <v>2234.42</v>
      </c>
      <c r="MZ24" s="551">
        <v>2245.1799999999998</v>
      </c>
      <c r="NA24" s="549">
        <v>2256.4899999999998</v>
      </c>
      <c r="NB24" s="549">
        <v>2267.8000000000002</v>
      </c>
      <c r="NC24" s="550">
        <v>2279.11</v>
      </c>
      <c r="ND24" s="551">
        <v>2290.08</v>
      </c>
      <c r="NE24" s="549">
        <v>2301.62</v>
      </c>
      <c r="NF24" s="549">
        <v>2313.15</v>
      </c>
      <c r="NG24" s="550">
        <v>2324.69</v>
      </c>
      <c r="NH24" s="551">
        <v>2335.88</v>
      </c>
      <c r="NI24" s="549">
        <v>2347.65</v>
      </c>
      <c r="NJ24" s="549">
        <v>2359.42</v>
      </c>
      <c r="NK24" s="550">
        <v>2371.1799999999998</v>
      </c>
      <c r="NL24" s="551">
        <v>2382.6</v>
      </c>
      <c r="NM24" s="549">
        <v>2394.6</v>
      </c>
      <c r="NN24" s="549">
        <v>2406.61</v>
      </c>
      <c r="NO24" s="550">
        <v>2418.61</v>
      </c>
      <c r="NP24" s="551">
        <v>2430.25</v>
      </c>
      <c r="NQ24" s="549">
        <v>2442.4899999999998</v>
      </c>
      <c r="NR24" s="549">
        <v>2454.7399999999998</v>
      </c>
      <c r="NS24" s="550">
        <v>2466.98</v>
      </c>
      <c r="NT24" s="551">
        <v>2478.86</v>
      </c>
      <c r="NU24" s="549">
        <v>2491.34</v>
      </c>
      <c r="NV24" s="549">
        <v>2503.83</v>
      </c>
      <c r="NW24" s="550">
        <v>2516.3200000000002</v>
      </c>
      <c r="NX24" s="551">
        <v>2528.4299999999998</v>
      </c>
      <c r="NY24" s="549">
        <v>2541.17</v>
      </c>
      <c r="NZ24" s="549">
        <v>2553.91</v>
      </c>
      <c r="OA24" s="550">
        <v>2566.65</v>
      </c>
      <c r="OB24" s="551">
        <v>2579</v>
      </c>
      <c r="OC24" s="549">
        <v>2591.9899999999998</v>
      </c>
      <c r="OD24" s="549">
        <v>2604.9899999999998</v>
      </c>
      <c r="OE24" s="550">
        <v>2617.98</v>
      </c>
      <c r="OF24" s="551">
        <v>2630.58</v>
      </c>
      <c r="OG24" s="549">
        <v>2643.83</v>
      </c>
      <c r="OH24" s="549">
        <v>2657.09</v>
      </c>
      <c r="OI24" s="550">
        <v>2670.34</v>
      </c>
      <c r="OJ24" s="551">
        <v>2683.19</v>
      </c>
      <c r="OK24" s="549">
        <v>2696.71</v>
      </c>
      <c r="OL24" s="549">
        <v>2710.23</v>
      </c>
      <c r="OM24" s="550">
        <v>2723.75</v>
      </c>
      <c r="ON24" s="551">
        <v>2736.86</v>
      </c>
      <c r="OO24" s="549">
        <v>2750.65</v>
      </c>
      <c r="OP24" s="549">
        <v>2764.43</v>
      </c>
      <c r="OQ24" s="550">
        <v>2778.22</v>
      </c>
      <c r="OR24" s="551">
        <v>2791.59</v>
      </c>
      <c r="OS24" s="549">
        <v>2805.66</v>
      </c>
      <c r="OT24" s="549">
        <v>2819.72</v>
      </c>
      <c r="OU24" s="550">
        <v>2833.78</v>
      </c>
      <c r="OV24" s="551">
        <v>2847.43</v>
      </c>
      <c r="OW24" s="549">
        <v>2861.77</v>
      </c>
      <c r="OX24" s="549">
        <v>2876.12</v>
      </c>
      <c r="OY24" s="550">
        <v>2890.46</v>
      </c>
      <c r="OZ24" s="551">
        <v>2904.38</v>
      </c>
      <c r="PA24" s="549">
        <v>2919.01</v>
      </c>
      <c r="PB24" s="549">
        <v>2933.64</v>
      </c>
      <c r="PC24" s="550">
        <v>2948.27</v>
      </c>
      <c r="PD24" s="551">
        <v>2962.46</v>
      </c>
      <c r="PE24" s="549">
        <v>2977.39</v>
      </c>
      <c r="PF24" s="549">
        <v>2992.31</v>
      </c>
      <c r="PG24" s="550">
        <v>3007.24</v>
      </c>
      <c r="PH24" s="551">
        <v>3021.71</v>
      </c>
      <c r="PI24" s="549">
        <v>3036.93</v>
      </c>
      <c r="PJ24" s="549">
        <v>3052.16</v>
      </c>
      <c r="PK24" s="550">
        <v>3067.38</v>
      </c>
      <c r="PL24" s="551">
        <v>3082.15</v>
      </c>
      <c r="PM24" s="549">
        <v>3097.67</v>
      </c>
      <c r="PN24" s="549">
        <v>3113.2</v>
      </c>
      <c r="PO24" s="550">
        <v>3128.73</v>
      </c>
      <c r="PP24" s="551">
        <v>3143.79</v>
      </c>
      <c r="PQ24" s="549">
        <v>3159.63</v>
      </c>
      <c r="PR24" s="549">
        <v>3175.46</v>
      </c>
      <c r="PS24" s="550">
        <v>3191.3</v>
      </c>
      <c r="PT24" s="551">
        <v>3206.66</v>
      </c>
      <c r="PU24" s="549">
        <v>3222.82</v>
      </c>
      <c r="PV24" s="549">
        <v>3238.97</v>
      </c>
      <c r="PW24" s="550">
        <v>3255.13</v>
      </c>
      <c r="PX24" s="551">
        <v>3270.8</v>
      </c>
      <c r="PY24" s="549">
        <v>3287.28</v>
      </c>
      <c r="PZ24" s="549">
        <v>3303.75</v>
      </c>
      <c r="QA24" s="550">
        <v>3320.23</v>
      </c>
      <c r="QB24" s="551">
        <v>3336.21</v>
      </c>
      <c r="QC24" s="549">
        <v>3353.02</v>
      </c>
      <c r="QD24" s="549">
        <v>3369.83</v>
      </c>
      <c r="QE24" s="550">
        <v>3386.64</v>
      </c>
      <c r="QF24" s="551">
        <v>3402.94</v>
      </c>
      <c r="QG24" s="549">
        <v>3420.08</v>
      </c>
      <c r="QH24" s="549">
        <v>3437.22</v>
      </c>
      <c r="QI24" s="550">
        <v>3454.37</v>
      </c>
      <c r="QJ24" s="551">
        <v>3471</v>
      </c>
      <c r="QK24" s="549">
        <v>3488.48</v>
      </c>
      <c r="QL24" s="549">
        <v>3505.97</v>
      </c>
      <c r="QM24" s="550">
        <v>3523.46</v>
      </c>
      <c r="QN24" s="551">
        <v>3540.42</v>
      </c>
      <c r="QO24" s="549">
        <v>3558.25</v>
      </c>
      <c r="QP24" s="549">
        <v>3576.09</v>
      </c>
      <c r="QQ24" s="550">
        <v>3593.92</v>
      </c>
      <c r="QR24" s="551">
        <v>3611.23</v>
      </c>
      <c r="QS24" s="549">
        <v>3629.42</v>
      </c>
      <c r="QT24" s="549">
        <v>3647.61</v>
      </c>
      <c r="QU24" s="550">
        <v>3665.8</v>
      </c>
      <c r="QV24" s="551">
        <v>3683.45</v>
      </c>
      <c r="QW24" s="549">
        <v>3702.01</v>
      </c>
      <c r="QX24" s="549">
        <v>3720.56</v>
      </c>
      <c r="QY24" s="550">
        <v>3739.12</v>
      </c>
      <c r="QZ24" s="551">
        <v>3757.12</v>
      </c>
      <c r="RA24" s="549">
        <v>3776.05</v>
      </c>
      <c r="RB24" s="549">
        <v>3794.97</v>
      </c>
      <c r="RC24" s="550">
        <v>3813.9</v>
      </c>
      <c r="RD24" s="551">
        <v>3832.26</v>
      </c>
      <c r="RE24" s="549">
        <v>3851.57</v>
      </c>
      <c r="RF24" s="549">
        <v>3870.87</v>
      </c>
      <c r="RG24" s="550">
        <v>3890.18</v>
      </c>
      <c r="RH24" s="551">
        <v>3908.91</v>
      </c>
      <c r="RI24" s="549">
        <v>3928.6</v>
      </c>
      <c r="RJ24" s="549">
        <v>3948.29</v>
      </c>
      <c r="RK24" s="550">
        <v>3967.98</v>
      </c>
      <c r="RL24" s="551">
        <v>3987.08</v>
      </c>
      <c r="RM24" s="549">
        <v>4007.17</v>
      </c>
      <c r="RN24" s="549">
        <v>4027.26</v>
      </c>
      <c r="RO24" s="550">
        <v>4047.34</v>
      </c>
      <c r="RP24" s="551">
        <v>4066.83</v>
      </c>
      <c r="RQ24" s="549">
        <v>4087.31</v>
      </c>
      <c r="RR24" s="549">
        <v>4107.8</v>
      </c>
      <c r="RS24" s="550">
        <v>4128.29</v>
      </c>
      <c r="RT24" s="551">
        <v>4148.16</v>
      </c>
      <c r="RU24" s="549">
        <v>4169.0600000000004</v>
      </c>
      <c r="RV24" s="549">
        <v>4189.96</v>
      </c>
      <c r="RW24" s="550">
        <v>4210.8599999999997</v>
      </c>
      <c r="RX24" s="551">
        <v>4231.13</v>
      </c>
      <c r="RY24" s="549">
        <v>4252.4399999999996</v>
      </c>
      <c r="RZ24" s="549">
        <v>4273.76</v>
      </c>
      <c r="SA24" s="550">
        <v>4295.07</v>
      </c>
    </row>
    <row r="25" spans="1:495" ht="15.75" thickBot="1">
      <c r="A25" s="570"/>
      <c r="B25" s="487"/>
      <c r="C25" s="487"/>
      <c r="D25" s="487"/>
      <c r="E25" s="487"/>
      <c r="F25" s="487" t="s">
        <v>560</v>
      </c>
      <c r="G25" s="493">
        <v>24</v>
      </c>
      <c r="H25" s="577" t="s">
        <v>93</v>
      </c>
      <c r="I25" s="578">
        <v>24</v>
      </c>
      <c r="J25" s="579" t="s">
        <v>386</v>
      </c>
      <c r="K25" s="580">
        <v>0.02</v>
      </c>
      <c r="L25" s="581">
        <v>269.79000000000002</v>
      </c>
      <c r="M25" s="582">
        <v>273.86</v>
      </c>
      <c r="N25" s="582">
        <v>281.33999999999997</v>
      </c>
      <c r="O25" s="583">
        <v>285.41000000000003</v>
      </c>
      <c r="P25" s="581">
        <v>291.55</v>
      </c>
      <c r="Q25" s="582">
        <v>298.07</v>
      </c>
      <c r="R25" s="582">
        <v>308.20999999999998</v>
      </c>
      <c r="S25" s="583">
        <v>311.18</v>
      </c>
      <c r="T25" s="584">
        <v>314.92</v>
      </c>
      <c r="U25" s="582">
        <v>316.12</v>
      </c>
      <c r="V25" s="582">
        <v>324.52999999999997</v>
      </c>
      <c r="W25" s="583">
        <v>324.95</v>
      </c>
      <c r="X25" s="584">
        <v>325.26</v>
      </c>
      <c r="Y25" s="582">
        <v>328.39</v>
      </c>
      <c r="Z25" s="582">
        <v>333.91</v>
      </c>
      <c r="AA25" s="583">
        <v>335.74</v>
      </c>
      <c r="AB25" s="584">
        <v>336.79</v>
      </c>
      <c r="AC25" s="582">
        <v>340</v>
      </c>
      <c r="AD25" s="582">
        <v>343.84</v>
      </c>
      <c r="AE25" s="583">
        <v>343.63</v>
      </c>
      <c r="AF25" s="584">
        <v>344.18</v>
      </c>
      <c r="AG25" s="582">
        <v>345.83</v>
      </c>
      <c r="AH25" s="582">
        <v>347.56</v>
      </c>
      <c r="AI25" s="583">
        <v>346.91</v>
      </c>
      <c r="AJ25" s="584">
        <v>345.43</v>
      </c>
      <c r="AK25" s="582">
        <v>347.52</v>
      </c>
      <c r="AL25" s="582">
        <v>347.92</v>
      </c>
      <c r="AM25" s="583">
        <v>348.46</v>
      </c>
      <c r="AN25" s="584">
        <v>349.49</v>
      </c>
      <c r="AO25" s="582">
        <v>351.39</v>
      </c>
      <c r="AP25" s="582">
        <v>354.69</v>
      </c>
      <c r="AQ25" s="583">
        <v>357.81</v>
      </c>
      <c r="AR25" s="584">
        <v>362.28</v>
      </c>
      <c r="AS25" s="582">
        <v>368.41</v>
      </c>
      <c r="AT25" s="582">
        <v>372.76</v>
      </c>
      <c r="AU25" s="583">
        <v>374.35</v>
      </c>
      <c r="AV25" s="584">
        <v>378.56</v>
      </c>
      <c r="AW25" s="582">
        <v>383.86</v>
      </c>
      <c r="AX25" s="582">
        <v>385.02</v>
      </c>
      <c r="AY25" s="583">
        <v>385.11</v>
      </c>
      <c r="AZ25" s="584">
        <v>383.69</v>
      </c>
      <c r="BA25" s="582">
        <v>386</v>
      </c>
      <c r="BB25" s="582">
        <v>388.53</v>
      </c>
      <c r="BC25" s="583">
        <v>388.78</v>
      </c>
      <c r="BD25" s="584">
        <v>390.85</v>
      </c>
      <c r="BE25" s="582">
        <v>391.74</v>
      </c>
      <c r="BF25" s="582">
        <v>394.01</v>
      </c>
      <c r="BG25" s="583">
        <v>392.82</v>
      </c>
      <c r="BH25" s="584">
        <v>395.72</v>
      </c>
      <c r="BI25" s="582">
        <v>399.85</v>
      </c>
      <c r="BJ25" s="582">
        <v>400.53</v>
      </c>
      <c r="BK25" s="583">
        <v>400.17</v>
      </c>
      <c r="BL25" s="584">
        <v>403.93</v>
      </c>
      <c r="BM25" s="582">
        <v>411.62</v>
      </c>
      <c r="BN25" s="582">
        <v>411.97</v>
      </c>
      <c r="BO25" s="583">
        <v>415.02</v>
      </c>
      <c r="BP25" s="584">
        <v>421.19</v>
      </c>
      <c r="BQ25" s="582">
        <v>423.94</v>
      </c>
      <c r="BR25" s="582">
        <v>426.49</v>
      </c>
      <c r="BS25" s="583">
        <v>428.02</v>
      </c>
      <c r="BT25" s="584">
        <v>433.65</v>
      </c>
      <c r="BU25" s="582">
        <v>440</v>
      </c>
      <c r="BV25" s="582">
        <v>442.92</v>
      </c>
      <c r="BW25" s="583">
        <v>442.3</v>
      </c>
      <c r="BX25" s="584">
        <v>441.66</v>
      </c>
      <c r="BY25" s="582">
        <v>444.01</v>
      </c>
      <c r="BZ25" s="582">
        <v>447.85</v>
      </c>
      <c r="CA25" s="583">
        <v>448.8</v>
      </c>
      <c r="CB25" s="584">
        <v>450.05</v>
      </c>
      <c r="CC25" s="582">
        <v>454.32</v>
      </c>
      <c r="CD25" s="582">
        <v>457.23</v>
      </c>
      <c r="CE25" s="583">
        <v>458.34</v>
      </c>
      <c r="CF25" s="584">
        <v>469.97</v>
      </c>
      <c r="CG25" s="582">
        <v>461.72</v>
      </c>
      <c r="CH25" s="582">
        <v>460.32</v>
      </c>
      <c r="CI25" s="583">
        <v>456.04</v>
      </c>
      <c r="CJ25" s="585">
        <v>455.05</v>
      </c>
      <c r="CK25" s="582">
        <v>458.29</v>
      </c>
      <c r="CL25" s="582">
        <v>465.05</v>
      </c>
      <c r="CM25" s="583">
        <v>462.25</v>
      </c>
      <c r="CN25" s="584">
        <v>466.3</v>
      </c>
      <c r="CO25" s="582">
        <v>468.39</v>
      </c>
      <c r="CP25" s="582">
        <v>469.29</v>
      </c>
      <c r="CQ25" s="583">
        <v>468.22</v>
      </c>
      <c r="CR25" s="584">
        <v>468.84</v>
      </c>
      <c r="CS25" s="582">
        <v>470.57</v>
      </c>
      <c r="CT25" s="582">
        <v>474.22</v>
      </c>
      <c r="CU25" s="583">
        <v>475.09</v>
      </c>
      <c r="CV25" s="581">
        <v>476.18</v>
      </c>
      <c r="CW25" s="582">
        <v>485.23</v>
      </c>
      <c r="CX25" s="582">
        <v>492.07</v>
      </c>
      <c r="CY25" s="583">
        <v>491.16</v>
      </c>
      <c r="CZ25" s="584">
        <v>491.18</v>
      </c>
      <c r="DA25" s="582">
        <v>495.32</v>
      </c>
      <c r="DB25" s="582">
        <v>498.09</v>
      </c>
      <c r="DC25" s="583">
        <v>505</v>
      </c>
      <c r="DD25" s="584">
        <v>520.69000000000005</v>
      </c>
      <c r="DE25" s="582">
        <v>557.62</v>
      </c>
      <c r="DF25" s="582">
        <v>576.08000000000004</v>
      </c>
      <c r="DG25" s="583">
        <v>600.71</v>
      </c>
      <c r="DH25" s="584">
        <v>605.19000000000005</v>
      </c>
      <c r="DI25" s="582">
        <v>603.75</v>
      </c>
      <c r="DJ25" s="582">
        <v>600.77</v>
      </c>
      <c r="DK25" s="583">
        <v>612.16999999999996</v>
      </c>
      <c r="DL25" s="584">
        <v>632.03</v>
      </c>
      <c r="DM25" s="582">
        <v>638.5</v>
      </c>
      <c r="DN25" s="582">
        <v>649.88</v>
      </c>
      <c r="DO25" s="583">
        <v>661.67</v>
      </c>
      <c r="DP25" s="584">
        <v>658.14</v>
      </c>
      <c r="DQ25" s="582">
        <v>689.31</v>
      </c>
      <c r="DR25" s="582">
        <v>692.87</v>
      </c>
      <c r="DS25" s="583">
        <v>687.19</v>
      </c>
      <c r="DT25" s="584">
        <v>696.7</v>
      </c>
      <c r="DU25" s="582">
        <v>725.23</v>
      </c>
      <c r="DV25" s="582">
        <v>774.76</v>
      </c>
      <c r="DW25" s="583">
        <v>768.74</v>
      </c>
      <c r="DX25" s="584">
        <v>715.95</v>
      </c>
      <c r="DY25" s="582">
        <v>691.26</v>
      </c>
      <c r="DZ25" s="582">
        <v>694.39</v>
      </c>
      <c r="EA25" s="583">
        <v>697.18</v>
      </c>
      <c r="EB25" s="584">
        <v>705.25</v>
      </c>
      <c r="EC25" s="582">
        <v>722.76</v>
      </c>
      <c r="ED25" s="582">
        <v>728.03</v>
      </c>
      <c r="EE25" s="583">
        <v>727.14</v>
      </c>
      <c r="EF25" s="584">
        <v>738.68</v>
      </c>
      <c r="EG25" s="582">
        <v>759.69</v>
      </c>
      <c r="EH25" s="582">
        <v>768.44</v>
      </c>
      <c r="EI25" s="583">
        <v>768.35</v>
      </c>
      <c r="EJ25" s="584">
        <v>770.37</v>
      </c>
      <c r="EK25" s="582">
        <v>772.58</v>
      </c>
      <c r="EL25" s="582">
        <v>767.66</v>
      </c>
      <c r="EM25" s="583">
        <v>766.57</v>
      </c>
      <c r="EN25" s="584">
        <v>773.09</v>
      </c>
      <c r="EO25" s="582">
        <v>778.6</v>
      </c>
      <c r="EP25" s="582">
        <v>776.77</v>
      </c>
      <c r="EQ25" s="583">
        <v>777.31</v>
      </c>
      <c r="ER25" s="584">
        <v>785.64</v>
      </c>
      <c r="ES25" s="582">
        <v>789.93</v>
      </c>
      <c r="ET25" s="582">
        <v>795.77</v>
      </c>
      <c r="EU25" s="583">
        <v>795</v>
      </c>
      <c r="EV25" s="584">
        <v>793.4</v>
      </c>
      <c r="EW25" s="582">
        <v>796.18</v>
      </c>
      <c r="EX25" s="582">
        <v>798.95</v>
      </c>
      <c r="EY25" s="583">
        <v>801.73</v>
      </c>
      <c r="EZ25" s="584">
        <v>804.94</v>
      </c>
      <c r="FA25" s="582">
        <v>808.71</v>
      </c>
      <c r="FB25" s="582">
        <v>811.95</v>
      </c>
      <c r="FC25" s="583">
        <v>815.19</v>
      </c>
      <c r="FD25" s="584">
        <v>819.21</v>
      </c>
      <c r="FE25" s="582">
        <v>822.92</v>
      </c>
      <c r="FF25" s="582">
        <v>826.63</v>
      </c>
      <c r="FG25" s="583">
        <v>830.35</v>
      </c>
      <c r="FH25" s="584">
        <v>834.46</v>
      </c>
      <c r="FI25" s="582">
        <v>838.45</v>
      </c>
      <c r="FJ25" s="582">
        <v>842.45</v>
      </c>
      <c r="FK25" s="583">
        <v>846.44</v>
      </c>
      <c r="FL25" s="584">
        <v>850.83</v>
      </c>
      <c r="FM25" s="582">
        <v>855.11</v>
      </c>
      <c r="FN25" s="582">
        <v>859.4</v>
      </c>
      <c r="FO25" s="583">
        <v>863.69</v>
      </c>
      <c r="FP25" s="584">
        <v>867.85</v>
      </c>
      <c r="FQ25" s="582">
        <v>872.22</v>
      </c>
      <c r="FR25" s="582">
        <v>876.59</v>
      </c>
      <c r="FS25" s="583">
        <v>880.96</v>
      </c>
      <c r="FT25" s="584">
        <v>885.2</v>
      </c>
      <c r="FU25" s="582">
        <v>889.66</v>
      </c>
      <c r="FV25" s="582">
        <v>894.12</v>
      </c>
      <c r="FW25" s="583">
        <v>898.58</v>
      </c>
      <c r="FX25" s="584">
        <v>902.91</v>
      </c>
      <c r="FY25" s="582">
        <v>907.45</v>
      </c>
      <c r="FZ25" s="582">
        <v>912</v>
      </c>
      <c r="GA25" s="583">
        <v>916.55</v>
      </c>
      <c r="GB25" s="584">
        <v>920.96</v>
      </c>
      <c r="GC25" s="582">
        <v>925.6</v>
      </c>
      <c r="GD25" s="582">
        <v>930.24</v>
      </c>
      <c r="GE25" s="583">
        <v>934.88</v>
      </c>
      <c r="GF25" s="584">
        <v>939.38</v>
      </c>
      <c r="GG25" s="582">
        <v>944.12</v>
      </c>
      <c r="GH25" s="582">
        <v>948.85</v>
      </c>
      <c r="GI25" s="583">
        <v>953.58</v>
      </c>
      <c r="GJ25" s="584">
        <v>958.17</v>
      </c>
      <c r="GK25" s="582">
        <v>963</v>
      </c>
      <c r="GL25" s="582">
        <v>967.83</v>
      </c>
      <c r="GM25" s="583">
        <v>972.65</v>
      </c>
      <c r="GN25" s="584">
        <v>977.33</v>
      </c>
      <c r="GO25" s="582">
        <v>982.26</v>
      </c>
      <c r="GP25" s="582">
        <v>987.18</v>
      </c>
      <c r="GQ25" s="583">
        <v>992.11</v>
      </c>
      <c r="GR25" s="584">
        <v>996.88</v>
      </c>
      <c r="GS25" s="582">
        <v>1001.9</v>
      </c>
      <c r="GT25" s="582">
        <v>1006.93</v>
      </c>
      <c r="GU25" s="583">
        <v>1011.95</v>
      </c>
      <c r="GV25" s="584">
        <v>1016.82</v>
      </c>
      <c r="GW25" s="582">
        <v>1021.94</v>
      </c>
      <c r="GX25" s="582">
        <v>1027.06</v>
      </c>
      <c r="GY25" s="583">
        <v>1032.19</v>
      </c>
      <c r="GZ25" s="584">
        <v>1037.1600000000001</v>
      </c>
      <c r="HA25" s="582">
        <v>1042.3800000000001</v>
      </c>
      <c r="HB25" s="582">
        <v>1047.6099999999999</v>
      </c>
      <c r="HC25" s="583">
        <v>1052.83</v>
      </c>
      <c r="HD25" s="584">
        <v>1057.9000000000001</v>
      </c>
      <c r="HE25" s="582">
        <v>1063.23</v>
      </c>
      <c r="HF25" s="582">
        <v>1068.56</v>
      </c>
      <c r="HG25" s="583">
        <v>1073.8900000000001</v>
      </c>
      <c r="HH25" s="584">
        <v>1079.06</v>
      </c>
      <c r="HI25" s="582">
        <v>1084.49</v>
      </c>
      <c r="HJ25" s="582">
        <v>1089.93</v>
      </c>
      <c r="HK25" s="583">
        <v>1095.3599999999999</v>
      </c>
      <c r="HL25" s="584">
        <v>1100.6400000000001</v>
      </c>
      <c r="HM25" s="582">
        <v>1106.18</v>
      </c>
      <c r="HN25" s="582">
        <v>1111.73</v>
      </c>
      <c r="HO25" s="583">
        <v>1117.27</v>
      </c>
      <c r="HP25" s="584">
        <v>1122.6500000000001</v>
      </c>
      <c r="HQ25" s="582">
        <v>1128.31</v>
      </c>
      <c r="HR25" s="582">
        <v>1133.96</v>
      </c>
      <c r="HS25" s="583">
        <v>1139.6199999999999</v>
      </c>
      <c r="HT25" s="584">
        <v>1145.0999999999999</v>
      </c>
      <c r="HU25" s="582">
        <v>1150.8699999999999</v>
      </c>
      <c r="HV25" s="582">
        <v>1156.6400000000001</v>
      </c>
      <c r="HW25" s="583">
        <v>1162.4100000000001</v>
      </c>
      <c r="HX25" s="584">
        <v>1168.01</v>
      </c>
      <c r="HY25" s="582">
        <v>1173.8900000000001</v>
      </c>
      <c r="HZ25" s="582">
        <v>1179.77</v>
      </c>
      <c r="IA25" s="583">
        <v>1185.6600000000001</v>
      </c>
      <c r="IB25" s="584">
        <v>1191.3699999999999</v>
      </c>
      <c r="IC25" s="582">
        <v>1197.3699999999999</v>
      </c>
      <c r="ID25" s="582">
        <v>1203.3699999999999</v>
      </c>
      <c r="IE25" s="583">
        <v>1209.3699999999999</v>
      </c>
      <c r="IF25" s="584">
        <v>1215.19</v>
      </c>
      <c r="IG25" s="582">
        <v>1221.31</v>
      </c>
      <c r="IH25" s="582">
        <v>1227.44</v>
      </c>
      <c r="II25" s="583">
        <v>1233.56</v>
      </c>
      <c r="IJ25" s="584">
        <v>1239.5</v>
      </c>
      <c r="IK25" s="582">
        <v>1245.74</v>
      </c>
      <c r="IL25" s="582">
        <v>1251.99</v>
      </c>
      <c r="IM25" s="583">
        <v>1258.23</v>
      </c>
      <c r="IN25" s="584">
        <v>1264.29</v>
      </c>
      <c r="IO25" s="582">
        <v>1270.6600000000001</v>
      </c>
      <c r="IP25" s="582">
        <v>1277.02</v>
      </c>
      <c r="IQ25" s="583">
        <v>1283.3900000000001</v>
      </c>
      <c r="IR25" s="584">
        <v>1289.57</v>
      </c>
      <c r="IS25" s="582">
        <v>1296.07</v>
      </c>
      <c r="IT25" s="582">
        <v>1302.57</v>
      </c>
      <c r="IU25" s="583">
        <v>1309.06</v>
      </c>
      <c r="IV25" s="584">
        <v>1315.36</v>
      </c>
      <c r="IW25" s="582">
        <v>1321.99</v>
      </c>
      <c r="IX25" s="582">
        <v>1328.62</v>
      </c>
      <c r="IY25" s="583">
        <v>1335.24</v>
      </c>
      <c r="IZ25" s="584">
        <v>1341.67</v>
      </c>
      <c r="JA25" s="582">
        <v>1348.43</v>
      </c>
      <c r="JB25" s="582">
        <v>1355.19</v>
      </c>
      <c r="JC25" s="583">
        <v>1361.95</v>
      </c>
      <c r="JD25" s="584">
        <v>1368.5</v>
      </c>
      <c r="JE25" s="582">
        <v>1375.4</v>
      </c>
      <c r="JF25" s="582">
        <v>1382.29</v>
      </c>
      <c r="JG25" s="583">
        <v>1389.19</v>
      </c>
      <c r="JH25" s="584">
        <v>1395.87</v>
      </c>
      <c r="JI25" s="582">
        <v>1402.91</v>
      </c>
      <c r="JJ25" s="582">
        <v>1409.94</v>
      </c>
      <c r="JK25" s="583">
        <v>1416.97</v>
      </c>
      <c r="JL25" s="584">
        <v>1423.79</v>
      </c>
      <c r="JM25" s="582">
        <v>1430.96</v>
      </c>
      <c r="JN25" s="582">
        <v>1438.14</v>
      </c>
      <c r="JO25" s="583">
        <v>1445.31</v>
      </c>
      <c r="JP25" s="584">
        <v>1452.27</v>
      </c>
      <c r="JQ25" s="582">
        <v>1459.58</v>
      </c>
      <c r="JR25" s="582">
        <v>1466.9</v>
      </c>
      <c r="JS25" s="583">
        <v>1474.22</v>
      </c>
      <c r="JT25" s="584">
        <v>1481.31</v>
      </c>
      <c r="JU25" s="582">
        <v>1488.78</v>
      </c>
      <c r="JV25" s="582">
        <v>1496.24</v>
      </c>
      <c r="JW25" s="583">
        <v>1503.7</v>
      </c>
      <c r="JX25" s="584">
        <v>1510.94</v>
      </c>
      <c r="JY25" s="582">
        <v>1518.55</v>
      </c>
      <c r="JZ25" s="582">
        <v>1526.16</v>
      </c>
      <c r="KA25" s="583">
        <v>1533.77</v>
      </c>
      <c r="KB25" s="584">
        <v>1541.16</v>
      </c>
      <c r="KC25" s="582">
        <v>1548.92</v>
      </c>
      <c r="KD25" s="582">
        <v>1556.69</v>
      </c>
      <c r="KE25" s="583">
        <v>1564.45</v>
      </c>
      <c r="KF25" s="584">
        <v>1571.98</v>
      </c>
      <c r="KG25" s="582">
        <v>1579.9</v>
      </c>
      <c r="KH25" s="582">
        <v>1587.82</v>
      </c>
      <c r="KI25" s="583">
        <v>1595.74</v>
      </c>
      <c r="KJ25" s="584">
        <v>1603.42</v>
      </c>
      <c r="KK25" s="582">
        <v>1611.5</v>
      </c>
      <c r="KL25" s="582">
        <v>1619.58</v>
      </c>
      <c r="KM25" s="583">
        <v>1627.65</v>
      </c>
      <c r="KN25" s="584">
        <v>1635.49</v>
      </c>
      <c r="KO25" s="582">
        <v>1643.73</v>
      </c>
      <c r="KP25" s="582">
        <v>1651.97</v>
      </c>
      <c r="KQ25" s="583">
        <v>1660.21</v>
      </c>
      <c r="KR25" s="584">
        <v>1668.2</v>
      </c>
      <c r="KS25" s="582">
        <v>1676.6</v>
      </c>
      <c r="KT25" s="582">
        <v>1685.01</v>
      </c>
      <c r="KU25" s="583">
        <v>1693.41</v>
      </c>
      <c r="KV25" s="584">
        <v>1701.56</v>
      </c>
      <c r="KW25" s="582">
        <v>1710.14</v>
      </c>
      <c r="KX25" s="582">
        <v>1718.71</v>
      </c>
      <c r="KY25" s="583">
        <v>1727.28</v>
      </c>
      <c r="KZ25" s="584">
        <v>1735.59</v>
      </c>
      <c r="LA25" s="582">
        <v>1744.34</v>
      </c>
      <c r="LB25" s="582">
        <v>1753.08</v>
      </c>
      <c r="LC25" s="583">
        <v>1761.82</v>
      </c>
      <c r="LD25" s="584">
        <v>1770.31</v>
      </c>
      <c r="LE25" s="582">
        <v>1779.22</v>
      </c>
      <c r="LF25" s="582">
        <v>1788.14</v>
      </c>
      <c r="LG25" s="583">
        <v>1797.06</v>
      </c>
      <c r="LH25" s="584">
        <v>1805.71</v>
      </c>
      <c r="LI25" s="582">
        <v>1814.81</v>
      </c>
      <c r="LJ25" s="582">
        <v>1823.91</v>
      </c>
      <c r="LK25" s="583">
        <v>1833</v>
      </c>
      <c r="LL25" s="584">
        <v>1841.83</v>
      </c>
      <c r="LM25" s="582">
        <v>1851.11</v>
      </c>
      <c r="LN25" s="582">
        <v>1860.38</v>
      </c>
      <c r="LO25" s="583">
        <v>1869.66</v>
      </c>
      <c r="LP25" s="584">
        <v>1878.66</v>
      </c>
      <c r="LQ25" s="582">
        <v>1888.13</v>
      </c>
      <c r="LR25" s="582">
        <v>1897.59</v>
      </c>
      <c r="LS25" s="583">
        <v>1907.06</v>
      </c>
      <c r="LT25" s="584">
        <v>1916.24</v>
      </c>
      <c r="LU25" s="582">
        <v>1925.89</v>
      </c>
      <c r="LV25" s="582">
        <v>1935.54</v>
      </c>
      <c r="LW25" s="583">
        <v>1945.2</v>
      </c>
      <c r="LX25" s="584">
        <v>1954.56</v>
      </c>
      <c r="LY25" s="582">
        <v>1964.41</v>
      </c>
      <c r="LZ25" s="582">
        <v>1974.25</v>
      </c>
      <c r="MA25" s="583">
        <v>1984.1</v>
      </c>
      <c r="MB25" s="584">
        <v>1993.65</v>
      </c>
      <c r="MC25" s="582">
        <v>2003.7</v>
      </c>
      <c r="MD25" s="582">
        <v>2013.74</v>
      </c>
      <c r="ME25" s="583">
        <v>2023.78</v>
      </c>
      <c r="MF25" s="584">
        <v>2033.53</v>
      </c>
      <c r="MG25" s="582">
        <v>2043.77</v>
      </c>
      <c r="MH25" s="582">
        <v>2054.0100000000002</v>
      </c>
      <c r="MI25" s="583">
        <v>2064.2600000000002</v>
      </c>
      <c r="MJ25" s="584">
        <v>2074.1999999999998</v>
      </c>
      <c r="MK25" s="582">
        <v>2084.65</v>
      </c>
      <c r="ML25" s="582">
        <v>2095.09</v>
      </c>
      <c r="MM25" s="583">
        <v>2105.54</v>
      </c>
      <c r="MN25" s="584">
        <v>2115.6799999999998</v>
      </c>
      <c r="MO25" s="582">
        <v>2126.34</v>
      </c>
      <c r="MP25" s="582">
        <v>2137</v>
      </c>
      <c r="MQ25" s="583">
        <v>2147.65</v>
      </c>
      <c r="MR25" s="584">
        <v>2157.9899999999998</v>
      </c>
      <c r="MS25" s="582">
        <v>2168.86</v>
      </c>
      <c r="MT25" s="582">
        <v>2179.7399999999998</v>
      </c>
      <c r="MU25" s="583">
        <v>2190.61</v>
      </c>
      <c r="MV25" s="584">
        <v>2201.15</v>
      </c>
      <c r="MW25" s="582">
        <v>2212.2399999999998</v>
      </c>
      <c r="MX25" s="582">
        <v>2223.33</v>
      </c>
      <c r="MY25" s="583">
        <v>2234.42</v>
      </c>
      <c r="MZ25" s="584">
        <v>2245.1799999999998</v>
      </c>
      <c r="NA25" s="582">
        <v>2256.4899999999998</v>
      </c>
      <c r="NB25" s="582">
        <v>2267.8000000000002</v>
      </c>
      <c r="NC25" s="583">
        <v>2279.11</v>
      </c>
      <c r="ND25" s="584">
        <v>2290.08</v>
      </c>
      <c r="NE25" s="582">
        <v>2301.62</v>
      </c>
      <c r="NF25" s="582">
        <v>2313.15</v>
      </c>
      <c r="NG25" s="583">
        <v>2324.69</v>
      </c>
      <c r="NH25" s="584">
        <v>2335.88</v>
      </c>
      <c r="NI25" s="582">
        <v>2347.65</v>
      </c>
      <c r="NJ25" s="582">
        <v>2359.42</v>
      </c>
      <c r="NK25" s="583">
        <v>2371.1799999999998</v>
      </c>
      <c r="NL25" s="584">
        <v>2382.6</v>
      </c>
      <c r="NM25" s="582">
        <v>2394.6</v>
      </c>
      <c r="NN25" s="582">
        <v>2406.61</v>
      </c>
      <c r="NO25" s="583">
        <v>2418.61</v>
      </c>
      <c r="NP25" s="584">
        <v>2430.25</v>
      </c>
      <c r="NQ25" s="582">
        <v>2442.4899999999998</v>
      </c>
      <c r="NR25" s="582">
        <v>2454.7399999999998</v>
      </c>
      <c r="NS25" s="583">
        <v>2466.98</v>
      </c>
      <c r="NT25" s="584">
        <v>2478.86</v>
      </c>
      <c r="NU25" s="582">
        <v>2491.34</v>
      </c>
      <c r="NV25" s="582">
        <v>2503.83</v>
      </c>
      <c r="NW25" s="583">
        <v>2516.3200000000002</v>
      </c>
      <c r="NX25" s="584">
        <v>2528.4299999999998</v>
      </c>
      <c r="NY25" s="582">
        <v>2541.17</v>
      </c>
      <c r="NZ25" s="582">
        <v>2553.91</v>
      </c>
      <c r="OA25" s="583">
        <v>2566.65</v>
      </c>
      <c r="OB25" s="584">
        <v>2579</v>
      </c>
      <c r="OC25" s="582">
        <v>2591.9899999999998</v>
      </c>
      <c r="OD25" s="582">
        <v>2604.9899999999998</v>
      </c>
      <c r="OE25" s="583">
        <v>2617.98</v>
      </c>
      <c r="OF25" s="584">
        <v>2630.58</v>
      </c>
      <c r="OG25" s="582">
        <v>2643.83</v>
      </c>
      <c r="OH25" s="582">
        <v>2657.09</v>
      </c>
      <c r="OI25" s="583">
        <v>2670.34</v>
      </c>
      <c r="OJ25" s="584">
        <v>2683.19</v>
      </c>
      <c r="OK25" s="582">
        <v>2696.71</v>
      </c>
      <c r="OL25" s="582">
        <v>2710.23</v>
      </c>
      <c r="OM25" s="583">
        <v>2723.75</v>
      </c>
      <c r="ON25" s="584">
        <v>2736.86</v>
      </c>
      <c r="OO25" s="582">
        <v>2750.65</v>
      </c>
      <c r="OP25" s="582">
        <v>2764.43</v>
      </c>
      <c r="OQ25" s="583">
        <v>2778.22</v>
      </c>
      <c r="OR25" s="584">
        <v>2791.59</v>
      </c>
      <c r="OS25" s="582">
        <v>2805.66</v>
      </c>
      <c r="OT25" s="582">
        <v>2819.72</v>
      </c>
      <c r="OU25" s="583">
        <v>2833.78</v>
      </c>
      <c r="OV25" s="584">
        <v>2847.43</v>
      </c>
      <c r="OW25" s="582">
        <v>2861.77</v>
      </c>
      <c r="OX25" s="582">
        <v>2876.12</v>
      </c>
      <c r="OY25" s="583">
        <v>2890.46</v>
      </c>
      <c r="OZ25" s="584">
        <v>2904.38</v>
      </c>
      <c r="PA25" s="582">
        <v>2919.01</v>
      </c>
      <c r="PB25" s="582">
        <v>2933.64</v>
      </c>
      <c r="PC25" s="583">
        <v>2948.27</v>
      </c>
      <c r="PD25" s="584">
        <v>2962.46</v>
      </c>
      <c r="PE25" s="582">
        <v>2977.39</v>
      </c>
      <c r="PF25" s="582">
        <v>2992.31</v>
      </c>
      <c r="PG25" s="583">
        <v>3007.24</v>
      </c>
      <c r="PH25" s="584">
        <v>3021.71</v>
      </c>
      <c r="PI25" s="582">
        <v>3036.93</v>
      </c>
      <c r="PJ25" s="582">
        <v>3052.16</v>
      </c>
      <c r="PK25" s="583">
        <v>3067.38</v>
      </c>
      <c r="PL25" s="584">
        <v>3082.15</v>
      </c>
      <c r="PM25" s="582">
        <v>3097.67</v>
      </c>
      <c r="PN25" s="582">
        <v>3113.2</v>
      </c>
      <c r="PO25" s="583">
        <v>3128.73</v>
      </c>
      <c r="PP25" s="584">
        <v>3143.79</v>
      </c>
      <c r="PQ25" s="582">
        <v>3159.63</v>
      </c>
      <c r="PR25" s="582">
        <v>3175.46</v>
      </c>
      <c r="PS25" s="583">
        <v>3191.3</v>
      </c>
      <c r="PT25" s="584">
        <v>3206.66</v>
      </c>
      <c r="PU25" s="582">
        <v>3222.82</v>
      </c>
      <c r="PV25" s="582">
        <v>3238.97</v>
      </c>
      <c r="PW25" s="583">
        <v>3255.13</v>
      </c>
      <c r="PX25" s="584">
        <v>3270.8</v>
      </c>
      <c r="PY25" s="582">
        <v>3287.28</v>
      </c>
      <c r="PZ25" s="582">
        <v>3303.75</v>
      </c>
      <c r="QA25" s="583">
        <v>3320.23</v>
      </c>
      <c r="QB25" s="584">
        <v>3336.21</v>
      </c>
      <c r="QC25" s="582">
        <v>3353.02</v>
      </c>
      <c r="QD25" s="582">
        <v>3369.83</v>
      </c>
      <c r="QE25" s="583">
        <v>3386.64</v>
      </c>
      <c r="QF25" s="584">
        <v>3402.94</v>
      </c>
      <c r="QG25" s="582">
        <v>3420.08</v>
      </c>
      <c r="QH25" s="582">
        <v>3437.22</v>
      </c>
      <c r="QI25" s="583">
        <v>3454.37</v>
      </c>
      <c r="QJ25" s="584">
        <v>3471</v>
      </c>
      <c r="QK25" s="582">
        <v>3488.48</v>
      </c>
      <c r="QL25" s="582">
        <v>3505.97</v>
      </c>
      <c r="QM25" s="583">
        <v>3523.46</v>
      </c>
      <c r="QN25" s="584">
        <v>3540.42</v>
      </c>
      <c r="QO25" s="582">
        <v>3558.25</v>
      </c>
      <c r="QP25" s="582">
        <v>3576.09</v>
      </c>
      <c r="QQ25" s="583">
        <v>3593.92</v>
      </c>
      <c r="QR25" s="584">
        <v>3611.23</v>
      </c>
      <c r="QS25" s="582">
        <v>3629.42</v>
      </c>
      <c r="QT25" s="582">
        <v>3647.61</v>
      </c>
      <c r="QU25" s="583">
        <v>3665.8</v>
      </c>
      <c r="QV25" s="584">
        <v>3683.45</v>
      </c>
      <c r="QW25" s="582">
        <v>3702.01</v>
      </c>
      <c r="QX25" s="582">
        <v>3720.56</v>
      </c>
      <c r="QY25" s="583">
        <v>3739.12</v>
      </c>
      <c r="QZ25" s="584">
        <v>3757.12</v>
      </c>
      <c r="RA25" s="582">
        <v>3776.05</v>
      </c>
      <c r="RB25" s="582">
        <v>3794.97</v>
      </c>
      <c r="RC25" s="583">
        <v>3813.9</v>
      </c>
      <c r="RD25" s="584">
        <v>3832.26</v>
      </c>
      <c r="RE25" s="582">
        <v>3851.57</v>
      </c>
      <c r="RF25" s="582">
        <v>3870.87</v>
      </c>
      <c r="RG25" s="583">
        <v>3890.18</v>
      </c>
      <c r="RH25" s="584">
        <v>3908.91</v>
      </c>
      <c r="RI25" s="582">
        <v>3928.6</v>
      </c>
      <c r="RJ25" s="582">
        <v>3948.29</v>
      </c>
      <c r="RK25" s="583">
        <v>3967.98</v>
      </c>
      <c r="RL25" s="584">
        <v>3987.08</v>
      </c>
      <c r="RM25" s="582">
        <v>4007.17</v>
      </c>
      <c r="RN25" s="582">
        <v>4027.26</v>
      </c>
      <c r="RO25" s="583">
        <v>4047.34</v>
      </c>
      <c r="RP25" s="584">
        <v>4066.83</v>
      </c>
      <c r="RQ25" s="582">
        <v>4087.31</v>
      </c>
      <c r="RR25" s="582">
        <v>4107.8</v>
      </c>
      <c r="RS25" s="583">
        <v>4128.29</v>
      </c>
      <c r="RT25" s="584">
        <v>4148.16</v>
      </c>
      <c r="RU25" s="582">
        <v>4169.0600000000004</v>
      </c>
      <c r="RV25" s="582">
        <v>4189.96</v>
      </c>
      <c r="RW25" s="583">
        <v>4210.8599999999997</v>
      </c>
      <c r="RX25" s="584">
        <v>4231.13</v>
      </c>
      <c r="RY25" s="582">
        <v>4252.4399999999996</v>
      </c>
      <c r="RZ25" s="582">
        <v>4273.76</v>
      </c>
      <c r="SA25" s="583">
        <v>4295.07</v>
      </c>
    </row>
    <row r="26" spans="1:495" ht="16.5" thickTop="1" thickBot="1">
      <c r="A26" s="586"/>
      <c r="B26" s="487"/>
      <c r="C26" s="487"/>
      <c r="D26" s="487"/>
      <c r="E26" s="487"/>
      <c r="F26" s="587" t="s">
        <v>559</v>
      </c>
      <c r="G26" s="493">
        <v>25</v>
      </c>
      <c r="H26" s="507" t="s">
        <v>468</v>
      </c>
      <c r="I26" s="501">
        <v>25</v>
      </c>
      <c r="J26" s="587" t="s">
        <v>387</v>
      </c>
      <c r="K26" s="588">
        <v>1</v>
      </c>
      <c r="L26" s="589">
        <v>270.89</v>
      </c>
      <c r="M26" s="590">
        <v>276.33</v>
      </c>
      <c r="N26" s="590">
        <v>285.85000000000002</v>
      </c>
      <c r="O26" s="591">
        <v>289.76</v>
      </c>
      <c r="P26" s="589">
        <v>295.87</v>
      </c>
      <c r="Q26" s="590">
        <v>303.91000000000003</v>
      </c>
      <c r="R26" s="590">
        <v>314.31</v>
      </c>
      <c r="S26" s="591">
        <v>318.24</v>
      </c>
      <c r="T26" s="592">
        <v>323.45</v>
      </c>
      <c r="U26" s="590">
        <v>325.24</v>
      </c>
      <c r="V26" s="590">
        <v>335.09</v>
      </c>
      <c r="W26" s="591">
        <v>335.72</v>
      </c>
      <c r="X26" s="592">
        <v>336.75</v>
      </c>
      <c r="Y26" s="590">
        <v>337.22</v>
      </c>
      <c r="Z26" s="590">
        <v>342.77</v>
      </c>
      <c r="AA26" s="591">
        <v>344.12</v>
      </c>
      <c r="AB26" s="592">
        <v>345.25</v>
      </c>
      <c r="AC26" s="590">
        <v>348.43</v>
      </c>
      <c r="AD26" s="590">
        <v>352.39</v>
      </c>
      <c r="AE26" s="591">
        <v>352.45</v>
      </c>
      <c r="AF26" s="592">
        <v>353.23</v>
      </c>
      <c r="AG26" s="590">
        <v>353.64</v>
      </c>
      <c r="AH26" s="590">
        <v>355.73</v>
      </c>
      <c r="AI26" s="591">
        <v>354.66</v>
      </c>
      <c r="AJ26" s="592">
        <v>354.6</v>
      </c>
      <c r="AK26" s="590">
        <v>356.25</v>
      </c>
      <c r="AL26" s="590">
        <v>357.4</v>
      </c>
      <c r="AM26" s="591">
        <v>356.91</v>
      </c>
      <c r="AN26" s="592">
        <v>357.75</v>
      </c>
      <c r="AO26" s="590">
        <v>359.01</v>
      </c>
      <c r="AP26" s="590">
        <v>362.94</v>
      </c>
      <c r="AQ26" s="591">
        <v>366.08</v>
      </c>
      <c r="AR26" s="592">
        <v>369.3</v>
      </c>
      <c r="AS26" s="590">
        <v>373.44</v>
      </c>
      <c r="AT26" s="590">
        <v>376.76</v>
      </c>
      <c r="AU26" s="591">
        <v>378.56</v>
      </c>
      <c r="AV26" s="592">
        <v>383.22</v>
      </c>
      <c r="AW26" s="590">
        <v>387.78</v>
      </c>
      <c r="AX26" s="590">
        <v>391.19</v>
      </c>
      <c r="AY26" s="591">
        <v>392.55</v>
      </c>
      <c r="AZ26" s="592">
        <v>393.28</v>
      </c>
      <c r="BA26" s="590">
        <v>396.19</v>
      </c>
      <c r="BB26" s="590">
        <v>399.75</v>
      </c>
      <c r="BC26" s="591">
        <v>404.15</v>
      </c>
      <c r="BD26" s="592">
        <v>405.07</v>
      </c>
      <c r="BE26" s="590">
        <v>405.25</v>
      </c>
      <c r="BF26" s="590">
        <v>408.48</v>
      </c>
      <c r="BG26" s="591">
        <v>408.68</v>
      </c>
      <c r="BH26" s="592">
        <v>410.77</v>
      </c>
      <c r="BI26" s="590">
        <v>414.89</v>
      </c>
      <c r="BJ26" s="590">
        <v>417.22</v>
      </c>
      <c r="BK26" s="591">
        <v>418.01</v>
      </c>
      <c r="BL26" s="592">
        <v>422.05</v>
      </c>
      <c r="BM26" s="590">
        <v>428.85</v>
      </c>
      <c r="BN26" s="590">
        <v>429.04</v>
      </c>
      <c r="BO26" s="591">
        <v>431.4</v>
      </c>
      <c r="BP26" s="592">
        <v>435.65</v>
      </c>
      <c r="BQ26" s="590">
        <v>438.47</v>
      </c>
      <c r="BR26" s="590">
        <v>440.77</v>
      </c>
      <c r="BS26" s="591">
        <v>442.92</v>
      </c>
      <c r="BT26" s="592">
        <v>446.34</v>
      </c>
      <c r="BU26" s="590">
        <v>452.21</v>
      </c>
      <c r="BV26" s="590">
        <v>455.44</v>
      </c>
      <c r="BW26" s="591">
        <v>455.24</v>
      </c>
      <c r="BX26" s="592">
        <v>456.46</v>
      </c>
      <c r="BY26" s="590">
        <v>460.75</v>
      </c>
      <c r="BZ26" s="590">
        <v>464.13</v>
      </c>
      <c r="CA26" s="591">
        <v>467.28</v>
      </c>
      <c r="CB26" s="592">
        <v>468.6</v>
      </c>
      <c r="CC26" s="590">
        <v>471.96</v>
      </c>
      <c r="CD26" s="590">
        <v>473.39</v>
      </c>
      <c r="CE26" s="591">
        <v>474.74</v>
      </c>
      <c r="CF26" s="592">
        <v>476.72</v>
      </c>
      <c r="CG26" s="590">
        <v>478.83</v>
      </c>
      <c r="CH26" s="590">
        <v>478.86</v>
      </c>
      <c r="CI26" s="591">
        <v>478.01</v>
      </c>
      <c r="CJ26" s="592">
        <v>479.74</v>
      </c>
      <c r="CK26" s="590">
        <v>484.42</v>
      </c>
      <c r="CL26" s="590">
        <v>490.61</v>
      </c>
      <c r="CM26" s="591">
        <v>490.05</v>
      </c>
      <c r="CN26" s="592">
        <v>493.28</v>
      </c>
      <c r="CO26" s="590">
        <v>496.38</v>
      </c>
      <c r="CP26" s="590">
        <v>498.13</v>
      </c>
      <c r="CQ26" s="591">
        <v>500.48</v>
      </c>
      <c r="CR26" s="592">
        <v>501.17</v>
      </c>
      <c r="CS26" s="590">
        <v>501.33</v>
      </c>
      <c r="CT26" s="590">
        <v>505.47</v>
      </c>
      <c r="CU26" s="591">
        <v>506.11</v>
      </c>
      <c r="CV26" s="589">
        <v>507.18</v>
      </c>
      <c r="CW26" s="590">
        <v>516.82000000000005</v>
      </c>
      <c r="CX26" s="590">
        <v>522.4</v>
      </c>
      <c r="CY26" s="591">
        <v>523.44000000000005</v>
      </c>
      <c r="CZ26" s="592">
        <v>525.26</v>
      </c>
      <c r="DA26" s="590">
        <v>528.29999999999995</v>
      </c>
      <c r="DB26" s="590">
        <v>530.64</v>
      </c>
      <c r="DC26" s="591">
        <v>535.59</v>
      </c>
      <c r="DD26" s="593">
        <v>544.89</v>
      </c>
      <c r="DE26" s="590">
        <v>566.51</v>
      </c>
      <c r="DF26" s="590">
        <v>578.66999999999996</v>
      </c>
      <c r="DG26" s="591">
        <v>595.09</v>
      </c>
      <c r="DH26" s="592">
        <v>599.22</v>
      </c>
      <c r="DI26" s="590">
        <v>604.49</v>
      </c>
      <c r="DJ26" s="590">
        <v>608.79</v>
      </c>
      <c r="DK26" s="591">
        <v>620.94000000000005</v>
      </c>
      <c r="DL26" s="592">
        <v>630.42999999999995</v>
      </c>
      <c r="DM26" s="590">
        <v>638.08000000000004</v>
      </c>
      <c r="DN26" s="590">
        <v>644.95000000000005</v>
      </c>
      <c r="DO26" s="591">
        <v>654.19000000000005</v>
      </c>
      <c r="DP26" s="592">
        <v>657.49</v>
      </c>
      <c r="DQ26" s="590">
        <v>674.89</v>
      </c>
      <c r="DR26" s="590">
        <v>681.29</v>
      </c>
      <c r="DS26" s="591">
        <v>680.42</v>
      </c>
      <c r="DT26" s="592">
        <v>687.9</v>
      </c>
      <c r="DU26" s="590">
        <v>708.36</v>
      </c>
      <c r="DV26" s="590">
        <v>738.89</v>
      </c>
      <c r="DW26" s="591">
        <v>731.03</v>
      </c>
      <c r="DX26" s="592">
        <v>705.87</v>
      </c>
      <c r="DY26" s="590">
        <v>697.73</v>
      </c>
      <c r="DZ26" s="590">
        <v>702.67</v>
      </c>
      <c r="EA26" s="591">
        <v>705.72</v>
      </c>
      <c r="EB26" s="592">
        <v>713.39</v>
      </c>
      <c r="EC26" s="590">
        <v>722.89</v>
      </c>
      <c r="ED26" s="590">
        <v>729.23</v>
      </c>
      <c r="EE26" s="591">
        <v>731.19</v>
      </c>
      <c r="EF26" s="592">
        <v>739.86</v>
      </c>
      <c r="EG26" s="590">
        <v>756.92</v>
      </c>
      <c r="EH26" s="590">
        <v>764.34</v>
      </c>
      <c r="EI26" s="591">
        <v>764.82</v>
      </c>
      <c r="EJ26" s="592">
        <v>769.23</v>
      </c>
      <c r="EK26" s="590">
        <v>775.01</v>
      </c>
      <c r="EL26" s="590">
        <v>773.35</v>
      </c>
      <c r="EM26" s="591">
        <v>777.41</v>
      </c>
      <c r="EN26" s="592">
        <v>782.27</v>
      </c>
      <c r="EO26" s="590">
        <v>786.67</v>
      </c>
      <c r="EP26" s="590">
        <v>789.56</v>
      </c>
      <c r="EQ26" s="591">
        <v>792.07</v>
      </c>
      <c r="ER26" s="592">
        <v>797.85</v>
      </c>
      <c r="ES26" s="590">
        <v>802.53</v>
      </c>
      <c r="ET26" s="590">
        <v>808.31</v>
      </c>
      <c r="EU26" s="591">
        <v>807.52</v>
      </c>
      <c r="EV26" s="592">
        <v>810.03</v>
      </c>
      <c r="EW26" s="590">
        <v>812.87</v>
      </c>
      <c r="EX26" s="590">
        <v>815.7</v>
      </c>
      <c r="EY26" s="591">
        <v>818.54</v>
      </c>
      <c r="EZ26" s="592">
        <v>821.81</v>
      </c>
      <c r="FA26" s="590">
        <v>825.66</v>
      </c>
      <c r="FB26" s="590">
        <v>828.97</v>
      </c>
      <c r="FC26" s="591">
        <v>832.28</v>
      </c>
      <c r="FD26" s="592">
        <v>836.39</v>
      </c>
      <c r="FE26" s="590">
        <v>840.18</v>
      </c>
      <c r="FF26" s="590">
        <v>843.97</v>
      </c>
      <c r="FG26" s="591">
        <v>847.75</v>
      </c>
      <c r="FH26" s="592">
        <v>851.96</v>
      </c>
      <c r="FI26" s="590">
        <v>856.03</v>
      </c>
      <c r="FJ26" s="590">
        <v>860.11</v>
      </c>
      <c r="FK26" s="591">
        <v>864.18</v>
      </c>
      <c r="FL26" s="592">
        <v>868.67</v>
      </c>
      <c r="FM26" s="590">
        <v>873.04</v>
      </c>
      <c r="FN26" s="590">
        <v>877.42</v>
      </c>
      <c r="FO26" s="591">
        <v>881.8</v>
      </c>
      <c r="FP26" s="592">
        <v>886.04</v>
      </c>
      <c r="FQ26" s="590">
        <v>890.5</v>
      </c>
      <c r="FR26" s="590">
        <v>894.97</v>
      </c>
      <c r="FS26" s="591">
        <v>899.43</v>
      </c>
      <c r="FT26" s="592">
        <v>903.76</v>
      </c>
      <c r="FU26" s="590">
        <v>908.31</v>
      </c>
      <c r="FV26" s="590">
        <v>912.87</v>
      </c>
      <c r="FW26" s="591">
        <v>917.42</v>
      </c>
      <c r="FX26" s="592">
        <v>921.84</v>
      </c>
      <c r="FY26" s="590">
        <v>926.48</v>
      </c>
      <c r="FZ26" s="590">
        <v>931.12</v>
      </c>
      <c r="GA26" s="591">
        <v>935.77</v>
      </c>
      <c r="GB26" s="592">
        <v>940.27</v>
      </c>
      <c r="GC26" s="590">
        <v>945.01</v>
      </c>
      <c r="GD26" s="590">
        <v>949.75</v>
      </c>
      <c r="GE26" s="591">
        <v>954.48</v>
      </c>
      <c r="GF26" s="592">
        <v>959.08</v>
      </c>
      <c r="GG26" s="590">
        <v>963.91</v>
      </c>
      <c r="GH26" s="590">
        <v>968.74</v>
      </c>
      <c r="GI26" s="591">
        <v>973.57</v>
      </c>
      <c r="GJ26" s="592">
        <v>978.26</v>
      </c>
      <c r="GK26" s="590">
        <v>983.19</v>
      </c>
      <c r="GL26" s="590">
        <v>988.12</v>
      </c>
      <c r="GM26" s="591">
        <v>993.05</v>
      </c>
      <c r="GN26" s="592">
        <v>997.83</v>
      </c>
      <c r="GO26" s="590">
        <v>1002.85</v>
      </c>
      <c r="GP26" s="590">
        <v>1007.88</v>
      </c>
      <c r="GQ26" s="591">
        <v>1012.91</v>
      </c>
      <c r="GR26" s="592">
        <v>1017.78</v>
      </c>
      <c r="GS26" s="590">
        <v>1022.91</v>
      </c>
      <c r="GT26" s="590">
        <v>1028.04</v>
      </c>
      <c r="GU26" s="591">
        <v>1033.1600000000001</v>
      </c>
      <c r="GV26" s="592">
        <v>1038.1400000000001</v>
      </c>
      <c r="GW26" s="590">
        <v>1043.3699999999999</v>
      </c>
      <c r="GX26" s="590">
        <v>1048.5999999999999</v>
      </c>
      <c r="GY26" s="591">
        <v>1053.83</v>
      </c>
      <c r="GZ26" s="592">
        <v>1058.9000000000001</v>
      </c>
      <c r="HA26" s="590">
        <v>1064.24</v>
      </c>
      <c r="HB26" s="590">
        <v>1069.57</v>
      </c>
      <c r="HC26" s="591">
        <v>1074.9000000000001</v>
      </c>
      <c r="HD26" s="592">
        <v>1080.08</v>
      </c>
      <c r="HE26" s="590">
        <v>1085.52</v>
      </c>
      <c r="HF26" s="590">
        <v>1090.96</v>
      </c>
      <c r="HG26" s="591">
        <v>1096.4000000000001</v>
      </c>
      <c r="HH26" s="592">
        <v>1101.68</v>
      </c>
      <c r="HI26" s="590">
        <v>1107.23</v>
      </c>
      <c r="HJ26" s="590">
        <v>1112.78</v>
      </c>
      <c r="HK26" s="591">
        <v>1118.33</v>
      </c>
      <c r="HL26" s="592">
        <v>1123.71</v>
      </c>
      <c r="HM26" s="590">
        <v>1129.3699999999999</v>
      </c>
      <c r="HN26" s="590">
        <v>1135.04</v>
      </c>
      <c r="HO26" s="591">
        <v>1140.7</v>
      </c>
      <c r="HP26" s="592">
        <v>1146.19</v>
      </c>
      <c r="HQ26" s="590">
        <v>1151.96</v>
      </c>
      <c r="HR26" s="590">
        <v>1157.74</v>
      </c>
      <c r="HS26" s="591">
        <v>1163.51</v>
      </c>
      <c r="HT26" s="592">
        <v>1169.1099999999999</v>
      </c>
      <c r="HU26" s="590">
        <v>1175</v>
      </c>
      <c r="HV26" s="590">
        <v>1180.8900000000001</v>
      </c>
      <c r="HW26" s="591">
        <v>1186.78</v>
      </c>
      <c r="HX26" s="592">
        <v>1192.49</v>
      </c>
      <c r="HY26" s="590">
        <v>1198.5</v>
      </c>
      <c r="HZ26" s="590">
        <v>1204.51</v>
      </c>
      <c r="IA26" s="591">
        <v>1210.52</v>
      </c>
      <c r="IB26" s="592">
        <v>1216.3399999999999</v>
      </c>
      <c r="IC26" s="590">
        <v>1222.47</v>
      </c>
      <c r="ID26" s="590">
        <v>1228.5999999999999</v>
      </c>
      <c r="IE26" s="591">
        <v>1234.73</v>
      </c>
      <c r="IF26" s="592">
        <v>1240.67</v>
      </c>
      <c r="IG26" s="590">
        <v>1246.92</v>
      </c>
      <c r="IH26" s="590">
        <v>1253.17</v>
      </c>
      <c r="II26" s="591">
        <v>1259.42</v>
      </c>
      <c r="IJ26" s="592">
        <v>1265.48</v>
      </c>
      <c r="IK26" s="590">
        <v>1271.8599999999999</v>
      </c>
      <c r="IL26" s="590">
        <v>1278.23</v>
      </c>
      <c r="IM26" s="591">
        <v>1284.6099999999999</v>
      </c>
      <c r="IN26" s="592">
        <v>1290.79</v>
      </c>
      <c r="IO26" s="590">
        <v>1297.3</v>
      </c>
      <c r="IP26" s="590">
        <v>1303.8</v>
      </c>
      <c r="IQ26" s="591">
        <v>1310.3</v>
      </c>
      <c r="IR26" s="592">
        <v>1316.61</v>
      </c>
      <c r="IS26" s="590">
        <v>1323.24</v>
      </c>
      <c r="IT26" s="590">
        <v>1329.88</v>
      </c>
      <c r="IU26" s="591">
        <v>1336.51</v>
      </c>
      <c r="IV26" s="592">
        <v>1342.94</v>
      </c>
      <c r="IW26" s="590">
        <v>1349.71</v>
      </c>
      <c r="IX26" s="590">
        <v>1356.47</v>
      </c>
      <c r="IY26" s="591">
        <v>1363.24</v>
      </c>
      <c r="IZ26" s="592">
        <v>1369.8</v>
      </c>
      <c r="JA26" s="590">
        <v>1376.7</v>
      </c>
      <c r="JB26" s="590">
        <v>1383.6</v>
      </c>
      <c r="JC26" s="591">
        <v>1390.5</v>
      </c>
      <c r="JD26" s="592">
        <v>1397.2</v>
      </c>
      <c r="JE26" s="590">
        <v>1404.24</v>
      </c>
      <c r="JF26" s="590">
        <v>1411.27</v>
      </c>
      <c r="JG26" s="591">
        <v>1418.31</v>
      </c>
      <c r="JH26" s="592">
        <v>1425.14</v>
      </c>
      <c r="JI26" s="590">
        <v>1432.32</v>
      </c>
      <c r="JJ26" s="590">
        <v>1439.5</v>
      </c>
      <c r="JK26" s="591">
        <v>1446.68</v>
      </c>
      <c r="JL26" s="592">
        <v>1453.64</v>
      </c>
      <c r="JM26" s="590">
        <v>1460.97</v>
      </c>
      <c r="JN26" s="590">
        <v>1468.29</v>
      </c>
      <c r="JO26" s="591">
        <v>1475.61</v>
      </c>
      <c r="JP26" s="592">
        <v>1482.72</v>
      </c>
      <c r="JQ26" s="590">
        <v>1490.19</v>
      </c>
      <c r="JR26" s="590">
        <v>1497.66</v>
      </c>
      <c r="JS26" s="591">
        <v>1505.13</v>
      </c>
      <c r="JT26" s="592">
        <v>1512.37</v>
      </c>
      <c r="JU26" s="590">
        <v>1519.99</v>
      </c>
      <c r="JV26" s="590">
        <v>1527.61</v>
      </c>
      <c r="JW26" s="591">
        <v>1535.23</v>
      </c>
      <c r="JX26" s="592">
        <v>1542.62</v>
      </c>
      <c r="JY26" s="590">
        <v>1550.39</v>
      </c>
      <c r="JZ26" s="590">
        <v>1558.16</v>
      </c>
      <c r="KA26" s="591">
        <v>1565.93</v>
      </c>
      <c r="KB26" s="592">
        <v>1573.47</v>
      </c>
      <c r="KC26" s="590">
        <v>1581.4</v>
      </c>
      <c r="KD26" s="590">
        <v>1589.32</v>
      </c>
      <c r="KE26" s="591">
        <v>1597.25</v>
      </c>
      <c r="KF26" s="592">
        <v>1604.94</v>
      </c>
      <c r="KG26" s="590">
        <v>1613.03</v>
      </c>
      <c r="KH26" s="590">
        <v>1621.11</v>
      </c>
      <c r="KI26" s="591">
        <v>1629.2</v>
      </c>
      <c r="KJ26" s="592">
        <v>1637.04</v>
      </c>
      <c r="KK26" s="590">
        <v>1645.29</v>
      </c>
      <c r="KL26" s="590">
        <v>1653.53</v>
      </c>
      <c r="KM26" s="591">
        <v>1661.78</v>
      </c>
      <c r="KN26" s="592">
        <v>1669.78</v>
      </c>
      <c r="KO26" s="590">
        <v>1678.19</v>
      </c>
      <c r="KP26" s="590">
        <v>1686.6</v>
      </c>
      <c r="KQ26" s="591">
        <v>1695.02</v>
      </c>
      <c r="KR26" s="592">
        <v>1703.18</v>
      </c>
      <c r="KS26" s="590">
        <v>1711.76</v>
      </c>
      <c r="KT26" s="590">
        <v>1720.34</v>
      </c>
      <c r="KU26" s="591">
        <v>1728.92</v>
      </c>
      <c r="KV26" s="592">
        <v>1737.24</v>
      </c>
      <c r="KW26" s="590">
        <v>1745.99</v>
      </c>
      <c r="KX26" s="590">
        <v>1754.74</v>
      </c>
      <c r="KY26" s="591">
        <v>1763.49</v>
      </c>
      <c r="KZ26" s="592">
        <v>1771.98</v>
      </c>
      <c r="LA26" s="590">
        <v>1780.91</v>
      </c>
      <c r="LB26" s="590">
        <v>1789.84</v>
      </c>
      <c r="LC26" s="591">
        <v>1798.76</v>
      </c>
      <c r="LD26" s="592">
        <v>1807.42</v>
      </c>
      <c r="LE26" s="590">
        <v>1816.53</v>
      </c>
      <c r="LF26" s="590">
        <v>1825.63</v>
      </c>
      <c r="LG26" s="591">
        <v>1834.74</v>
      </c>
      <c r="LH26" s="592">
        <v>1843.57</v>
      </c>
      <c r="LI26" s="590">
        <v>1852.86</v>
      </c>
      <c r="LJ26" s="590">
        <v>1862.15</v>
      </c>
      <c r="LK26" s="591">
        <v>1871.43</v>
      </c>
      <c r="LL26" s="592">
        <v>1880.44</v>
      </c>
      <c r="LM26" s="590">
        <v>1889.92</v>
      </c>
      <c r="LN26" s="590">
        <v>1899.39</v>
      </c>
      <c r="LO26" s="591">
        <v>1908.86</v>
      </c>
      <c r="LP26" s="592">
        <v>1918.05</v>
      </c>
      <c r="LQ26" s="590">
        <v>1927.71</v>
      </c>
      <c r="LR26" s="590">
        <v>1937.38</v>
      </c>
      <c r="LS26" s="591">
        <v>1947.04</v>
      </c>
      <c r="LT26" s="592">
        <v>1956.41</v>
      </c>
      <c r="LU26" s="590">
        <v>1966.27</v>
      </c>
      <c r="LV26" s="590">
        <v>1976.12</v>
      </c>
      <c r="LW26" s="591">
        <v>1985.98</v>
      </c>
      <c r="LX26" s="592">
        <v>1995.54</v>
      </c>
      <c r="LY26" s="590">
        <v>2005.59</v>
      </c>
      <c r="LZ26" s="590">
        <v>2015.65</v>
      </c>
      <c r="MA26" s="591">
        <v>2025.7</v>
      </c>
      <c r="MB26" s="592">
        <v>2035.45</v>
      </c>
      <c r="MC26" s="590">
        <v>2045.71</v>
      </c>
      <c r="MD26" s="590">
        <v>2055.96</v>
      </c>
      <c r="ME26" s="591">
        <v>2066.21</v>
      </c>
      <c r="MF26" s="592">
        <v>2076.16</v>
      </c>
      <c r="MG26" s="590">
        <v>2086.62</v>
      </c>
      <c r="MH26" s="590">
        <v>2097.08</v>
      </c>
      <c r="MI26" s="591">
        <v>2107.54</v>
      </c>
      <c r="MJ26" s="592">
        <v>2117.6799999999998</v>
      </c>
      <c r="MK26" s="590">
        <v>2128.35</v>
      </c>
      <c r="ML26" s="590">
        <v>2139.02</v>
      </c>
      <c r="MM26" s="591">
        <v>2149.69</v>
      </c>
      <c r="MN26" s="592">
        <v>2160.04</v>
      </c>
      <c r="MO26" s="590">
        <v>2170.92</v>
      </c>
      <c r="MP26" s="590">
        <v>2181.8000000000002</v>
      </c>
      <c r="MQ26" s="591">
        <v>2192.6799999999998</v>
      </c>
      <c r="MR26" s="592">
        <v>2203.2399999999998</v>
      </c>
      <c r="MS26" s="590">
        <v>2214.34</v>
      </c>
      <c r="MT26" s="590">
        <v>2225.44</v>
      </c>
      <c r="MU26" s="591">
        <v>2236.54</v>
      </c>
      <c r="MV26" s="592">
        <v>2247.3000000000002</v>
      </c>
      <c r="MW26" s="590">
        <v>2258.62</v>
      </c>
      <c r="MX26" s="590">
        <v>2269.9499999999998</v>
      </c>
      <c r="MY26" s="591">
        <v>2281.27</v>
      </c>
      <c r="MZ26" s="592">
        <v>2292.25</v>
      </c>
      <c r="NA26" s="590">
        <v>2303.8000000000002</v>
      </c>
      <c r="NB26" s="590">
        <v>2315.35</v>
      </c>
      <c r="NC26" s="591">
        <v>2326.89</v>
      </c>
      <c r="ND26" s="592">
        <v>2338.09</v>
      </c>
      <c r="NE26" s="590">
        <v>2349.87</v>
      </c>
      <c r="NF26" s="590">
        <v>2361.65</v>
      </c>
      <c r="NG26" s="591">
        <v>2373.4299999999998</v>
      </c>
      <c r="NH26" s="592">
        <v>2384.86</v>
      </c>
      <c r="NI26" s="590">
        <v>2396.87</v>
      </c>
      <c r="NJ26" s="590">
        <v>2408.89</v>
      </c>
      <c r="NK26" s="591">
        <v>2420.9</v>
      </c>
      <c r="NL26" s="592">
        <v>2432.5500000000002</v>
      </c>
      <c r="NM26" s="590">
        <v>2444.81</v>
      </c>
      <c r="NN26" s="590">
        <v>2457.06</v>
      </c>
      <c r="NO26" s="591">
        <v>2469.3200000000002</v>
      </c>
      <c r="NP26" s="592">
        <v>2481.1999999999998</v>
      </c>
      <c r="NQ26" s="590">
        <v>2493.6999999999998</v>
      </c>
      <c r="NR26" s="590">
        <v>2506.1999999999998</v>
      </c>
      <c r="NS26" s="591">
        <v>2518.6999999999998</v>
      </c>
      <c r="NT26" s="592">
        <v>2530.83</v>
      </c>
      <c r="NU26" s="590">
        <v>2543.58</v>
      </c>
      <c r="NV26" s="590">
        <v>2556.33</v>
      </c>
      <c r="NW26" s="591">
        <v>2569.08</v>
      </c>
      <c r="NX26" s="592">
        <v>2581.4499999999998</v>
      </c>
      <c r="NY26" s="590">
        <v>2594.4499999999998</v>
      </c>
      <c r="NZ26" s="590">
        <v>2607.4499999999998</v>
      </c>
      <c r="OA26" s="591">
        <v>2620.46</v>
      </c>
      <c r="OB26" s="592">
        <v>2633.07</v>
      </c>
      <c r="OC26" s="590">
        <v>2646.34</v>
      </c>
      <c r="OD26" s="590">
        <v>2659.6</v>
      </c>
      <c r="OE26" s="591">
        <v>2672.87</v>
      </c>
      <c r="OF26" s="592">
        <v>2685.74</v>
      </c>
      <c r="OG26" s="590">
        <v>2699.27</v>
      </c>
      <c r="OH26" s="590">
        <v>2712.8</v>
      </c>
      <c r="OI26" s="591">
        <v>2726.33</v>
      </c>
      <c r="OJ26" s="592">
        <v>2739.45</v>
      </c>
      <c r="OK26" s="590">
        <v>2753.25</v>
      </c>
      <c r="OL26" s="590">
        <v>2767.05</v>
      </c>
      <c r="OM26" s="591">
        <v>2780.85</v>
      </c>
      <c r="ON26" s="592">
        <v>2794.24</v>
      </c>
      <c r="OO26" s="590">
        <v>2808.32</v>
      </c>
      <c r="OP26" s="590">
        <v>2822.39</v>
      </c>
      <c r="OQ26" s="591">
        <v>2836.47</v>
      </c>
      <c r="OR26" s="592">
        <v>2850.12</v>
      </c>
      <c r="OS26" s="590">
        <v>2864.48</v>
      </c>
      <c r="OT26" s="590">
        <v>2878.84</v>
      </c>
      <c r="OU26" s="591">
        <v>2893.2</v>
      </c>
      <c r="OV26" s="592">
        <v>2907.13</v>
      </c>
      <c r="OW26" s="590">
        <v>2921.77</v>
      </c>
      <c r="OX26" s="590">
        <v>2936.42</v>
      </c>
      <c r="OY26" s="591">
        <v>2951.06</v>
      </c>
      <c r="OZ26" s="592">
        <v>2965.27</v>
      </c>
      <c r="PA26" s="590">
        <v>2980.21</v>
      </c>
      <c r="PB26" s="590">
        <v>2995.15</v>
      </c>
      <c r="PC26" s="591">
        <v>3010.08</v>
      </c>
      <c r="PD26" s="592">
        <v>3024.57</v>
      </c>
      <c r="PE26" s="590">
        <v>3039.81</v>
      </c>
      <c r="PF26" s="590">
        <v>3055.05</v>
      </c>
      <c r="PG26" s="591">
        <v>3070.29</v>
      </c>
      <c r="PH26" s="592">
        <v>3085.07</v>
      </c>
      <c r="PI26" s="590">
        <v>3100.61</v>
      </c>
      <c r="PJ26" s="590">
        <v>3116.15</v>
      </c>
      <c r="PK26" s="591">
        <v>3131.69</v>
      </c>
      <c r="PL26" s="592">
        <v>3146.77</v>
      </c>
      <c r="PM26" s="590">
        <v>3162.62</v>
      </c>
      <c r="PN26" s="590">
        <v>3178.47</v>
      </c>
      <c r="PO26" s="591">
        <v>3194.33</v>
      </c>
      <c r="PP26" s="592">
        <v>3209.7</v>
      </c>
      <c r="PQ26" s="590">
        <v>3225.87</v>
      </c>
      <c r="PR26" s="590">
        <v>3242.04</v>
      </c>
      <c r="PS26" s="591">
        <v>3258.21</v>
      </c>
      <c r="PT26" s="592">
        <v>3273.9</v>
      </c>
      <c r="PU26" s="590">
        <v>3290.39</v>
      </c>
      <c r="PV26" s="590">
        <v>3306.88</v>
      </c>
      <c r="PW26" s="591">
        <v>3323.38</v>
      </c>
      <c r="PX26" s="592">
        <v>3339.37</v>
      </c>
      <c r="PY26" s="590">
        <v>3356.2</v>
      </c>
      <c r="PZ26" s="590">
        <v>3373.02</v>
      </c>
      <c r="QA26" s="591">
        <v>3389.84</v>
      </c>
      <c r="QB26" s="592">
        <v>3406.16</v>
      </c>
      <c r="QC26" s="590">
        <v>3423.32</v>
      </c>
      <c r="QD26" s="590">
        <v>3440.48</v>
      </c>
      <c r="QE26" s="591">
        <v>3457.64</v>
      </c>
      <c r="QF26" s="592">
        <v>3474.29</v>
      </c>
      <c r="QG26" s="590">
        <v>3491.79</v>
      </c>
      <c r="QH26" s="590">
        <v>3509.29</v>
      </c>
      <c r="QI26" s="591">
        <v>3526.79</v>
      </c>
      <c r="QJ26" s="592">
        <v>3543.77</v>
      </c>
      <c r="QK26" s="590">
        <v>3561.62</v>
      </c>
      <c r="QL26" s="590">
        <v>3579.48</v>
      </c>
      <c r="QM26" s="591">
        <v>3597.33</v>
      </c>
      <c r="QN26" s="592">
        <v>3614.65</v>
      </c>
      <c r="QO26" s="590">
        <v>3632.86</v>
      </c>
      <c r="QP26" s="590">
        <v>3651.07</v>
      </c>
      <c r="QQ26" s="591">
        <v>3669.28</v>
      </c>
      <c r="QR26" s="592">
        <v>3686.94</v>
      </c>
      <c r="QS26" s="590">
        <v>3705.51</v>
      </c>
      <c r="QT26" s="590">
        <v>3724.09</v>
      </c>
      <c r="QU26" s="591">
        <v>3742.66</v>
      </c>
      <c r="QV26" s="592">
        <v>3760.68</v>
      </c>
      <c r="QW26" s="590">
        <v>3779.62</v>
      </c>
      <c r="QX26" s="590">
        <v>3798.57</v>
      </c>
      <c r="QY26" s="591">
        <v>3817.51</v>
      </c>
      <c r="QZ26" s="592">
        <v>3835.89</v>
      </c>
      <c r="RA26" s="590">
        <v>3855.22</v>
      </c>
      <c r="RB26" s="590">
        <v>3874.54</v>
      </c>
      <c r="RC26" s="591">
        <v>3893.87</v>
      </c>
      <c r="RD26" s="592">
        <v>3912.61</v>
      </c>
      <c r="RE26" s="590">
        <v>3932.32</v>
      </c>
      <c r="RF26" s="590">
        <v>3952.03</v>
      </c>
      <c r="RG26" s="591">
        <v>3971.74</v>
      </c>
      <c r="RH26" s="592">
        <v>3990.86</v>
      </c>
      <c r="RI26" s="590">
        <v>4010.97</v>
      </c>
      <c r="RJ26" s="590">
        <v>4031.07</v>
      </c>
      <c r="RK26" s="591">
        <v>4051.18</v>
      </c>
      <c r="RL26" s="592">
        <v>4070.68</v>
      </c>
      <c r="RM26" s="590">
        <v>4091.19</v>
      </c>
      <c r="RN26" s="590">
        <v>4111.6899999999996</v>
      </c>
      <c r="RO26" s="591">
        <v>4132.2</v>
      </c>
      <c r="RP26" s="592">
        <v>4152.09</v>
      </c>
      <c r="RQ26" s="590">
        <v>4173.01</v>
      </c>
      <c r="RR26" s="590">
        <v>4193.93</v>
      </c>
      <c r="RS26" s="591">
        <v>4214.84</v>
      </c>
      <c r="RT26" s="592">
        <v>4235.13</v>
      </c>
      <c r="RU26" s="590">
        <v>4256.47</v>
      </c>
      <c r="RV26" s="590">
        <v>4277.8100000000004</v>
      </c>
      <c r="RW26" s="591">
        <v>4299.1400000000003</v>
      </c>
      <c r="RX26" s="592">
        <v>4319.84</v>
      </c>
      <c r="RY26" s="590">
        <v>4341.6000000000004</v>
      </c>
      <c r="RZ26" s="590">
        <v>4363.3599999999997</v>
      </c>
      <c r="SA26" s="591">
        <v>4385.12</v>
      </c>
    </row>
    <row r="27" spans="1:495" ht="16.5" thickTop="1" thickBot="1">
      <c r="A27" s="586"/>
      <c r="B27" s="487"/>
      <c r="C27" s="487"/>
      <c r="D27" s="487"/>
      <c r="E27" s="594" t="str">
        <f>VLOOKUP(F27,$E$30:$F$31,2)</f>
        <v>Government Personnel</v>
      </c>
      <c r="F27" s="595">
        <v>1</v>
      </c>
      <c r="G27" s="493">
        <v>26</v>
      </c>
      <c r="H27" s="596">
        <v>30</v>
      </c>
      <c r="I27" s="501">
        <v>26</v>
      </c>
      <c r="J27" s="587" t="s">
        <v>466</v>
      </c>
      <c r="K27" s="597"/>
      <c r="L27" s="590">
        <v>1</v>
      </c>
      <c r="M27" s="590">
        <v>1</v>
      </c>
      <c r="N27" s="590">
        <v>1</v>
      </c>
      <c r="O27" s="590">
        <v>1</v>
      </c>
      <c r="P27" s="590">
        <v>1</v>
      </c>
      <c r="Q27" s="590">
        <v>1</v>
      </c>
      <c r="R27" s="590">
        <v>1</v>
      </c>
      <c r="S27" s="590">
        <v>1</v>
      </c>
      <c r="T27" s="590">
        <v>1</v>
      </c>
      <c r="U27" s="590">
        <v>1</v>
      </c>
      <c r="V27" s="590">
        <v>1</v>
      </c>
      <c r="W27" s="590">
        <v>1</v>
      </c>
      <c r="X27" s="590">
        <v>1</v>
      </c>
      <c r="Y27" s="590">
        <v>1</v>
      </c>
      <c r="Z27" s="590">
        <v>1</v>
      </c>
      <c r="AA27" s="590">
        <v>1</v>
      </c>
      <c r="AB27" s="590">
        <v>1</v>
      </c>
      <c r="AC27" s="590">
        <v>1</v>
      </c>
      <c r="AD27" s="590">
        <v>1</v>
      </c>
      <c r="AE27" s="590">
        <v>1</v>
      </c>
      <c r="AF27" s="590">
        <v>1</v>
      </c>
      <c r="AG27" s="590">
        <v>1</v>
      </c>
      <c r="AH27" s="590">
        <v>1</v>
      </c>
      <c r="AI27" s="590">
        <v>1</v>
      </c>
      <c r="AJ27" s="590">
        <v>1</v>
      </c>
      <c r="AK27" s="590">
        <v>1</v>
      </c>
      <c r="AL27" s="590">
        <v>1</v>
      </c>
      <c r="AM27" s="590">
        <v>1</v>
      </c>
      <c r="AN27" s="590">
        <v>1</v>
      </c>
      <c r="AO27" s="590">
        <v>1</v>
      </c>
      <c r="AP27" s="590">
        <v>1</v>
      </c>
      <c r="AQ27" s="590">
        <v>1</v>
      </c>
      <c r="AR27" s="590">
        <v>1</v>
      </c>
      <c r="AS27" s="590">
        <v>1</v>
      </c>
      <c r="AT27" s="590">
        <v>1</v>
      </c>
      <c r="AU27" s="590">
        <v>1</v>
      </c>
      <c r="AV27" s="590">
        <v>1</v>
      </c>
      <c r="AW27" s="590">
        <v>1</v>
      </c>
      <c r="AX27" s="590">
        <v>1</v>
      </c>
      <c r="AY27" s="590">
        <v>1</v>
      </c>
      <c r="AZ27" s="590">
        <v>1</v>
      </c>
      <c r="BA27" s="590">
        <v>1</v>
      </c>
      <c r="BB27" s="590">
        <v>1</v>
      </c>
      <c r="BC27" s="590">
        <v>1</v>
      </c>
      <c r="BD27" s="590">
        <v>1</v>
      </c>
      <c r="BE27" s="590">
        <v>1</v>
      </c>
      <c r="BF27" s="590">
        <v>1</v>
      </c>
      <c r="BG27" s="590">
        <v>1</v>
      </c>
      <c r="BH27" s="590">
        <v>1</v>
      </c>
      <c r="BI27" s="590">
        <v>1</v>
      </c>
      <c r="BJ27" s="590">
        <v>1</v>
      </c>
      <c r="BK27" s="590">
        <v>1</v>
      </c>
      <c r="BL27" s="590">
        <v>1</v>
      </c>
      <c r="BM27" s="590">
        <v>1</v>
      </c>
      <c r="BN27" s="590">
        <v>1</v>
      </c>
      <c r="BO27" s="590">
        <v>1</v>
      </c>
      <c r="BP27" s="590">
        <v>1</v>
      </c>
      <c r="BQ27" s="590">
        <v>1</v>
      </c>
      <c r="BR27" s="590">
        <v>1</v>
      </c>
      <c r="BS27" s="590">
        <v>1</v>
      </c>
      <c r="BT27" s="590">
        <v>1</v>
      </c>
      <c r="BU27" s="590">
        <v>1</v>
      </c>
      <c r="BV27" s="590">
        <v>1</v>
      </c>
      <c r="BW27" s="590">
        <v>1</v>
      </c>
      <c r="BX27" s="590">
        <v>1</v>
      </c>
      <c r="BY27" s="590">
        <v>1</v>
      </c>
      <c r="BZ27" s="590">
        <v>1</v>
      </c>
      <c r="CA27" s="590">
        <v>1</v>
      </c>
      <c r="CB27" s="590">
        <v>1</v>
      </c>
      <c r="CC27" s="590">
        <v>1</v>
      </c>
      <c r="CD27" s="590">
        <v>1</v>
      </c>
      <c r="CE27" s="590">
        <v>1</v>
      </c>
      <c r="CF27" s="590">
        <v>1</v>
      </c>
      <c r="CG27" s="590">
        <v>1</v>
      </c>
      <c r="CH27" s="590">
        <v>1</v>
      </c>
      <c r="CI27" s="590">
        <v>1</v>
      </c>
      <c r="CJ27" s="590">
        <v>1</v>
      </c>
      <c r="CK27" s="590">
        <v>1</v>
      </c>
      <c r="CL27" s="590">
        <v>1</v>
      </c>
      <c r="CM27" s="590">
        <v>1</v>
      </c>
      <c r="CN27" s="590">
        <v>1</v>
      </c>
      <c r="CO27" s="590">
        <v>1</v>
      </c>
      <c r="CP27" s="590">
        <v>1</v>
      </c>
      <c r="CQ27" s="590">
        <v>1</v>
      </c>
      <c r="CR27" s="590">
        <v>1</v>
      </c>
      <c r="CS27" s="590">
        <v>1</v>
      </c>
      <c r="CT27" s="590">
        <v>1</v>
      </c>
      <c r="CU27" s="590">
        <v>1</v>
      </c>
      <c r="CV27" s="590">
        <v>1</v>
      </c>
      <c r="CW27" s="590">
        <v>1</v>
      </c>
      <c r="CX27" s="590">
        <v>1</v>
      </c>
      <c r="CY27" s="590">
        <v>1</v>
      </c>
      <c r="CZ27" s="590">
        <v>1</v>
      </c>
      <c r="DA27" s="590">
        <v>1</v>
      </c>
      <c r="DB27" s="590">
        <v>1</v>
      </c>
      <c r="DC27" s="590">
        <v>1</v>
      </c>
      <c r="DD27" s="598">
        <v>1</v>
      </c>
      <c r="DE27" s="590">
        <v>1</v>
      </c>
      <c r="DF27" s="590">
        <v>1</v>
      </c>
      <c r="DG27" s="590">
        <v>1</v>
      </c>
      <c r="DH27" s="590">
        <v>1</v>
      </c>
      <c r="DI27" s="590">
        <v>1</v>
      </c>
      <c r="DJ27" s="590">
        <v>1</v>
      </c>
      <c r="DK27" s="590">
        <v>1</v>
      </c>
      <c r="DL27" s="590">
        <v>1</v>
      </c>
      <c r="DM27" s="590">
        <v>1</v>
      </c>
      <c r="DN27" s="590">
        <v>1</v>
      </c>
      <c r="DO27" s="590">
        <v>1</v>
      </c>
      <c r="DP27" s="590">
        <v>1</v>
      </c>
      <c r="DQ27" s="590">
        <v>1</v>
      </c>
      <c r="DR27" s="590">
        <v>1</v>
      </c>
      <c r="DS27" s="589">
        <v>1</v>
      </c>
      <c r="DT27" s="590">
        <v>1</v>
      </c>
      <c r="DU27" s="590">
        <v>1</v>
      </c>
      <c r="DV27" s="590">
        <v>1</v>
      </c>
      <c r="DW27" s="589">
        <v>1</v>
      </c>
      <c r="DX27" s="590">
        <v>1</v>
      </c>
      <c r="DY27" s="590">
        <v>1</v>
      </c>
      <c r="DZ27" s="590">
        <v>1</v>
      </c>
      <c r="EA27" s="589">
        <v>1</v>
      </c>
      <c r="EB27" s="590">
        <v>1</v>
      </c>
      <c r="EC27" s="590">
        <v>1</v>
      </c>
      <c r="ED27" s="599">
        <v>1</v>
      </c>
      <c r="EE27" s="599">
        <v>1</v>
      </c>
      <c r="EF27" s="599">
        <f>IF($F$27=1,SUM(EC27+(EG27-EC27)*3/4),IF(EG$31=1,1,EB27*(1+EG$31)))</f>
        <v>1</v>
      </c>
      <c r="EG27" s="599">
        <f>IF($F$27=1,IF(EG$30=1,1,EC27*(1+EG$30)),SUM(EF27+(EJ27-EF27)/4))</f>
        <v>1</v>
      </c>
      <c r="EH27" s="599">
        <f>IF($F$27=1,SUM(EG27+(EK27-EG27)/4),SUM(EF27+(EJ27-EF27)/2))</f>
        <v>1</v>
      </c>
      <c r="EI27" s="599">
        <f>IF($F$27=1,SUM(EG27+(EK27-EG27)/2),SUM(EF27+(EJ27-EF27)*3/4))</f>
        <v>1</v>
      </c>
      <c r="EJ27" s="599">
        <f>IF($F$27=1,SUM(EG27+(EK27-EG27)*3/4),IF(EK$31=1,1,EF27*(1+EK$31)))</f>
        <v>1</v>
      </c>
      <c r="EK27" s="599">
        <f>IF($F$27=1,IF(EK$30=1,1,EG27*(1+EK$30)),SUM(EJ27+(EN27-EJ27)/4))</f>
        <v>1</v>
      </c>
      <c r="EL27" s="599">
        <f>IF($F$27=1,SUM(EK27+(EO27-EK27)/4),SUM(EJ27+(EN27-EJ27)/2))</f>
        <v>1</v>
      </c>
      <c r="EM27" s="599">
        <f>IF($F$27=1,SUM(EK27+(EO27-EK27)/2),SUM(EJ27+(EN27-EJ27)*3/4))</f>
        <v>1</v>
      </c>
      <c r="EN27" s="599">
        <f>IF($F$27=1,SUM(EK27+(EO27-EK27)*3/4),IF(EO$31=1,1,EJ27*(1+EO$31)))</f>
        <v>1</v>
      </c>
      <c r="EO27" s="599">
        <f>IF($F$27=1,IF(EO$30=1,1,EK27*(1+EO$30)),SUM(EN27+(ER27-EN27)/4))</f>
        <v>1</v>
      </c>
      <c r="EP27" s="599">
        <f>IF($F$27=1,SUM(EO27+(ES27-EO27)/4),SUM(EN27+(ER27-EN27)/2))</f>
        <v>1</v>
      </c>
      <c r="EQ27" s="599">
        <f>IF($F$27=1,SUM(EO27+(ES27-EO27)/2),SUM(EN27+(ER27-EN27)*3/4))</f>
        <v>1</v>
      </c>
      <c r="ER27" s="599">
        <f>IF($F$27=1,SUM(EO27+(ES27-EO27)*3/4),IF(ES$31=1,1,EN27*(1+ES$31)))</f>
        <v>1</v>
      </c>
      <c r="ES27" s="599">
        <f>IF($F$27=1,IF(ES$30=1,1,EO27*(1+ES$30)),SUM(ER27+(EV27-ER27)/4))</f>
        <v>1</v>
      </c>
      <c r="ET27" s="599">
        <f>IF($F$27=1,SUM(ES27+(EW27-ES27)/4),SUM(ER27+(EV27-ER27)/2))</f>
        <v>1.0049999999999999</v>
      </c>
      <c r="EU27" s="599">
        <f>IF($F$27=1,SUM(ES27+(EW27-ES27)/2),SUM(ER27+(EV27-ER27)*3/4))</f>
        <v>1.01</v>
      </c>
      <c r="EV27" s="599">
        <f>IF($F$27=1,SUM(ES27+(EW27-ES27)*3/4),IF(EW$31=1,1,ER27*(1+EW$31)))</f>
        <v>1.0150000000000001</v>
      </c>
      <c r="EW27" s="599">
        <f>IF($F$27=1,IF(EW$30=1,1,ES27*(1+EW$30)),SUM(EV27+(EZ27-EV27)/4))</f>
        <v>1.02</v>
      </c>
      <c r="EX27" s="599">
        <f>IF($F$27=1,SUM(EW27+(FA27-EW27)/4),SUM(EV27+(EZ27-EV27)/2))</f>
        <v>1.0261200000000001</v>
      </c>
      <c r="EY27" s="599">
        <f>IF($F$27=1,SUM(EW27+(FA27-EW27)/2),SUM(EV27+(EZ27-EV27)*3/4))</f>
        <v>1.03224</v>
      </c>
      <c r="EZ27" s="599">
        <f>IF($F$27=1,SUM(EW27+(FA27-EW27)*3/4),IF(FA$31=1,1,EV27*(1+FA$31)))</f>
        <v>1.0383599999999999</v>
      </c>
      <c r="FA27" s="599">
        <f>IF($F$27=1,IF(FA$30=1,1,EW27*(1+FA$30)),SUM(EZ27+(FD27-EZ27)/4))</f>
        <v>1.0444800000000001</v>
      </c>
      <c r="FB27" s="599">
        <f>IF($F$27=1,SUM(FA27+(FE27-FA27)/4),SUM(EZ27+(FD27-EZ27)/2))</f>
        <v>1.0549248000000002</v>
      </c>
      <c r="FC27" s="599">
        <f>IF($F$27=1,SUM(FA27+(FE27-FA27)/2),SUM(EZ27+(FD27-EZ27)*3/4))</f>
        <v>1.0653696000000001</v>
      </c>
      <c r="FD27" s="599">
        <f>IF($F$27=1,SUM(FA27+(FE27-FA27)*3/4),IF(FE$31=1,1,EZ27*(1+FE$31)))</f>
        <v>1.0758144000000001</v>
      </c>
      <c r="FE27" s="599">
        <f>IF($F$27=1,IF(FE$30=1,1,FA27*(1+FE$30)),SUM(FD27+(FH27-FD27)/4))</f>
        <v>1.0862592000000002</v>
      </c>
      <c r="FF27" s="599">
        <f>IF($F$27=1,SUM(FE27+(FI27-FE27)/4),SUM(FD27+(FH27-FD27)/2))</f>
        <v>1.0971217920000003</v>
      </c>
      <c r="FG27" s="599">
        <f>IF($F$27=1,SUM(FE27+(FI27-FE27)/2),SUM(FD27+(FH27-FD27)*3/4))</f>
        <v>1.1079843840000003</v>
      </c>
      <c r="FH27" s="599">
        <f>IF($F$27=1,SUM(FE27+(FI27-FE27)*3/4),IF(FI$31=1,1,FD27*(1+FI$31)))</f>
        <v>1.1188469760000002</v>
      </c>
      <c r="FI27" s="599">
        <f>IF($F$27=1,IF(FI$30=1,1,FE27*(1+FI$30)),SUM(FH27+(FL27-FH27)/4))</f>
        <v>1.1297095680000002</v>
      </c>
      <c r="FJ27" s="599">
        <f>IF($F$27=1,SUM(FI27+(FM27-FI27)/4),SUM(FH27+(FL27-FH27)/2))</f>
        <v>1.1410066636800003</v>
      </c>
      <c r="FK27" s="599">
        <f>IF($F$27=1,SUM(FI27+(FM27-FI27)/2),SUM(FH27+(FL27-FH27)*3/4))</f>
        <v>1.1523037593600003</v>
      </c>
      <c r="FL27" s="599">
        <f>IF($F$27=1,SUM(FI27+(FM27-FI27)*3/4),IF(FM$31=1,1,FH27*(1+FM$31)))</f>
        <v>1.1636008550400003</v>
      </c>
      <c r="FM27" s="599">
        <f>IF($F$27=1,IF(FM$30=1,1,FI27*(1+FM$30)),SUM(FL27+(FP27-FL27)/4))</f>
        <v>1.1748979507200004</v>
      </c>
      <c r="FN27" s="599">
        <f>IF($F$27=1,SUM(FM27+(FQ27-FM27)/4),SUM(FL27+(FP27-FL27)/2))</f>
        <v>1.1866469302272002</v>
      </c>
      <c r="FO27" s="599">
        <f>IF($F$27=1,SUM(FM27+(FQ27-FM27)/2),SUM(FL27+(FP27-FL27)*3/4))</f>
        <v>1.1983959097344004</v>
      </c>
      <c r="FP27" s="599">
        <f>IF($F$27=1,SUM(FM27+(FQ27-FM27)*3/4),IF(FQ$31=1,1,FL27*(1+FQ$31)))</f>
        <v>1.2101448892416005</v>
      </c>
      <c r="FQ27" s="599">
        <f>IF($F$27=1,IF(FQ$30=1,1,FM27*(1+FQ$30)),SUM(FP27+(FT27-FP27)/4))</f>
        <v>1.2218938687488003</v>
      </c>
      <c r="FR27" s="599">
        <f>IF($F$27=1,SUM(FQ27+(FU27-FQ27)/4),SUM(FP27+(FT27-FP27)/2))</f>
        <v>1.2341128074362884</v>
      </c>
      <c r="FS27" s="599">
        <f>IF($F$27=1,SUM(FQ27+(FU27-FQ27)/2),SUM(FP27+(FT27-FP27)*3/4))</f>
        <v>1.2463317461237764</v>
      </c>
      <c r="FT27" s="599">
        <f>IF($F$27=1,SUM(FQ27+(FU27-FQ27)*3/4),IF(FU$31=1,1,FP27*(1+FU$31)))</f>
        <v>1.2585506848112644</v>
      </c>
      <c r="FU27" s="599">
        <f>IF($F$27=1,IF(FU$30=1,1,FQ27*(1+FU$30)),SUM(FT27+(FX27-FT27)/4))</f>
        <v>1.2707696234987524</v>
      </c>
      <c r="FV27" s="599">
        <f>IF($F$27=1,SUM(FU27+(FY27-FU27)/4),SUM(FT27+(FX27-FT27)/2))</f>
        <v>1.2837950121396147</v>
      </c>
      <c r="FW27" s="599">
        <f>IF($F$27=1,SUM(FU27+(FY27-FU27)/2),SUM(FT27+(FX27-FT27)*3/4))</f>
        <v>1.2968204007804767</v>
      </c>
      <c r="FX27" s="599">
        <f>IF($F$27=1,SUM(FU27+(FY27-FU27)*3/4),IF(FY$31=1,1,FT27*(1+FY$31)))</f>
        <v>1.3098457894213389</v>
      </c>
      <c r="FY27" s="599">
        <f>IF($F$27=1,IF(FY$30=1,1,FU27*(1+FY$30)),SUM(FX27+(GB27-FX27)/4))</f>
        <v>1.3228711780622011</v>
      </c>
      <c r="FZ27" s="599">
        <f>IF($F$27=1,SUM(FY27+(GC27-FY27)/4),SUM(FX27+(GB27-FX27)/2))</f>
        <v>1.3364306076373387</v>
      </c>
      <c r="GA27" s="599">
        <f>IF($F$27=1,SUM(FY27+(GC27-FY27)/2),SUM(FX27+(GB27-FX27)*3/4))</f>
        <v>1.3499900372124762</v>
      </c>
      <c r="GB27" s="599">
        <f>IF($F$27=1,SUM(FY27+(GC27-FY27)*3/4),IF(GC$31=1,1,FX27*(1+GC$31)))</f>
        <v>1.3635494667876138</v>
      </c>
      <c r="GC27" s="599">
        <f>IF($F$27=1,IF(GC$30=1,1,FY27*(1+GC$30)),SUM(GB27+(GF27-GB27)/4))</f>
        <v>1.3771088963627514</v>
      </c>
      <c r="GD27" s="599">
        <f>IF($F$27=1,SUM(GC27+(GG27-GC27)/4),SUM(GB27+(GF27-GB27)/2))</f>
        <v>1.3915685397745603</v>
      </c>
      <c r="GE27" s="599">
        <f>IF($F$27=1,SUM(GC27+(GG27-GC27)/2),SUM(GB27+(GF27-GB27)*3/4))</f>
        <v>1.4060281831863692</v>
      </c>
      <c r="GF27" s="599">
        <f>IF($F$27=1,SUM(GC27+(GG27-GC27)*3/4),IF(GG$31=1,1,GB27*(1+GG$31)))</f>
        <v>1.420487826598178</v>
      </c>
      <c r="GG27" s="599">
        <f>IF($F$27=1,IF(GG$30=1,1,GC27*(1+GG$30)),SUM(GF27+(GJ27-GF27)/4))</f>
        <v>1.4349474700099869</v>
      </c>
      <c r="GH27" s="599">
        <f>IF($F$27=1,SUM(GG27+(GK27-GG27)/4),SUM(GF27+(GJ27-GF27)/2))</f>
        <v>1.4500144184450918</v>
      </c>
      <c r="GI27" s="599">
        <f>IF($F$27=1,SUM(GG27+(GK27-GG27)/2),SUM(GF27+(GJ27-GF27)*3/4))</f>
        <v>1.4650813668801965</v>
      </c>
      <c r="GJ27" s="599">
        <f>IF($F$27=1,SUM(GG27+(GK27-GG27)*3/4),IF(GK$31=1,1,GF27*(1+GK$31)))</f>
        <v>1.4801483153153014</v>
      </c>
      <c r="GK27" s="599">
        <f>IF($F$27=1,IF(GK$30=1,1,GG27*(1+GK$30)),SUM(GJ27+(GN27-GJ27)/4))</f>
        <v>1.4952152637504064</v>
      </c>
      <c r="GL27" s="599">
        <f>IF($F$27=1,SUM(GK27+(GO27-GK27)/4),SUM(GJ27+(GN27-GJ27)/2))</f>
        <v>1.5116626316516608</v>
      </c>
      <c r="GM27" s="599">
        <f>IF($F$27=1,SUM(GK27+(GO27-GK27)/2),SUM(GJ27+(GN27-GJ27)*3/4))</f>
        <v>1.5281099995529153</v>
      </c>
      <c r="GN27" s="599">
        <f>IF($F$27=1,SUM(GK27+(GO27-GK27)*3/4),IF(GO$31=1,1,GJ27*(1+GO$31)))</f>
        <v>1.5445573674541699</v>
      </c>
      <c r="GO27" s="599">
        <f>IF($F$27=1,IF(GO$30=1,1,GK27*(1+GO$30)),SUM(GN27+(GR27-GN27)/4))</f>
        <v>1.5610047353554244</v>
      </c>
      <c r="GP27" s="599">
        <f>IF($F$27=1,SUM(GO27+(GS27-GO27)/4),SUM(GN27+(GR27-GN27)/2))</f>
        <v>1.5781757874443341</v>
      </c>
      <c r="GQ27" s="599">
        <f>IF($F$27=1,SUM(GO27+(GS27-GO27)/2),SUM(GN27+(GR27-GN27)*3/4))</f>
        <v>1.5953468395332437</v>
      </c>
      <c r="GR27" s="599">
        <f>IF($F$27=1,SUM(GO27+(GS27-GO27)*3/4),IF(GS$31=1,1,GN27*(1+GS$31)))</f>
        <v>1.6125178916221534</v>
      </c>
      <c r="GS27" s="599">
        <f>IF($F$27=1,IF(GS$30=1,1,GO27*(1+GS$30)),SUM(GR27+(GV27-GR27)/4))</f>
        <v>1.6296889437110631</v>
      </c>
      <c r="GT27" s="599">
        <f>IF($F$27=1,SUM(GS27+(GW27-GS27)/4),SUM(GR27+(GV27-GR27)/2))</f>
        <v>1.6480229443278125</v>
      </c>
      <c r="GU27" s="599">
        <f>IF($F$27=1,SUM(GS27+(GW27-GS27)/2),SUM(GR27+(GV27-GR27)*3/4))</f>
        <v>1.6663569449445621</v>
      </c>
      <c r="GV27" s="599">
        <f>IF($F$27=1,SUM(GS27+(GW27-GS27)*3/4),IF(GW$31=1,1,GR27*(1+GW$31)))</f>
        <v>1.6846909455613115</v>
      </c>
      <c r="GW27" s="599">
        <f>IF($F$27=1,IF(GW$30=1,1,GS27*(1+GW$30)),SUM(GV27+(GZ27-GV27)/4))</f>
        <v>1.7030249461780609</v>
      </c>
      <c r="GX27" s="599">
        <f>IF($F$27=1,SUM(GW27+(HA27-GW27)/4),SUM(GV27+(GZ27-GV27)/2))</f>
        <v>1.7226097330591086</v>
      </c>
      <c r="GY27" s="599">
        <f>IF($F$27=1,SUM(GW27+(HA27-GW27)/2),SUM(GV27+(GZ27-GV27)*3/4))</f>
        <v>1.7421945199401563</v>
      </c>
      <c r="GZ27" s="599">
        <f>IF($F$27=1,SUM(GW27+(HA27-GW27)*3/4),IF(HA$31=1,1,GV27*(1+HA$31)))</f>
        <v>1.761779306821204</v>
      </c>
      <c r="HA27" s="599">
        <f>IF($F$27=1,IF(HA$30=1,1,GW27*(1+HA$30)),SUM(GZ27+(HD27-GZ27)/4))</f>
        <v>1.7813640937022517</v>
      </c>
      <c r="HB27" s="599">
        <f>IF($F$27=1,SUM(HA27+(HE27-HA27)/4),SUM(GZ27+(HD27-GZ27)/2))</f>
        <v>1.8022951218032532</v>
      </c>
      <c r="HC27" s="599">
        <f>IF($F$27=1,SUM(HA27+(HE27-HA27)/2),SUM(GZ27+(HD27-GZ27)*3/4))</f>
        <v>1.8232261499042546</v>
      </c>
      <c r="HD27" s="599">
        <f>IF($F$27=1,SUM(HA27+(HE27-HA27)*3/4),IF(HE$31=1,1,GZ27*(1+HE$31)))</f>
        <v>1.8441571780052559</v>
      </c>
      <c r="HE27" s="599">
        <f>IF($F$27=1,IF(HE$30=1,1,HA27*(1+HE$30)),SUM(HD27+(HH27-HD27)/4))</f>
        <v>1.8650882061062575</v>
      </c>
      <c r="HF27" s="599">
        <f>IF($F$27=1,SUM(HE27+(HI27-HE27)/4),SUM(HD27+(HH27-HD27)/2))</f>
        <v>1.8874692645795326</v>
      </c>
      <c r="HG27" s="599">
        <f>IF($F$27=1,SUM(HE27+(HI27-HE27)/2),SUM(HD27+(HH27-HD27)*3/4))</f>
        <v>1.9098503230528077</v>
      </c>
      <c r="HH27" s="599">
        <f>IF($F$27=1,SUM(HE27+(HI27-HE27)*3/4),IF(HI$31=1,1,HD27*(1+HI$31)))</f>
        <v>1.9322313815260828</v>
      </c>
      <c r="HI27" s="599">
        <f>IF($F$27=1,IF(HI$30=1,1,HE27*(1+HI$30)),SUM(HH27+(HL27-HH27)/4))</f>
        <v>1.9546124399993579</v>
      </c>
      <c r="HJ27" s="599">
        <f>IF($F$27=1,SUM(HI27+(HM27-HI27)/4),SUM(HH27+(HL27-HH27)/2))</f>
        <v>1.9785564423893498</v>
      </c>
      <c r="HK27" s="599">
        <f>IF($F$27=1,SUM(HI27+(HM27-HI27)/2),SUM(HH27+(HL27-HH27)*3/4))</f>
        <v>2.0025004447793417</v>
      </c>
      <c r="HL27" s="599">
        <f>IF($F$27=1,SUM(HI27+(HM27-HI27)*3/4),IF(HM$31=1,1,HH27*(1+HM$31)))</f>
        <v>2.0264444471693341</v>
      </c>
      <c r="HM27" s="599">
        <f>IF($F$27=1,IF(HM$30=1,1,HI27*(1+HM$30)),SUM(HL27+(HP27-HL27)/4))</f>
        <v>2.0503884495593261</v>
      </c>
      <c r="HN27" s="599">
        <f>IF($F$27=1,SUM(HM27+(HQ27-HM27)/4),SUM(HL27+(HP27-HL27)/2))</f>
        <v>2.0755057080664279</v>
      </c>
      <c r="HO27" s="599">
        <f>IF($F$27=1,SUM(HM27+(HQ27-HM27)/2),SUM(HL27+(HP27-HL27)*3/4))</f>
        <v>2.1006229665735292</v>
      </c>
      <c r="HP27" s="599">
        <f>IF($F$27=1,SUM(HM27+(HQ27-HM27)*3/4),IF(HQ$31=1,1,HL27*(1+HQ$31)))</f>
        <v>2.125740225080631</v>
      </c>
      <c r="HQ27" s="599">
        <f>IF($F$27=1,IF(HQ$30=1,1,HM27*(1+HQ$30)),SUM(HP27+(HT27-HP27)/4))</f>
        <v>2.1508574835877328</v>
      </c>
      <c r="HR27" s="599">
        <f>IF($F$27=1,SUM(HQ27+(HU27-HQ27)/4),SUM(HP27+(HT27-HP27)/2))</f>
        <v>2.1782809165034762</v>
      </c>
      <c r="HS27" s="599">
        <f>IF($F$27=1,SUM(HQ27+(HU27-HQ27)/2),SUM(HP27+(HT27-HP27)*3/4))</f>
        <v>2.2057043494192197</v>
      </c>
      <c r="HT27" s="599">
        <f>IF($F$27=1,SUM(HQ27+(HU27-HQ27)*3/4),IF(HU$31=1,1,HP27*(1+HU$31)))</f>
        <v>2.2331277823349636</v>
      </c>
      <c r="HU27" s="599">
        <f>IF($F$27=1,IF(HU$30=1,1,HQ27*(1+HU$30)),SUM(HT27+(HX27-HT27)/4))</f>
        <v>2.260551215250707</v>
      </c>
      <c r="HV27" s="599">
        <f>IF($F$27=1,SUM(HU27+(HY27-HU27)/4),SUM(HT27+(HX27-HT27)/2))</f>
        <v>2.2893732432451532</v>
      </c>
      <c r="HW27" s="599">
        <f>IF($F$27=1,SUM(HU27+(HY27-HU27)/2),SUM(HT27+(HX27-HT27)*3/4))</f>
        <v>2.3181952712395999</v>
      </c>
      <c r="HX27" s="599">
        <f>IF($F$27=1,SUM(HU27+(HY27-HU27)*3/4),IF(HY$31=1,1,HT27*(1+HY$31)))</f>
        <v>2.3470172992340466</v>
      </c>
      <c r="HY27" s="599">
        <f>IF($F$27=1,IF(HY$30=1,1,HU27*(1+HY$30)),SUM(HX27+(IB27-HX27)/4))</f>
        <v>2.3758393272284928</v>
      </c>
      <c r="HZ27" s="599">
        <f>IF($F$27=1,SUM(HY27+(IC27-HY27)/4),SUM(HX27+(IB27-HX27)/2))</f>
        <v>2.4061312786506561</v>
      </c>
      <c r="IA27" s="599">
        <f>IF($F$27=1,SUM(HY27+(IC27-HY27)/2),SUM(HX27+(IB27-HX27)*3/4))</f>
        <v>2.436423230072819</v>
      </c>
      <c r="IB27" s="599">
        <f>IF($F$27=1,SUM(HY27+(IC27-HY27)*3/4),IF(IC$31=1,1,HX27*(1+IC$31)))</f>
        <v>2.4667151814949824</v>
      </c>
      <c r="IC27" s="599">
        <f>IF($F$27=1,IF(IC$30=1,1,HY27*(1+IC$30)),SUM(IB27+(IF27-IB27)/4))</f>
        <v>2.4970071329171457</v>
      </c>
      <c r="ID27" s="599">
        <f>IF($F$27=1,SUM(IC27+(IG27-IC27)/4),SUM(IB27+(IF27-IB27)/2))</f>
        <v>2.5288439738618393</v>
      </c>
      <c r="IE27" s="599">
        <f>IF($F$27=1,SUM(IC27+(IG27-IC27)/2),SUM(IB27+(IF27-IB27)*3/4))</f>
        <v>2.560680814806533</v>
      </c>
      <c r="IF27" s="600">
        <f>IF($F$27=1,SUM(IC27+(IG27-IC27)*3/4),IF(IG$31=1,1,IB27*(1+IG$31)))</f>
        <v>2.5925176557512262</v>
      </c>
      <c r="IG27" s="600">
        <f>IF($F$27=1,IF(IG$30=1,1,IC27*(1+IG$30)),SUM(IF27+(IJ27-IF27)/4))</f>
        <v>2.6243544966959198</v>
      </c>
      <c r="IH27" s="600">
        <f>IF($F$27=1,SUM(IG27+(IK27-IG27)/4),SUM(IF27+(IJ27-IF27)/2))</f>
        <v>2.6578150165287928</v>
      </c>
      <c r="II27" s="600">
        <f>IF($F$27=1,SUM(IG27+(IK27-IG27)/2),SUM(IF27+(IJ27-IF27)*3/4))</f>
        <v>2.6912755363616654</v>
      </c>
      <c r="IJ27" s="600">
        <f>IF($F$27=1,SUM(IG27+(IK27-IG27)*3/4),IF(IK$31=1,1,IF27*(1+IK$31)))</f>
        <v>2.7247360561945384</v>
      </c>
      <c r="IK27" s="600">
        <f>IF($F$27=1,IF(IK$30=1,1,IG27*(1+IK$30)),SUM(IJ27+(IN27-IJ27)/4))</f>
        <v>2.7581965760274114</v>
      </c>
      <c r="IL27" s="600">
        <f>IF($F$27=1,SUM(IK27+(IO27-IK27)/4),SUM(IJ27+(IN27-IJ27)/2))</f>
        <v>2.7933635823717609</v>
      </c>
      <c r="IM27" s="600">
        <f>IF($F$27=1,SUM(IK27+(IO27-IK27)/2),SUM(IJ27+(IN27-IJ27)*3/4))</f>
        <v>2.8285305887161103</v>
      </c>
      <c r="IN27" s="600">
        <f>IF($F$27=1,SUM(IK27+(IO27-IK27)*3/4),IF(IO$31=1,1,IJ27*(1+IO$31)))</f>
        <v>2.8636975950604597</v>
      </c>
      <c r="IO27" s="600">
        <f>IF($F$27=1,IF(IO$30=1,1,IK27*(1+IO$30)),SUM(IN27+(IR27-IN27)/4))</f>
        <v>2.8988646014048092</v>
      </c>
      <c r="IP27" s="600">
        <f>IF($F$27=1,SUM(IO27+(IS27-IO27)/4),SUM(IN27+(IR27-IN27)/2))</f>
        <v>2.9358251250727205</v>
      </c>
      <c r="IQ27" s="600">
        <f>IF($F$27=1,SUM(IO27+(IS27-IO27)/2),SUM(IN27+(IR27-IN27)*3/4))</f>
        <v>2.9727856487406319</v>
      </c>
      <c r="IR27" s="600">
        <f>IF($F$27=1,SUM(IO27+(IS27-IO27)*3/4),IF(IS$31=1,1,IN27*(1+IS$31)))</f>
        <v>3.0097461724085428</v>
      </c>
      <c r="IS27" s="600">
        <f>IF($F$27=1,IF(IS$30=1,1,IO27*(1+IS$30)),SUM(IR27+(IV27-IR27)/4))</f>
        <v>3.0467066960764542</v>
      </c>
      <c r="IT27" s="600">
        <f>IF($F$27=1,SUM(IS27+(IW27-IS27)/4),SUM(IR27+(IV27-IR27)/2))</f>
        <v>3.0855522064514291</v>
      </c>
      <c r="IU27" s="600">
        <f>IF($F$27=1,SUM(IS27+(IW27-IS27)/2),SUM(IR27+(IV27-IR27)*3/4))</f>
        <v>3.1243977168264037</v>
      </c>
      <c r="IV27" s="600">
        <f>IF($F$27=1,SUM(IS27+(IW27-IS27)*3/4),IF(IW$31=1,1,IR27*(1+IW$31)))</f>
        <v>3.1632432272013782</v>
      </c>
      <c r="IW27" s="600">
        <f>IF($F$27=1,IF(IW$30=1,1,IS27*(1+IW$30)),SUM(IV27+(IZ27-IV27)/4))</f>
        <v>3.2020887375763532</v>
      </c>
      <c r="IX27" s="600">
        <f>IF($F$27=1,SUM(IW27+(JA27-IW27)/4),SUM(IV27+(IZ27-IV27)/2))</f>
        <v>3.2429153689804515</v>
      </c>
      <c r="IY27" s="600">
        <f>IF($F$27=1,SUM(IW27+(JA27-IW27)/2),SUM(IV27+(IZ27-IV27)*3/4))</f>
        <v>3.2837420003845503</v>
      </c>
      <c r="IZ27" s="600">
        <f>IF($F$27=1,SUM(IW27+(JA27-IW27)*3/4),IF(JA$31=1,1,IV27*(1+JA$31)))</f>
        <v>3.3245686317886487</v>
      </c>
      <c r="JA27" s="600">
        <f>IF($F$27=1,IF(JA$30=1,1,IW27*(1+JA$30)),SUM(IZ27+(JD27-IZ27)/4))</f>
        <v>3.3653952631927471</v>
      </c>
      <c r="JB27" s="600">
        <f>IF($F$27=1,SUM(JA27+(JE27-JA27)/4),SUM(IZ27+(JD27-IZ27)/2))</f>
        <v>3.4083040527984547</v>
      </c>
      <c r="JC27" s="600">
        <f>IF($F$27=1,SUM(JA27+(JE27-JA27)/2),SUM(IZ27+(JD27-IZ27)*3/4))</f>
        <v>3.4512128424041619</v>
      </c>
      <c r="JD27" s="600">
        <f>IF($F$27=1,SUM(JA27+(JE27-JA27)*3/4),IF(JE$31=1,1,IZ27*(1+JE$31)))</f>
        <v>3.4941216320098691</v>
      </c>
      <c r="JE27" s="600">
        <f>IF($F$27=1,IF(JE$30=1,1,JA27*(1+JE$30)),SUM(JD27+(JH27-JD27)/4))</f>
        <v>3.5370304216155768</v>
      </c>
      <c r="JF27" s="600">
        <f>IF($F$27=1,SUM(JE27+(JI27-JE27)/4),SUM(JD27+(JH27-JD27)/2))</f>
        <v>3.5821275594911755</v>
      </c>
      <c r="JG27" s="600">
        <f>IF($F$27=1,SUM(JE27+(JI27-JE27)/2),SUM(JD27+(JH27-JD27)*3/4))</f>
        <v>3.6272246973667741</v>
      </c>
      <c r="JH27" s="600">
        <f>IF($F$27=1,SUM(JE27+(JI27-JE27)*3/4),IF(JI$31=1,1,JD27*(1+JI$31)))</f>
        <v>3.6723218352423723</v>
      </c>
      <c r="JI27" s="600">
        <f>IF($F$27=1,IF(JI$30=1,1,JE27*(1+JI$30)),SUM(JH27+(JL27-JH27)/4))</f>
        <v>3.717418973117971</v>
      </c>
      <c r="JJ27" s="600">
        <f>IF($F$27=1,SUM(JI27+(JM27-JI27)/4),SUM(JH27+(JL27-JH27)/2))</f>
        <v>3.7648160650252249</v>
      </c>
      <c r="JK27" s="600">
        <f>IF($F$27=1,SUM(JI27+(JM27-JI27)/2),SUM(JH27+(JL27-JH27)*3/4))</f>
        <v>3.8122131569324793</v>
      </c>
      <c r="JL27" s="600">
        <f>IF($F$27=1,SUM(JI27+(JM27-JI27)*3/4),IF(JM$31=1,1,JH27*(1+JM$31)))</f>
        <v>3.8596102488397332</v>
      </c>
      <c r="JM27" s="600">
        <f>IF($F$27=1,IF(JM$30=1,1,JI27*(1+JM$30)),SUM(JL27+(JP27-JL27)/4))</f>
        <v>3.9070073407469872</v>
      </c>
      <c r="JN27" s="600">
        <f>IF($F$27=1,SUM(JM27+(JQ27-JM27)/4),SUM(JL27+(JP27-JL27)/2))</f>
        <v>3.9568216843415112</v>
      </c>
      <c r="JO27" s="600">
        <f>IF($F$27=1,SUM(JM27+(JQ27-JM27)/2),SUM(JL27+(JP27-JL27)*3/4))</f>
        <v>4.0066360279360351</v>
      </c>
      <c r="JP27" s="600">
        <f>IF($F$27=1,SUM(JM27+(JQ27-JM27)*3/4),IF(JQ$31=1,1,JL27*(1+JQ$31)))</f>
        <v>4.0564503715305591</v>
      </c>
      <c r="JQ27" s="600">
        <f>IF($F$27=1,IF(JQ$30=1,1,JM27*(1+JQ$30)),SUM(JP27+(JT27-JP27)/4))</f>
        <v>4.1062647151250831</v>
      </c>
      <c r="JR27" s="600">
        <f>IF($F$27=1,SUM(JQ27+(JU27-JQ27)/4),SUM(JP27+(JT27-JP27)/2))</f>
        <v>4.1586195902429282</v>
      </c>
      <c r="JS27" s="600">
        <f>IF($F$27=1,SUM(JQ27+(JU27-JQ27)/2),SUM(JP27+(JT27-JP27)*3/4))</f>
        <v>4.2109744653607724</v>
      </c>
      <c r="JT27" s="600">
        <f>IF($F$27=1,SUM(JQ27+(JU27-JQ27)*3/4),IF(JU$31=1,1,JP27*(1+JU$31)))</f>
        <v>4.2633293404786166</v>
      </c>
      <c r="JU27" s="600">
        <f>IF($F$27=1,IF(JU$30=1,1,JQ27*(1+JU$30)),SUM(JT27+(JX27-JT27)/4))</f>
        <v>4.3156842155964616</v>
      </c>
      <c r="JV27" s="600">
        <f>IF($F$27=1,SUM(JU27+(JY27-JU27)/4),SUM(JT27+(JX27-JT27)/2))</f>
        <v>4.370709189345316</v>
      </c>
      <c r="JW27" s="600">
        <f>IF($F$27=1,SUM(JU27+(JY27-JU27)/2),SUM(JT27+(JX27-JT27)*3/4))</f>
        <v>4.4257341630941713</v>
      </c>
      <c r="JX27" s="600">
        <f>IF($F$27=1,SUM(JU27+(JY27-JU27)*3/4),IF(JY$31=1,1,JT27*(1+JY$31)))</f>
        <v>4.4807591368430266</v>
      </c>
      <c r="JY27" s="600">
        <f>IF($F$27=1,IF(JY$30=1,1,JU27*(1+JY$30)),SUM(JX27+(KB27-JX27)/4))</f>
        <v>4.535784110591881</v>
      </c>
      <c r="JZ27" s="600">
        <f>IF($F$27=1,SUM(JY27+(KC27-JY27)/4),SUM(JX27+(KB27-JX27)/2))</f>
        <v>4.5936153580019274</v>
      </c>
      <c r="KA27" s="600">
        <f>IF($F$27=1,SUM(JY27+(KC27-JY27)/2),SUM(JX27+(KB27-JX27)*3/4))</f>
        <v>4.6514466054119739</v>
      </c>
      <c r="KB27" s="600">
        <f>IF($F$27=1,SUM(JY27+(KC27-JY27)*3/4),IF(KC$31=1,1,JX27*(1+KC$31)))</f>
        <v>4.7092778528220203</v>
      </c>
      <c r="KC27" s="600">
        <f>IF($F$27=1,IF(KC$30=1,1,JY27*(1+KC$30)),SUM(KB27+(KF27-KB27)/4))</f>
        <v>4.7671091002320667</v>
      </c>
      <c r="KD27" s="600">
        <f>IF($F$27=1,SUM(KC27+(KG27-KC27)/4),SUM(KB27+(KF27-KB27)/2))</f>
        <v>4.8278897412600257</v>
      </c>
      <c r="KE27" s="600">
        <f>IF($F$27=1,SUM(KC27+(KG27-KC27)/2),SUM(KB27+(KF27-KB27)*3/4))</f>
        <v>4.8886703822879838</v>
      </c>
      <c r="KF27" s="600">
        <f>IF($F$27=1,SUM(KC27+(KG27-KC27)*3/4),IF(KG$31=1,1,KB27*(1+KG$31)))</f>
        <v>4.9494510233159428</v>
      </c>
      <c r="KG27" s="600">
        <f>IF($F$27=1,IF(KG$30=1,1,KC27*(1+KG$30)),SUM(KF27+(KJ27-KF27)/4))</f>
        <v>5.0102316643439018</v>
      </c>
      <c r="KH27" s="600">
        <f>IF($F$27=1,SUM(KG27+(KK27-KG27)/4),SUM(KF27+(KJ27-KF27)/2))</f>
        <v>5.0741121180642867</v>
      </c>
      <c r="KI27" s="600">
        <f>IF($F$27=1,SUM(KG27+(KK27-KG27)/2),SUM(KF27+(KJ27-KF27)*3/4))</f>
        <v>5.1379925717846717</v>
      </c>
      <c r="KJ27" s="600">
        <f>IF($F$27=1,SUM(KG27+(KK27-KG27)*3/4),IF(KK$31=1,1,KF27*(1+KK$31)))</f>
        <v>5.2018730255050558</v>
      </c>
      <c r="KK27" s="600">
        <f>IF($F$27=1,IF(KK$30=1,1,KG27*(1+KK$30)),SUM(KJ27+(KN27-KJ27)/4))</f>
        <v>5.2657534792254408</v>
      </c>
      <c r="KL27" s="600">
        <f>IF($F$27=1,SUM(KK27+(KO27-KK27)/4),SUM(KJ27+(KN27-KJ27)/2))</f>
        <v>5.3328918360855653</v>
      </c>
      <c r="KM27" s="600">
        <f>IF($F$27=1,SUM(KK27+(KO27-KK27)/2),SUM(KJ27+(KN27-KJ27)*3/4))</f>
        <v>5.4000301929456889</v>
      </c>
      <c r="KN27" s="600">
        <f>IF($F$27=1,SUM(KK27+(KO27-KK27)*3/4),IF(KO$31=1,1,KJ27*(1+KO$31)))</f>
        <v>5.4671685498058133</v>
      </c>
      <c r="KO27" s="600">
        <f>IF($F$27=1,IF(KO$30=1,1,KK27*(1+KO$30)),SUM(KN27+(KR27-KN27)/4))</f>
        <v>5.5343069066659378</v>
      </c>
      <c r="KP27" s="600">
        <f>IF($F$27=1,SUM(KO27+(KS27-KO27)/4),SUM(KN27+(KR27-KN27)/2))</f>
        <v>5.6048693197259283</v>
      </c>
      <c r="KQ27" s="600">
        <f>IF($F$27=1,SUM(KO27+(KS27-KO27)/2),SUM(KN27+(KR27-KN27)*3/4))</f>
        <v>5.6754317327859187</v>
      </c>
      <c r="KR27" s="600">
        <f>IF($F$27=1,SUM(KO27+(KS27-KO27)*3/4),IF(KS$31=1,1,KN27*(1+KS$31)))</f>
        <v>5.7459941458459101</v>
      </c>
      <c r="KS27" s="600">
        <f>IF($F$27=1,IF(KS$30=1,1,KO27*(1+KS$30)),SUM(KR27+(KV27-KR27)/4))</f>
        <v>5.8165565589059005</v>
      </c>
      <c r="KT27" s="600">
        <f>IF($F$27=1,SUM(KS27+(KW27-KS27)/4),SUM(KR27+(KV27-KR27)/2))</f>
        <v>5.8907176550319509</v>
      </c>
      <c r="KU27" s="600">
        <f>IF($F$27=1,SUM(KS27+(KW27-KS27)/2),SUM(KR27+(KV27-KR27)*3/4))</f>
        <v>5.9648787511580004</v>
      </c>
      <c r="KV27" s="600">
        <f>IF($F$27=1,SUM(KS27+(KW27-KS27)*3/4),IF(KW$31=1,1,KR27*(1+KW$31)))</f>
        <v>6.0390398472840507</v>
      </c>
      <c r="KW27" s="600">
        <f>IF($F$27=1,IF(KW$30=1,1,KS27*(1+KW$30)),SUM(KV27+(KZ27-KV27)/4))</f>
        <v>6.1132009434101011</v>
      </c>
      <c r="KX27" s="600">
        <f>IF($F$27=1,SUM(KW27+(LA27-KW27)/4),SUM(KV27+(KZ27-KV27)/2))</f>
        <v>6.19114425543858</v>
      </c>
      <c r="KY27" s="600">
        <f>IF($F$27=1,SUM(KW27+(LA27-KW27)/2),SUM(KV27+(KZ27-KV27)*3/4))</f>
        <v>6.269087567467059</v>
      </c>
      <c r="KZ27" s="600">
        <f>IF($F$27=1,SUM(KW27+(LA27-KW27)*3/4),IF(LA$31=1,1,KV27*(1+LA$31)))</f>
        <v>6.347030879495537</v>
      </c>
      <c r="LA27" s="600">
        <f>IF($F$27=1,IF(LA$30=1,1,KW27*(1+LA$30)),SUM(KZ27+(LD27-KZ27)/4))</f>
        <v>6.4249741915240159</v>
      </c>
      <c r="LB27" s="600">
        <f>IF($F$27=1,SUM(LA27+(LE27-LA27)/4),SUM(KZ27+(LD27-KZ27)/2))</f>
        <v>6.506892612465947</v>
      </c>
      <c r="LC27" s="600">
        <f>IF($F$27=1,SUM(LA27+(LE27-LA27)/2),SUM(KZ27+(LD27-KZ27)*3/4))</f>
        <v>6.588811033407878</v>
      </c>
      <c r="LD27" s="600">
        <f>IF($F$27=1,SUM(LA27+(LE27-LA27)*3/4),IF(LE$31=1,1,KZ27*(1+LE$31)))</f>
        <v>6.670729454349809</v>
      </c>
      <c r="LE27" s="600">
        <f>IF($F$27=1,IF(LE$30=1,1,LA27*(1+LE$30)),SUM(LD27+(LH27-LD27)/4))</f>
        <v>6.75264787529174</v>
      </c>
      <c r="LF27" s="600">
        <f>IF($F$27=1,SUM(LE27+(LI27-LE27)/4),SUM(LD27+(LH27-LD27)/2))</f>
        <v>6.8387441357017096</v>
      </c>
      <c r="LG27" s="600">
        <f>IF($F$27=1,SUM(LE27+(LI27-LE27)/2),SUM(LD27+(LH27-LD27)*3/4))</f>
        <v>6.9248403961116791</v>
      </c>
      <c r="LH27" s="600">
        <f>IF($F$27=1,SUM(LE27+(LI27-LE27)*3/4),IF(LI$31=1,1,LD27*(1+LI$31)))</f>
        <v>7.0109366565216487</v>
      </c>
      <c r="LI27" s="600">
        <f>IF($F$27=1,IF(LI$30=1,1,LE27*(1+LI$30)),SUM(LH27+(LL27-LH27)/4))</f>
        <v>7.0970329169316182</v>
      </c>
      <c r="LJ27" s="600">
        <f>IF($F$27=1,SUM(LI27+(LM27-LI27)/4),SUM(LH27+(LL27-LH27)/2))</f>
        <v>7.187520086622496</v>
      </c>
      <c r="LK27" s="600">
        <f>IF($F$27=1,SUM(LI27+(LM27-LI27)/2),SUM(LH27+(LL27-LH27)*3/4))</f>
        <v>7.2780072563133746</v>
      </c>
      <c r="LL27" s="600">
        <f>IF($F$27=1,SUM(LI27+(LM27-LI27)*3/4),IF(LM$31=1,1,LH27*(1+LM$31)))</f>
        <v>7.3684944260042524</v>
      </c>
      <c r="LM27" s="600">
        <f>IF($F$27=1,IF(LM$30=1,1,LI27*(1+LM$30)),SUM(LL27+(LP27-LL27)/4))</f>
        <v>7.4589815956951302</v>
      </c>
      <c r="LN27" s="600">
        <f>IF($F$27=1,SUM(LM27+(LQ27-LM27)/4),SUM(LL27+(LP27-LL27)/2))</f>
        <v>7.5540836110402427</v>
      </c>
      <c r="LO27" s="600">
        <f>IF($F$27=1,SUM(LM27+(LQ27-LM27)/2),SUM(LL27+(LP27-LL27)*3/4))</f>
        <v>7.6491856263853553</v>
      </c>
      <c r="LP27" s="600">
        <f>IF($F$27=1,SUM(LM27+(LQ27-LM27)*3/4),IF(LQ$31=1,1,LL27*(1+LQ$31)))</f>
        <v>7.7442876417304687</v>
      </c>
      <c r="LQ27" s="600">
        <f>IF($F$27=1,IF(LQ$30=1,1,LM27*(1+LQ$30)),SUM(LP27+(LT27-LP27)/4))</f>
        <v>7.8393896570755812</v>
      </c>
      <c r="LR27" s="600">
        <f>IF($F$27=1,SUM(LQ27+(LU27-LQ27)/4),SUM(LP27+(LT27-LP27)/2))</f>
        <v>7.9393418752032945</v>
      </c>
      <c r="LS27" s="600">
        <f>IF($F$27=1,SUM(LQ27+(LU27-LQ27)/2),SUM(LP27+(LT27-LP27)*3/4))</f>
        <v>8.0392940933310086</v>
      </c>
      <c r="LT27" s="600">
        <f>IF($F$27=1,SUM(LQ27+(LU27-LQ27)*3/4),IF(LU$31=1,1,LP27*(1+LU$31)))</f>
        <v>8.1392463114587219</v>
      </c>
      <c r="LU27" s="600">
        <f>IF($F$27=1,IF(LU$30=1,1,LQ27*(1+LU$30)),SUM(LT27+(LX27-LT27)/4))</f>
        <v>8.2391985295864352</v>
      </c>
      <c r="LV27" s="600">
        <f>IF($F$27=1,SUM(LU27+(LY27-LU27)/4),SUM(LT27+(LX27-LT27)/2))</f>
        <v>8.3442483108386618</v>
      </c>
      <c r="LW27" s="600">
        <f>IF($F$27=1,SUM(LU27+(LY27-LU27)/2),SUM(LT27+(LX27-LT27)*3/4))</f>
        <v>8.4492980920908884</v>
      </c>
      <c r="LX27" s="600">
        <f>IF($F$27=1,SUM(LU27+(LY27-LU27)*3/4),IF(LY$31=1,1,LT27*(1+LY$31)))</f>
        <v>8.5543478733431169</v>
      </c>
      <c r="LY27" s="600">
        <f>IF($F$27=1,IF(LY$30=1,1,LU27*(1+LY$30)),SUM(LX27+(MB27-LX27)/4))</f>
        <v>8.6593976545953435</v>
      </c>
      <c r="LZ27" s="600">
        <f>IF($F$27=1,SUM(LY27+(MC27-LY27)/4),SUM(LX27+(MB27-LX27)/2))</f>
        <v>8.7698049746914339</v>
      </c>
      <c r="MA27" s="600">
        <f>IF($F$27=1,SUM(LY27+(MC27-LY27)/2),SUM(LX27+(MB27-LX27)*3/4))</f>
        <v>8.8802122947875244</v>
      </c>
      <c r="MB27" s="600">
        <f>IF($F$27=1,SUM(LY27+(MC27-LY27)*3/4),IF(MC$31=1,1,LX27*(1+MC$31)))</f>
        <v>8.9906196148836148</v>
      </c>
      <c r="MC27" s="600">
        <f>IF($F$27=1,IF(MC$30=1,1,LY27*(1+MC$30)),SUM(MB27+(MF27-MB27)/4))</f>
        <v>9.1010269349797053</v>
      </c>
      <c r="MD27" s="600">
        <f>IF($F$27=1,SUM(MC27+(MG27-MC27)/4),SUM(MB27+(MF27-MB27)/2))</f>
        <v>9.2170650284006967</v>
      </c>
      <c r="ME27" s="600">
        <f>IF($F$27=1,SUM(MC27+(MG27-MC27)/2),SUM(MB27+(MF27-MB27)*3/4))</f>
        <v>9.3331031218216864</v>
      </c>
      <c r="MF27" s="600">
        <f>IF($F$27=1,SUM(MC27+(MG27-MC27)*3/4),IF(MG$31=1,1,MB27*(1+MG$31)))</f>
        <v>9.4491412152426779</v>
      </c>
      <c r="MG27" s="600">
        <f>IF($F$27=1,IF(MG$30=1,1,MC27*(1+MG$30)),SUM(MF27+(MJ27-MF27)/4))</f>
        <v>9.5651793086636694</v>
      </c>
      <c r="MH27" s="600">
        <f>IF($F$27=1,SUM(MG27+(MK27-MG27)/4),SUM(MF27+(MJ27-MF27)/2))</f>
        <v>9.687135344849132</v>
      </c>
      <c r="MI27" s="600">
        <f>IF($F$27=1,SUM(MG27+(MK27-MG27)/2),SUM(MF27+(MJ27-MF27)*3/4))</f>
        <v>9.8090913810345928</v>
      </c>
      <c r="MJ27" s="600">
        <f>IF($F$27=1,SUM(MG27+(MK27-MG27)*3/4),IF(MK$31=1,1,MF27*(1+MK$31)))</f>
        <v>9.9310474172200536</v>
      </c>
      <c r="MK27" s="600">
        <f>IF($F$27=1,IF(MK$30=1,1,MG27*(1+MK$30)),SUM(MJ27+(MN27-MJ27)/4))</f>
        <v>10.053003453405516</v>
      </c>
      <c r="ML27" s="600">
        <f>IF($F$27=1,SUM(MK27+(MO27-MK27)/4),SUM(MJ27+(MN27-MJ27)/2))</f>
        <v>10.181179247436436</v>
      </c>
      <c r="MM27" s="600">
        <f>IF($F$27=1,SUM(MK27+(MO27-MK27)/2),SUM(MJ27+(MN27-MJ27)*3/4))</f>
        <v>10.309355041467356</v>
      </c>
      <c r="MN27" s="600">
        <f>IF($F$27=1,SUM(MK27+(MO27-MK27)*3/4),IF(MO$31=1,1,MJ27*(1+MO$31)))</f>
        <v>10.437530835498277</v>
      </c>
      <c r="MO27" s="600">
        <f>IF($F$27=1,IF(MO$30=1,1,MK27*(1+MO$30)),SUM(MN27+(MR27-MN27)/4))</f>
        <v>10.565706629529197</v>
      </c>
      <c r="MP27" s="600">
        <f>IF($F$27=1,SUM(MO27+(MS27-MO27)/4),SUM(MN27+(MR27-MN27)/2))</f>
        <v>10.700419389055694</v>
      </c>
      <c r="MQ27" s="600">
        <f>IF($F$27=1,SUM(MO27+(MS27-MO27)/2),SUM(MN27+(MR27-MN27)*3/4))</f>
        <v>10.835132148582192</v>
      </c>
      <c r="MR27" s="600">
        <f>IF($F$27=1,SUM(MO27+(MS27-MO27)*3/4),IF(MS$31=1,1,MN27*(1+MS$31)))</f>
        <v>10.969844908108689</v>
      </c>
      <c r="MS27" s="600">
        <f>IF($F$27=1,IF(MS$30=1,1,MO27*(1+MS$30)),SUM(MR27+(MV27-MR27)/4))</f>
        <v>11.104557667635186</v>
      </c>
      <c r="MT27" s="600">
        <f>IF($F$27=1,SUM(MS27+(MW27-MS27)/4),SUM(MR27+(MV27-MR27)/2))</f>
        <v>11.246140777897534</v>
      </c>
      <c r="MU27" s="600">
        <f>IF($F$27=1,SUM(MS27+(MW27-MS27)/2),SUM(MR27+(MV27-MR27)*3/4))</f>
        <v>11.387723888159883</v>
      </c>
      <c r="MV27" s="600">
        <f>IF($F$27=1,SUM(MS27+(MW27-MS27)*3/4),IF(MW$31=1,1,MR27*(1+MW$31)))</f>
        <v>11.529306998422232</v>
      </c>
      <c r="MW27" s="600">
        <f>IF($F$27=1,IF(MW$30=1,1,MS27*(1+MW$30)),SUM(MV27+(MZ27-MV27)/4))</f>
        <v>11.67089010868458</v>
      </c>
      <c r="MX27" s="600">
        <f>IF($F$27=1,SUM(MW27+(NA27-MW27)/4),SUM(MV27+(MZ27-MV27)/2))</f>
        <v>11.819693957570308</v>
      </c>
      <c r="MY27" s="600">
        <f>IF($F$27=1,SUM(MW27+(NA27-MW27)/2),SUM(MV27+(MZ27-MV27)*3/4))</f>
        <v>11.968497806456035</v>
      </c>
      <c r="MZ27" s="600">
        <f>IF($F$27=1,SUM(MW27+(NA27-MW27)*3/4),IF(NA$31=1,1,MV27*(1+NA$31)))</f>
        <v>12.117301655341764</v>
      </c>
      <c r="NA27" s="600">
        <f>IF($F$27=1,IF(NA$30=1,1,MW27*(1+NA$30)),SUM(MZ27+(ND27-MZ27)/4))</f>
        <v>12.266105504227493</v>
      </c>
      <c r="NB27" s="600">
        <f>IF($F$27=1,SUM(NA27+(NE27-NA27)/4),SUM(MZ27+(ND27-MZ27)/2))</f>
        <v>12.422498349406393</v>
      </c>
      <c r="NC27" s="600">
        <f>IF($F$27=1,SUM(NA27+(NE27-NA27)/2),SUM(MZ27+(ND27-MZ27)*3/4))</f>
        <v>12.578891194585294</v>
      </c>
      <c r="ND27" s="600">
        <f>IF($F$27=1,SUM(NA27+(NE27-NA27)*3/4),IF(NE$31=1,1,MZ27*(1+NE$31)))</f>
        <v>12.735284039764196</v>
      </c>
      <c r="NE27" s="600">
        <f>IF($F$27=1,IF(NE$30=1,1,NA27*(1+NE$30)),SUM(ND27+(NH27-ND27)/4))</f>
        <v>12.891676884943095</v>
      </c>
      <c r="NF27" s="600">
        <f>IF($F$27=1,SUM(NE27+(NI27-NE27)/4),SUM(ND27+(NH27-ND27)/2))</f>
        <v>13.05604576522612</v>
      </c>
      <c r="NG27" s="600">
        <f>IF($F$27=1,SUM(NE27+(NI27-NE27)/2),SUM(ND27+(NH27-ND27)*3/4))</f>
        <v>13.220414645509145</v>
      </c>
      <c r="NH27" s="600">
        <f>IF($F$27=1,SUM(NE27+(NI27-NE27)*3/4),IF(NI$31=1,1,ND27*(1+NI$31)))</f>
        <v>13.384783525792168</v>
      </c>
      <c r="NI27" s="600">
        <f>IF($F$27=1,IF(NI$30=1,1,NE27*(1+NI$30)),SUM(NH27+(NL27-NH27)/4))</f>
        <v>13.549152406075192</v>
      </c>
      <c r="NJ27" s="600">
        <f>IF($F$27=1,SUM(NI27+(NM27-NI27)/4),SUM(NH27+(NL27-NH27)/2))</f>
        <v>13.721904099252651</v>
      </c>
      <c r="NK27" s="600">
        <f>IF($F$27=1,SUM(NI27+(NM27-NI27)/2),SUM(NH27+(NL27-NH27)*3/4))</f>
        <v>13.894655792430109</v>
      </c>
      <c r="NL27" s="600">
        <f>IF($F$27=1,SUM(NI27+(NM27-NI27)*3/4),IF(NM$31=1,1,NH27*(1+NM$31)))</f>
        <v>14.067407485607568</v>
      </c>
      <c r="NM27" s="600">
        <f>IF($F$27=1,IF(NM$30=1,1,NI27*(1+NM$30)),SUM(NL27+(NP27-NL27)/4))</f>
        <v>14.240159178785026</v>
      </c>
      <c r="NN27" s="600">
        <f>IF($F$27=1,SUM(NM27+(NQ27-NM27)/4),SUM(NL27+(NP27-NL27)/2))</f>
        <v>14.421721208314535</v>
      </c>
      <c r="NO27" s="600">
        <f>IF($F$27=1,SUM(NM27+(NQ27-NM27)/2),SUM(NL27+(NP27-NL27)*3/4))</f>
        <v>14.603283237844044</v>
      </c>
      <c r="NP27" s="600">
        <f>IF($F$27=1,SUM(NM27+(NQ27-NM27)*3/4),IF(NQ$31=1,1,NL27*(1+NQ$31)))</f>
        <v>14.784845267373553</v>
      </c>
      <c r="NQ27" s="600">
        <f>IF($F$27=1,IF(NQ$30=1,1,NM27*(1+NQ$30)),SUM(NP27+(NT27-NP27)/4))</f>
        <v>14.966407296903062</v>
      </c>
      <c r="NR27" s="600">
        <f>IF($F$27=1,SUM(NQ27+(NU27-NQ27)/4),SUM(NP27+(NT27-NP27)/2))</f>
        <v>15.157228989938577</v>
      </c>
      <c r="NS27" s="600">
        <f>IF($F$27=1,SUM(NQ27+(NU27-NQ27)/2),SUM(NP27+(NT27-NP27)*3/4))</f>
        <v>15.34805068297409</v>
      </c>
      <c r="NT27" s="600">
        <f>IF($F$27=1,SUM(NQ27+(NU27-NQ27)*3/4),IF(NU$31=1,1,NP27*(1+NU$31)))</f>
        <v>15.538872376009603</v>
      </c>
      <c r="NU27" s="600">
        <f>IF($F$27=1,IF(NU$30=1,1,NQ27*(1+NU$30)),SUM(NT27+(NX27-NT27)/4))</f>
        <v>15.729694069045118</v>
      </c>
      <c r="NV27" s="600">
        <f>IF($F$27=1,SUM(NU27+(NY27-NU27)/4),SUM(NT27+(NX27-NT27)/2))</f>
        <v>15.930247668425443</v>
      </c>
      <c r="NW27" s="600">
        <f>IF($F$27=1,SUM(NU27+(NY27-NU27)/2),SUM(NT27+(NX27-NT27)*3/4))</f>
        <v>16.130801267805769</v>
      </c>
      <c r="NX27" s="600">
        <f>IF($F$27=1,SUM(NU27+(NY27-NU27)*3/4),IF(NY$31=1,1,NT27*(1+NY$31)))</f>
        <v>16.331354867186093</v>
      </c>
      <c r="NY27" s="600">
        <f>IF($F$27=1,IF(NY$30=1,1,NU27*(1+NY$30)),SUM(NX27+(OB27-NX27)/4))</f>
        <v>16.531908466566417</v>
      </c>
      <c r="NZ27" s="600">
        <f>IF($F$27=1,SUM(NY27+(OC27-NY27)/4),SUM(NX27+(OB27-NX27)/2))</f>
        <v>16.742690299515139</v>
      </c>
      <c r="OA27" s="600">
        <f>IF($F$27=1,SUM(NY27+(OC27-NY27)/2),SUM(NX27+(OB27-NX27)*3/4))</f>
        <v>16.953472132463858</v>
      </c>
      <c r="OB27" s="600">
        <f>IF($F$27=1,SUM(NY27+(OC27-NY27)*3/4),IF(OC$31=1,1,NX27*(1+OC$31)))</f>
        <v>17.164253965412581</v>
      </c>
      <c r="OC27" s="600">
        <f>IF($F$27=1,IF(OC$30=1,1,NY27*(1+OC$30)),SUM(OB27+(OF27-OB27)/4))</f>
        <v>17.375035798361303</v>
      </c>
      <c r="OD27" s="600">
        <f>IF($F$27=1,SUM(OC27+(OG27-OC27)/4),SUM(OB27+(OF27-OB27)/2))</f>
        <v>17.596567504790407</v>
      </c>
      <c r="OE27" s="600">
        <f>IF($F$27=1,SUM(OC27+(OG27-OC27)/2),SUM(OB27+(OF27-OB27)*3/4))</f>
        <v>17.818099211219515</v>
      </c>
      <c r="OF27" s="600">
        <f>IF($F$27=1,SUM(OC27+(OG27-OC27)*3/4),IF(OG$31=1,1,OB27*(1+OG$31)))</f>
        <v>18.039630917648623</v>
      </c>
      <c r="OG27" s="600">
        <f>IF($F$27=1,IF(OG$30=1,1,OC27*(1+OG$30)),SUM(OF27+(OJ27-OF27)/4))</f>
        <v>18.261162624077727</v>
      </c>
      <c r="OH27" s="600">
        <f>IF($F$27=1,SUM(OG27+(OK27-OG27)/4),SUM(OF27+(OJ27-OF27)/2))</f>
        <v>18.493992447534715</v>
      </c>
      <c r="OI27" s="600">
        <f>IF($F$27=1,SUM(OG27+(OK27-OG27)/2),SUM(OF27+(OJ27-OF27)*3/4))</f>
        <v>18.726822270991708</v>
      </c>
      <c r="OJ27" s="600">
        <f>IF($F$27=1,SUM(OG27+(OK27-OG27)*3/4),IF(OK$31=1,1,OF27*(1+OK$31)))</f>
        <v>18.9596520944487</v>
      </c>
      <c r="OK27" s="600">
        <f>IF($F$27=1,IF(OK$30=1,1,OG27*(1+OK$30)),SUM(OJ27+(ON27-OJ27)/4))</f>
        <v>19.192481917905688</v>
      </c>
      <c r="OL27" s="600">
        <f>IF($F$27=1,SUM(OK27+(OO27-OK27)/4),SUM(OJ27+(ON27-OJ27)/2))</f>
        <v>19.437186062358986</v>
      </c>
      <c r="OM27" s="600">
        <f>IF($F$27=1,SUM(OK27+(OO27-OK27)/2),SUM(OJ27+(ON27-OJ27)*3/4))</f>
        <v>19.681890206812284</v>
      </c>
      <c r="ON27" s="600">
        <f>IF($F$27=1,SUM(OK27+(OO27-OK27)*3/4),IF(OO$31=1,1,OJ27*(1+OO$31)))</f>
        <v>19.926594351265578</v>
      </c>
      <c r="OO27" s="600">
        <f>IF($F$27=1,IF(OO$30=1,1,OK27*(1+OO$30)),SUM(ON27+(OR27-ON27)/4))</f>
        <v>20.171298495718876</v>
      </c>
      <c r="OP27" s="600">
        <f>IF($F$27=1,SUM(OO27+(OS27-OO27)/4),SUM(ON27+(OR27-ON27)/2))</f>
        <v>20.42848255153929</v>
      </c>
      <c r="OQ27" s="600">
        <f>IF($F$27=1,SUM(OO27+(OS27-OO27)/2),SUM(ON27+(OR27-ON27)*3/4))</f>
        <v>20.685666607359707</v>
      </c>
      <c r="OR27" s="600">
        <f>IF($F$27=1,SUM(OO27+(OS27-OO27)*3/4),IF(OS$31=1,1,ON27*(1+OS$31)))</f>
        <v>20.942850663180124</v>
      </c>
      <c r="OS27" s="600">
        <f>IF($F$27=1,IF(OS$30=1,1,OO27*(1+OS$30)),SUM(OR27+(OV27-OR27)/4))</f>
        <v>21.200034719000538</v>
      </c>
      <c r="OT27" s="600">
        <f>IF($F$27=1,SUM(OS27+(OW27-OS27)/4),SUM(OR27+(OV27-OR27)/2))</f>
        <v>21.470335161667794</v>
      </c>
      <c r="OU27" s="600">
        <f>IF($F$27=1,SUM(OS27+(OW27-OS27)/2),SUM(OR27+(OV27-OR27)*3/4))</f>
        <v>21.740635604335051</v>
      </c>
      <c r="OV27" s="600">
        <f>IF($F$27=1,SUM(OS27+(OW27-OS27)*3/4),IF(OW$31=1,1,OR27*(1+OW$31)))</f>
        <v>22.010936047002307</v>
      </c>
      <c r="OW27" s="600">
        <f>IF($F$27=1,IF(OW$30=1,1,OS27*(1+OW$30)),SUM(OV27+(OZ27-OV27)/4))</f>
        <v>22.281236489669563</v>
      </c>
      <c r="OX27" s="600">
        <f>IF($F$27=1,SUM(OW27+(PA27-OW27)/4),SUM(OV27+(OZ27-OV27)/2))</f>
        <v>22.56532225491285</v>
      </c>
      <c r="OY27" s="600">
        <f>IF($F$27=1,SUM(OW27+(PA27-OW27)/2),SUM(OV27+(OZ27-OV27)*3/4))</f>
        <v>22.849408020156137</v>
      </c>
      <c r="OZ27" s="600">
        <f>IF($F$27=1,SUM(OW27+(PA27-OW27)*3/4),IF(PA$31=1,1,OV27*(1+PA$31)))</f>
        <v>23.133493785399423</v>
      </c>
      <c r="PA27" s="600">
        <f>IF($F$27=1,IF(PA$30=1,1,OW27*(1+PA$30)),SUM(OZ27+(PD27-OZ27)/4))</f>
        <v>23.41757955064271</v>
      </c>
      <c r="PB27" s="600">
        <f>IF($F$27=1,SUM(PA27+(PE27-PA27)/4),SUM(OZ27+(PD27-OZ27)/2))</f>
        <v>23.716153689913405</v>
      </c>
      <c r="PC27" s="600">
        <f>IF($F$27=1,SUM(PA27+(PE27-PA27)/2),SUM(OZ27+(PD27-OZ27)*3/4))</f>
        <v>24.014727829184096</v>
      </c>
      <c r="PD27" s="600">
        <f>IF($F$27=1,SUM(PA27+(PE27-PA27)*3/4),IF(PE$31=1,1,OZ27*(1+PE$31)))</f>
        <v>24.313301968454791</v>
      </c>
      <c r="PE27" s="600">
        <f>IF($F$27=1,IF(PE$30=1,1,PA27*(1+PE$30)),SUM(PD27+(PH27-PD27)/4))</f>
        <v>24.611876107725486</v>
      </c>
      <c r="PF27" s="600">
        <f>IF($F$27=1,SUM(PE27+(PI27-PE27)/4),SUM(PD27+(PH27-PD27)/2))</f>
        <v>24.925677528098987</v>
      </c>
      <c r="PG27" s="600">
        <f>IF($F$27=1,SUM(PE27+(PI27-PE27)/2),SUM(PD27+(PH27-PD27)*3/4))</f>
        <v>25.239478948472485</v>
      </c>
      <c r="PH27" s="600">
        <f>IF($F$27=1,SUM(PE27+(PI27-PE27)*3/4),IF(PI$31=1,1,PD27*(1+PI$31)))</f>
        <v>25.553280368845982</v>
      </c>
      <c r="PI27" s="600">
        <f>IF($F$27=1,IF(PI$30=1,1,PE27*(1+PI$30)),SUM(PH27+(PL27-PH27)/4))</f>
        <v>25.867081789219483</v>
      </c>
      <c r="PJ27" s="600">
        <f>IF($F$27=1,SUM(PI27+(PM27-PI27)/4),SUM(PH27+(PL27-PH27)/2))</f>
        <v>26.196887082032031</v>
      </c>
      <c r="PK27" s="600">
        <f>IF($F$27=1,SUM(PI27+(PM27-PI27)/2),SUM(PH27+(PL27-PH27)*3/4))</f>
        <v>26.526692374844579</v>
      </c>
      <c r="PL27" s="600">
        <f>IF($F$27=1,SUM(PI27+(PM27-PI27)*3/4),IF(PM$31=1,1,PH27*(1+PM$31)))</f>
        <v>26.856497667657127</v>
      </c>
      <c r="PM27" s="600">
        <f>IF($F$27=1,IF(PM$30=1,1,PI27*(1+PM$30)),SUM(PL27+(PP27-PL27)/4))</f>
        <v>27.186302960469675</v>
      </c>
      <c r="PN27" s="600">
        <f>IF($F$27=1,SUM(PM27+(PQ27-PM27)/4),SUM(PL27+(PP27-PL27)/2))</f>
        <v>27.532928323215664</v>
      </c>
      <c r="PO27" s="600">
        <f>IF($F$27=1,SUM(PM27+(PQ27-PM27)/2),SUM(PL27+(PP27-PL27)*3/4))</f>
        <v>27.879553685961653</v>
      </c>
      <c r="PP27" s="600">
        <f>IF($F$27=1,SUM(PM27+(PQ27-PM27)*3/4),IF(PQ$31=1,1,PL27*(1+PQ$31)))</f>
        <v>28.226179048707639</v>
      </c>
      <c r="PQ27" s="600">
        <f>IF($F$27=1,IF(PQ$30=1,1,PM27*(1+PQ$30)),SUM(PP27+(PT27-PP27)/4))</f>
        <v>28.572804411453628</v>
      </c>
      <c r="PR27" s="600">
        <f>IF($F$27=1,SUM(PQ27+(PU27-PQ27)/4),SUM(PP27+(PT27-PP27)/2))</f>
        <v>28.93710766769966</v>
      </c>
      <c r="PS27" s="600">
        <f>IF($F$27=1,SUM(PQ27+(PU27-PQ27)/2),SUM(PP27+(PT27-PP27)*3/4))</f>
        <v>29.301410923945696</v>
      </c>
      <c r="PT27" s="600">
        <f>IF($F$27=1,SUM(PQ27+(PU27-PQ27)*3/4),IF(PU$31=1,1,PP27*(1+PU$31)))</f>
        <v>29.665714180191728</v>
      </c>
      <c r="PU27" s="600">
        <f>IF($F$27=1,IF(PU$30=1,1,PQ27*(1+PU$30)),SUM(PT27+(PX27-PT27)/4))</f>
        <v>30.03001743643776</v>
      </c>
      <c r="PV27" s="600">
        <f>IF($F$27=1,SUM(PU27+(PY27-PU27)/4),SUM(PT27+(PX27-PT27)/2))</f>
        <v>30.41290015875234</v>
      </c>
      <c r="PW27" s="600">
        <f>IF($F$27=1,SUM(PU27+(PY27-PU27)/2),SUM(PT27+(PX27-PT27)*3/4))</f>
        <v>30.79578288106692</v>
      </c>
      <c r="PX27" s="600">
        <f>IF($F$27=1,SUM(PU27+(PY27-PU27)*3/4),IF(PY$31=1,1,PT27*(1+PY$31)))</f>
        <v>31.178665603381504</v>
      </c>
      <c r="PY27" s="600">
        <f>IF($F$27=1,IF(PY$30=1,1,PU27*(1+PY$30)),SUM(PX27+(QB27-PX27)/4))</f>
        <v>31.561548325696084</v>
      </c>
      <c r="PZ27" s="600">
        <f>IF($F$27=1,SUM(PY27+(QC27-PY27)/4),SUM(PX27+(QB27-PX27)/2))</f>
        <v>31.963958066848708</v>
      </c>
      <c r="QA27" s="600">
        <f>IF($F$27=1,SUM(PY27+(QC27-PY27)/2),SUM(PX27+(QB27-PX27)*3/4))</f>
        <v>32.366367808001336</v>
      </c>
      <c r="QB27" s="600">
        <f>IF($F$27=1,SUM(PY27+(QC27-PY27)*3/4),IF(QC$31=1,1,PX27*(1+QC$31)))</f>
        <v>32.76877754915396</v>
      </c>
      <c r="QC27" s="600">
        <f>IF($F$27=1,IF(QC$30=1,1,PY27*(1+QC$30)),SUM(QB27+(QF27-QB27)/4))</f>
        <v>33.171187290306584</v>
      </c>
      <c r="QD27" s="600">
        <f>IF($F$27=1,SUM(QC27+(QG27-QC27)/4),SUM(QB27+(QF27-QB27)/2))</f>
        <v>33.594119928257996</v>
      </c>
      <c r="QE27" s="600">
        <f>IF($F$27=1,SUM(QC27+(QG27-QC27)/2),SUM(QB27+(QF27-QB27)*3/4))</f>
        <v>34.017052566209401</v>
      </c>
      <c r="QF27" s="600">
        <f>IF($F$27=1,SUM(QC27+(QG27-QC27)*3/4),IF(QG$31=1,1,QB27*(1+QG$31)))</f>
        <v>34.439985204160806</v>
      </c>
      <c r="QG27" s="600">
        <f>IF($F$27=1,IF(QG$30=1,1,QC27*(1+QG$30)),SUM(QF27+(QJ27-QF27)/4))</f>
        <v>34.862917842112218</v>
      </c>
      <c r="QH27" s="600">
        <f>IF($F$27=1,SUM(QG27+(QK27-QG27)/4),SUM(QF27+(QJ27-QF27)/2))</f>
        <v>35.307420044599148</v>
      </c>
      <c r="QI27" s="600">
        <f>IF($F$27=1,SUM(QG27+(QK27-QG27)/2),SUM(QF27+(QJ27-QF27)*3/4))</f>
        <v>35.751922247086078</v>
      </c>
      <c r="QJ27" s="600">
        <f>IF($F$27=1,SUM(QG27+(QK27-QG27)*3/4),IF(QK$31=1,1,QF27*(1+QK$31)))</f>
        <v>36.196424449573009</v>
      </c>
      <c r="QK27" s="600">
        <f>IF($F$27=1,IF(QK$30=1,1,QG27*(1+QK$30)),SUM(QJ27+(QN27-QJ27)/4))</f>
        <v>36.640926652059939</v>
      </c>
      <c r="QL27" s="600">
        <f>IF($F$27=1,SUM(QK27+(QO27-QK27)/4),SUM(QJ27+(QN27-QJ27)/2))</f>
        <v>37.108098466873699</v>
      </c>
      <c r="QM27" s="600">
        <f>IF($F$27=1,SUM(QK27+(QO27-QK27)/2),SUM(QJ27+(QN27-QJ27)*3/4))</f>
        <v>37.575270281687466</v>
      </c>
      <c r="QN27" s="600">
        <f>IF($F$27=1,SUM(QK27+(QO27-QK27)*3/4),IF(QO$31=1,1,QJ27*(1+QO$31)))</f>
        <v>38.042442096501233</v>
      </c>
      <c r="QO27" s="600">
        <f>IF($F$27=1,IF(QO$30=1,1,QK27*(1+QO$30)),SUM(QN27+(QR27-QN27)/4))</f>
        <v>38.509613911314993</v>
      </c>
      <c r="QP27" s="600">
        <f>IF($F$27=1,SUM(QO27+(QS27-QO27)/4),SUM(QN27+(QR27-QN27)/2))</f>
        <v>39.000611488684257</v>
      </c>
      <c r="QQ27" s="600">
        <f>IF($F$27=1,SUM(QO27+(QS27-QO27)/2),SUM(QN27+(QR27-QN27)*3/4))</f>
        <v>39.491609066053527</v>
      </c>
      <c r="QR27" s="600">
        <f>IF($F$27=1,SUM(QO27+(QS27-QO27)*3/4),IF(QS$31=1,1,QN27*(1+QS$31)))</f>
        <v>39.982606643422791</v>
      </c>
      <c r="QS27" s="600">
        <f>IF($F$27=1,IF(QS$30=1,1,QO27*(1+QS$30)),SUM(QR27+(QV27-QR27)/4))</f>
        <v>40.473604220792055</v>
      </c>
      <c r="QT27" s="600">
        <f>IF($F$27=1,SUM(QS27+(QW27-QS27)/4),SUM(QR27+(QV27-QR27)/2))</f>
        <v>40.989642674607154</v>
      </c>
      <c r="QU27" s="600">
        <f>IF($F$27=1,SUM(QS27+(QW27-QS27)/2),SUM(QR27+(QV27-QR27)*3/4))</f>
        <v>41.505681128422253</v>
      </c>
      <c r="QV27" s="600">
        <f>IF($F$27=1,SUM(QS27+(QW27-QS27)*3/4),IF(QW$31=1,1,QR27*(1+QW$31)))</f>
        <v>42.021719582237345</v>
      </c>
      <c r="QW27" s="600">
        <f>IF($F$27=1,IF(QW$30=1,1,QS27*(1+QW$30)),SUM(QV27+(QZ27-QV27)/4))</f>
        <v>42.537758036052445</v>
      </c>
      <c r="QX27" s="600">
        <f>IF($F$27=1,SUM(QW27+(RA27-QW27)/4),SUM(QV27+(QZ27-QV27)/2))</f>
        <v>43.080114451012115</v>
      </c>
      <c r="QY27" s="600">
        <f>IF($F$27=1,SUM(QW27+(RA27-QW27)/2),SUM(QV27+(QZ27-QV27)*3/4))</f>
        <v>43.622470865971778</v>
      </c>
      <c r="QZ27" s="600">
        <f>IF($F$27=1,SUM(QW27+(RA27-QW27)*3/4),IF(RA$31=1,1,QV27*(1+RA$31)))</f>
        <v>44.164827280931448</v>
      </c>
      <c r="RA27" s="600">
        <f>IF($F$27=1,IF(RA$30=1,1,QW27*(1+RA$30)),SUM(QZ27+(RD27-QZ27)/4))</f>
        <v>44.707183695891118</v>
      </c>
      <c r="RB27" s="600">
        <f>IF($F$27=1,SUM(RA27+(RE27-RA27)/4),SUM(QZ27+(RD27-QZ27)/2))</f>
        <v>45.277200288013731</v>
      </c>
      <c r="RC27" s="600">
        <f>IF($F$27=1,SUM(RA27+(RE27-RA27)/2),SUM(QZ27+(RD27-QZ27)*3/4))</f>
        <v>45.847216880136344</v>
      </c>
      <c r="RD27" s="600">
        <f>IF($F$27=1,SUM(RA27+(RE27-RA27)*3/4),IF(RE$31=1,1,QZ27*(1+RE$31)))</f>
        <v>46.41723347225895</v>
      </c>
      <c r="RE27" s="600">
        <f>IF($F$27=1,IF(RE$30=1,1,RA27*(1+RE$30)),SUM(RD27+(RH27-RD27)/4))</f>
        <v>46.987250064381563</v>
      </c>
      <c r="RF27" s="600">
        <f>IF($F$27=1,SUM(RE27+(RI27-RE27)/4),SUM(RD27+(RH27-RD27)/2))</f>
        <v>47.586337502702428</v>
      </c>
      <c r="RG27" s="600">
        <f>IF($F$27=1,SUM(RE27+(RI27-RE27)/2),SUM(RD27+(RH27-RD27)*3/4))</f>
        <v>48.185424941023292</v>
      </c>
      <c r="RH27" s="600">
        <f>IF($F$27=1,SUM(RE27+(RI27-RE27)*3/4),IF(RI$31=1,1,RD27*(1+RI$31)))</f>
        <v>48.784512379344157</v>
      </c>
      <c r="RI27" s="600">
        <f>IF($F$27=1,IF(RI$30=1,1,RE27*(1+RI$30)),SUM(RH27+(RL27-RH27)/4))</f>
        <v>49.383599817665022</v>
      </c>
      <c r="RJ27" s="600">
        <f>IF($F$27=1,SUM(RI27+(RM27-RI27)/4),SUM(RH27+(RL27-RH27)/2))</f>
        <v>50.013240715340253</v>
      </c>
      <c r="RK27" s="600">
        <f>IF($F$27=1,SUM(RI27+(RM27-RI27)/2),SUM(RH27+(RL27-RH27)*3/4))</f>
        <v>50.642881613015476</v>
      </c>
      <c r="RL27" s="600">
        <f>IF($F$27=1,SUM(RI27+(RM27-RI27)*3/4),IF(RM$31=1,1,RH27*(1+RM$31)))</f>
        <v>51.272522510690706</v>
      </c>
      <c r="RM27" s="600">
        <f>IF($F$27=1,IF(RM$30=1,1,RI27*(1+RM$30)),SUM(RL27+(RP27-RL27)/4))</f>
        <v>51.902163408365936</v>
      </c>
      <c r="RN27" s="600">
        <f>IF($F$27=1,SUM(RM27+(RQ27-RM27)/4),SUM(RL27+(RP27-RL27)/2))</f>
        <v>52.563915991822597</v>
      </c>
      <c r="RO27" s="600">
        <f>IF($F$27=1,SUM(RM27+(RQ27-RM27)/2),SUM(RL27+(RP27-RL27)*3/4))</f>
        <v>53.225668575279265</v>
      </c>
      <c r="RP27" s="600">
        <f>IF($F$27=1,SUM(RM27+(RQ27-RM27)*3/4),IF(RQ$31=1,1,RL27*(1+RQ$31)))</f>
        <v>53.887421158735933</v>
      </c>
      <c r="RQ27" s="600">
        <f>IF($F$27=1,IF(RQ$30=1,1,RM27*(1+RQ$30)),SUM(RP27+(RT27-RP27)/4))</f>
        <v>54.549173742192593</v>
      </c>
      <c r="RR27" s="600">
        <f>IF($F$27=1,SUM(RQ27+(RU27-RQ27)/4),SUM(RP27+(RT27-RP27)/2))</f>
        <v>55.244675707405548</v>
      </c>
      <c r="RS27" s="600">
        <f>IF($F$27=1,SUM(RQ27+(RU27-RQ27)/2),SUM(RP27+(RT27-RP27)*3/4))</f>
        <v>55.940177672618503</v>
      </c>
      <c r="RT27" s="600">
        <f>IF($F$27=1,SUM(RQ27+(RU27-RQ27)*3/4),IF(RU$31=1,1,RP27*(1+RU$31)))</f>
        <v>56.635679637831458</v>
      </c>
      <c r="RU27" s="600">
        <f>IF($F$27=1,IF(RU$30=1,1,RQ27*(1+RU$30)),SUM(RT27+(RX27-RT27)/4))</f>
        <v>57.331181603044413</v>
      </c>
      <c r="RV27" s="600">
        <f>IF($F$27=1,SUM(RU27+(RY27-RU27)/4),SUM(RT27+(RX27-RT27)/2))</f>
        <v>58.062154168483232</v>
      </c>
      <c r="RW27" s="600">
        <f>IF($F$27=1,SUM(RU27+(RY27-RU27)/2),SUM(RT27+(RX27-RT27)*3/4))</f>
        <v>58.793126733922044</v>
      </c>
      <c r="RX27" s="600">
        <f>IF($F$27=1,SUM(RU27+(RY27-RU27)*3/4),IF(RY$31=1,1,RT27*(1+RY$31)))</f>
        <v>59.524099299360856</v>
      </c>
      <c r="RY27" s="600">
        <f>IF($F$27=1,IF(RY$30=1,1,RU27*(1+RY$30)),SUM(RX27+(SB27-RX27)/4))</f>
        <v>60.255071864799675</v>
      </c>
      <c r="RZ27" s="600">
        <f>IF($F$27=1,SUM(RY27+(SC27-RY27)/4),SUM(RX27+(SB27-RX27)/2))</f>
        <v>45.191303898599756</v>
      </c>
      <c r="SA27" s="600">
        <f>IF($F$27=1,SUM(RY27+(SC27-RY27)/2),SUM(RX27+(SB27-RX27)*3/4))</f>
        <v>30.127535932399837</v>
      </c>
    </row>
    <row r="28" spans="1:495" ht="15.75" customHeight="1" thickTop="1">
      <c r="A28" s="586"/>
      <c r="B28" s="670" t="s">
        <v>843</v>
      </c>
      <c r="C28" s="670"/>
      <c r="D28" s="487"/>
      <c r="E28" s="594" t="str">
        <f>VLOOKUP(F28,$E$30:$F$31,2)</f>
        <v>AE Contractor</v>
      </c>
      <c r="F28" s="595">
        <v>2</v>
      </c>
      <c r="G28" s="493">
        <v>27</v>
      </c>
      <c r="H28" s="596">
        <v>31</v>
      </c>
      <c r="I28" s="501">
        <v>27</v>
      </c>
      <c r="J28" s="587" t="s">
        <v>467</v>
      </c>
      <c r="K28" s="597"/>
      <c r="L28" s="590">
        <v>1</v>
      </c>
      <c r="M28" s="590">
        <v>1</v>
      </c>
      <c r="N28" s="590">
        <v>1</v>
      </c>
      <c r="O28" s="590">
        <v>1</v>
      </c>
      <c r="P28" s="590">
        <v>1</v>
      </c>
      <c r="Q28" s="590">
        <v>1</v>
      </c>
      <c r="R28" s="590">
        <v>1</v>
      </c>
      <c r="S28" s="590">
        <v>1</v>
      </c>
      <c r="T28" s="590">
        <v>1</v>
      </c>
      <c r="U28" s="590">
        <v>1</v>
      </c>
      <c r="V28" s="590">
        <v>1</v>
      </c>
      <c r="W28" s="590">
        <v>1</v>
      </c>
      <c r="X28" s="590">
        <v>1</v>
      </c>
      <c r="Y28" s="590">
        <v>1</v>
      </c>
      <c r="Z28" s="590">
        <v>1</v>
      </c>
      <c r="AA28" s="590">
        <v>1</v>
      </c>
      <c r="AB28" s="590">
        <v>1</v>
      </c>
      <c r="AC28" s="590">
        <v>1</v>
      </c>
      <c r="AD28" s="590">
        <v>1</v>
      </c>
      <c r="AE28" s="590">
        <v>1</v>
      </c>
      <c r="AF28" s="590">
        <v>1</v>
      </c>
      <c r="AG28" s="590">
        <v>1</v>
      </c>
      <c r="AH28" s="590">
        <v>1</v>
      </c>
      <c r="AI28" s="590">
        <v>1</v>
      </c>
      <c r="AJ28" s="590">
        <v>1</v>
      </c>
      <c r="AK28" s="590">
        <v>1</v>
      </c>
      <c r="AL28" s="590">
        <v>1</v>
      </c>
      <c r="AM28" s="590">
        <v>1</v>
      </c>
      <c r="AN28" s="590">
        <v>1</v>
      </c>
      <c r="AO28" s="590">
        <v>1</v>
      </c>
      <c r="AP28" s="590">
        <v>1</v>
      </c>
      <c r="AQ28" s="590">
        <v>1</v>
      </c>
      <c r="AR28" s="590">
        <v>1</v>
      </c>
      <c r="AS28" s="590">
        <v>1</v>
      </c>
      <c r="AT28" s="590">
        <v>1</v>
      </c>
      <c r="AU28" s="590">
        <v>1</v>
      </c>
      <c r="AV28" s="590">
        <v>1</v>
      </c>
      <c r="AW28" s="590">
        <v>1</v>
      </c>
      <c r="AX28" s="590">
        <v>1</v>
      </c>
      <c r="AY28" s="590">
        <v>1</v>
      </c>
      <c r="AZ28" s="590">
        <v>1</v>
      </c>
      <c r="BA28" s="590">
        <v>1</v>
      </c>
      <c r="BB28" s="590">
        <v>1</v>
      </c>
      <c r="BC28" s="590">
        <v>1</v>
      </c>
      <c r="BD28" s="590">
        <v>1</v>
      </c>
      <c r="BE28" s="590">
        <v>1</v>
      </c>
      <c r="BF28" s="590">
        <v>1</v>
      </c>
      <c r="BG28" s="590">
        <v>1</v>
      </c>
      <c r="BH28" s="590">
        <v>1</v>
      </c>
      <c r="BI28" s="590">
        <v>1</v>
      </c>
      <c r="BJ28" s="590">
        <v>1</v>
      </c>
      <c r="BK28" s="590">
        <v>1</v>
      </c>
      <c r="BL28" s="590">
        <v>1</v>
      </c>
      <c r="BM28" s="590">
        <v>1</v>
      </c>
      <c r="BN28" s="590">
        <v>1</v>
      </c>
      <c r="BO28" s="590">
        <v>1</v>
      </c>
      <c r="BP28" s="590">
        <v>1</v>
      </c>
      <c r="BQ28" s="590">
        <v>1</v>
      </c>
      <c r="BR28" s="590">
        <v>1</v>
      </c>
      <c r="BS28" s="590">
        <v>1</v>
      </c>
      <c r="BT28" s="590">
        <v>1</v>
      </c>
      <c r="BU28" s="590">
        <v>1</v>
      </c>
      <c r="BV28" s="590">
        <v>1</v>
      </c>
      <c r="BW28" s="590">
        <v>1</v>
      </c>
      <c r="BX28" s="590">
        <v>1</v>
      </c>
      <c r="BY28" s="590">
        <v>1</v>
      </c>
      <c r="BZ28" s="590">
        <v>1</v>
      </c>
      <c r="CA28" s="590">
        <v>1</v>
      </c>
      <c r="CB28" s="590">
        <v>1</v>
      </c>
      <c r="CC28" s="590">
        <v>1</v>
      </c>
      <c r="CD28" s="590">
        <v>1</v>
      </c>
      <c r="CE28" s="590">
        <v>1</v>
      </c>
      <c r="CF28" s="590">
        <v>1</v>
      </c>
      <c r="CG28" s="590">
        <v>1</v>
      </c>
      <c r="CH28" s="590">
        <v>1</v>
      </c>
      <c r="CI28" s="590">
        <v>1</v>
      </c>
      <c r="CJ28" s="590">
        <v>1</v>
      </c>
      <c r="CK28" s="590">
        <v>1</v>
      </c>
      <c r="CL28" s="590">
        <v>1</v>
      </c>
      <c r="CM28" s="590">
        <v>1</v>
      </c>
      <c r="CN28" s="590">
        <v>1</v>
      </c>
      <c r="CO28" s="590">
        <v>1</v>
      </c>
      <c r="CP28" s="590">
        <v>1</v>
      </c>
      <c r="CQ28" s="590">
        <v>1</v>
      </c>
      <c r="CR28" s="590">
        <v>1</v>
      </c>
      <c r="CS28" s="590">
        <v>1</v>
      </c>
      <c r="CT28" s="590">
        <v>1</v>
      </c>
      <c r="CU28" s="590">
        <v>1</v>
      </c>
      <c r="CV28" s="590">
        <v>1</v>
      </c>
      <c r="CW28" s="590">
        <v>1</v>
      </c>
      <c r="CX28" s="590">
        <v>1</v>
      </c>
      <c r="CY28" s="590">
        <v>1</v>
      </c>
      <c r="CZ28" s="590">
        <v>1</v>
      </c>
      <c r="DA28" s="590">
        <v>1</v>
      </c>
      <c r="DB28" s="590">
        <v>1</v>
      </c>
      <c r="DC28" s="590">
        <v>1</v>
      </c>
      <c r="DD28" s="598">
        <v>1</v>
      </c>
      <c r="DE28" s="590">
        <v>1</v>
      </c>
      <c r="DF28" s="590">
        <v>1</v>
      </c>
      <c r="DG28" s="590">
        <v>1</v>
      </c>
      <c r="DH28" s="590">
        <v>1</v>
      </c>
      <c r="DI28" s="590">
        <v>1</v>
      </c>
      <c r="DJ28" s="590">
        <v>1</v>
      </c>
      <c r="DK28" s="590">
        <v>1</v>
      </c>
      <c r="DL28" s="590">
        <v>1</v>
      </c>
      <c r="DM28" s="590">
        <v>1</v>
      </c>
      <c r="DN28" s="590">
        <v>1</v>
      </c>
      <c r="DO28" s="590">
        <v>1</v>
      </c>
      <c r="DP28" s="590">
        <v>1</v>
      </c>
      <c r="DQ28" s="590">
        <v>1</v>
      </c>
      <c r="DR28" s="590">
        <v>1</v>
      </c>
      <c r="DS28" s="589">
        <v>1</v>
      </c>
      <c r="DT28" s="590">
        <v>1</v>
      </c>
      <c r="DU28" s="590">
        <v>1</v>
      </c>
      <c r="DV28" s="590">
        <v>1</v>
      </c>
      <c r="DW28" s="589">
        <v>1</v>
      </c>
      <c r="DX28" s="590">
        <v>1</v>
      </c>
      <c r="DY28" s="590">
        <v>1</v>
      </c>
      <c r="DZ28" s="590">
        <v>1</v>
      </c>
      <c r="EA28" s="589">
        <v>1</v>
      </c>
      <c r="EB28" s="590">
        <v>1</v>
      </c>
      <c r="EC28" s="590">
        <v>1</v>
      </c>
      <c r="ED28" s="599">
        <v>1</v>
      </c>
      <c r="EE28" s="599">
        <v>1</v>
      </c>
      <c r="EF28" s="599">
        <f>IF($F$28=1,SUM(EC28+(EG28-EC28)*3/4),IF(EG$31=1,1,EB28*(1+EG$31)))</f>
        <v>1</v>
      </c>
      <c r="EG28" s="599">
        <f>IF($F$28=1,IF(EG$30=1,1,EC28*(1+EG$30)),SUM(EF28+(EJ28-EF28)/4))</f>
        <v>1</v>
      </c>
      <c r="EH28" s="599">
        <f>IF($F$28=1,SUM(EG28+(EK28-EG28)/4),SUM(EF28+(EJ28-EF28)/2))</f>
        <v>1</v>
      </c>
      <c r="EI28" s="599">
        <f>IF($F$28=1,SUM(EG28+(EK28-EG28)/2),SUM(EF28+(EJ28-EF28)*3/4))</f>
        <v>1</v>
      </c>
      <c r="EJ28" s="599">
        <f>IF($F$28=1,SUM(EG28+(EK28-EG28)*3/4),IF(EK$31=1,1,EF28*(1+EK$31)))</f>
        <v>1</v>
      </c>
      <c r="EK28" s="599">
        <f>IF($F$28=1,IF(EK$30=1,1,EG28*(1+EK$30)),SUM(EJ28+(EN28-EJ28)/4))</f>
        <v>1</v>
      </c>
      <c r="EL28" s="599">
        <f>IF($F$28=1,SUM(EK28+(EO28-EK28)/4),SUM(EJ28+(EN28-EJ28)/2))</f>
        <v>1</v>
      </c>
      <c r="EM28" s="599">
        <f>IF($F$28=1,SUM(EK28+(EO28-EK28)/2),SUM(EJ28+(EN28-EJ28)*3/4))</f>
        <v>1</v>
      </c>
      <c r="EN28" s="599">
        <f>IF($F$28=1,SUM(EK28+(EO28-EK28)*3/4),IF(EO$31=1,1,EJ28*(1+EO$31)))</f>
        <v>1</v>
      </c>
      <c r="EO28" s="599">
        <f>IF($F$28=1,IF(EO$30=1,1,EK28*(1+EO$30)),SUM(EN28+(ER28-EN28)/4))</f>
        <v>1</v>
      </c>
      <c r="EP28" s="599">
        <f>IF($F$28=1,SUM(EO28+(ES28-EO28)/4),SUM(EN28+(ER28-EN28)/2))</f>
        <v>1</v>
      </c>
      <c r="EQ28" s="599">
        <f>IF($F$28=1,SUM(EO28+(ES28-EO28)/2),SUM(EN28+(ER28-EN28)*3/4))</f>
        <v>1</v>
      </c>
      <c r="ER28" s="599">
        <f>IF($F$28=1,SUM(EO28+(ES28-EO28)*3/4),IF(ES$31=1,1,EN28*(1+ES$31)))</f>
        <v>1</v>
      </c>
      <c r="ES28" s="599">
        <f>IF($F$28=1,IF(ES$30=1,1,EO28*(1+ES$30)),SUM(ER28+(EV28-ER28)/4))</f>
        <v>1.0035000000000001</v>
      </c>
      <c r="ET28" s="599">
        <f>IF($F$28=1,SUM(ES28+(EW28-ES28)/4),SUM(ER28+(EV28-ER28)/2))</f>
        <v>1.0070000000000001</v>
      </c>
      <c r="EU28" s="599">
        <f>IF($F$28=1,SUM(ES28+(EW28-ES28)/2),SUM(ER28+(EV28-ER28)*3/4))</f>
        <v>1.0105</v>
      </c>
      <c r="EV28" s="599">
        <f>IF($F$28=1,SUM(ES28+(EW28-ES28)*3/4),IF(EW$31=1,1,ER28*(1+EW$31)))</f>
        <v>1.014</v>
      </c>
      <c r="EW28" s="599">
        <f>IF($F$28=1,IF(EW$30=1,1,ES28*(1+EW$30)),SUM(EV28+(EZ28-EV28)/4))</f>
        <v>1.0180560000000001</v>
      </c>
      <c r="EX28" s="599">
        <f>IF($F$28=1,SUM(EW28+(FA28-EW28)/4),SUM(EV28+(EZ28-EV28)/2))</f>
        <v>1.0221119999999999</v>
      </c>
      <c r="EY28" s="599">
        <f>IF($F$28=1,SUM(EW28+(FA28-EW28)/2),SUM(EV28+(EZ28-EV28)*3/4))</f>
        <v>1.026168</v>
      </c>
      <c r="EZ28" s="599">
        <f>IF($F$28=1,SUM(EW28+(FA28-EW28)*3/4),IF(FA$31=1,1,EV28*(1+FA$31)))</f>
        <v>1.030224</v>
      </c>
      <c r="FA28" s="599">
        <f>IF($F$28=1,IF(FA$30=1,1,EW28*(1+FA$30)),SUM(EZ28+(FD28-EZ28)/4))</f>
        <v>1.0348600080000001</v>
      </c>
      <c r="FB28" s="599">
        <f>IF($F$28=1,SUM(FA28+(FE28-FA28)/4),SUM(EZ28+(FD28-EZ28)/2))</f>
        <v>1.0394960160000002</v>
      </c>
      <c r="FC28" s="599">
        <f>IF($F$28=1,SUM(FA28+(FE28-FA28)/2),SUM(EZ28+(FD28-EZ28)*3/4))</f>
        <v>1.044132024</v>
      </c>
      <c r="FD28" s="599">
        <f>IF($F$28=1,SUM(FA28+(FE28-FA28)*3/4),IF(FE$31=1,1,EZ28*(1+FE$31)))</f>
        <v>1.0487680320000001</v>
      </c>
      <c r="FE28" s="599">
        <f>IF($F$28=1,IF(FE$30=1,1,FA28*(1+FE$30)),SUM(FD28+(FH28-FD28)/4))</f>
        <v>1.0537496801520001</v>
      </c>
      <c r="FF28" s="599">
        <f>IF($F$28=1,SUM(FE28+(FI28-FE28)/4),SUM(FD28+(FH28-FD28)/2))</f>
        <v>1.0587313283040001</v>
      </c>
      <c r="FG28" s="599">
        <f>IF($F$28=1,SUM(FE28+(FI28-FE28)/2),SUM(FD28+(FH28-FD28)*3/4))</f>
        <v>1.063712976456</v>
      </c>
      <c r="FH28" s="599">
        <f>IF($F$28=1,SUM(FE28+(FI28-FE28)*3/4),IF(FI$31=1,1,FD28*(1+FI$31)))</f>
        <v>1.068694624608</v>
      </c>
      <c r="FI28" s="599">
        <f>IF($F$28=1,IF(FI$30=1,1,FE28*(1+FI$30)),SUM(FH28+(FL28-FH28)/4))</f>
        <v>1.07403809773104</v>
      </c>
      <c r="FJ28" s="599">
        <f>IF($F$28=1,SUM(FI28+(FM28-FI28)/4),SUM(FH28+(FL28-FH28)/2))</f>
        <v>1.0793815708540802</v>
      </c>
      <c r="FK28" s="599">
        <f>IF($F$28=1,SUM(FI28+(FM28-FI28)/2),SUM(FH28+(FL28-FH28)*3/4))</f>
        <v>1.0847250439771201</v>
      </c>
      <c r="FL28" s="599">
        <f>IF($F$28=1,SUM(FI28+(FM28-FI28)*3/4),IF(FM$31=1,1,FH28*(1+FM$31)))</f>
        <v>1.0900685171001601</v>
      </c>
      <c r="FM28" s="599">
        <f>IF($F$28=1,IF(FM$30=1,1,FI28*(1+FM$30)),SUM(FL28+(FP28-FL28)/4))</f>
        <v>1.0955188596856609</v>
      </c>
      <c r="FN28" s="599">
        <f>IF($F$28=1,SUM(FM28+(FQ28-FM28)/4),SUM(FL28+(FP28-FL28)/2))</f>
        <v>1.1009692022711617</v>
      </c>
      <c r="FO28" s="599">
        <f>IF($F$28=1,SUM(FM28+(FQ28-FM28)/2),SUM(FL28+(FP28-FL28)*3/4))</f>
        <v>1.1064195448566625</v>
      </c>
      <c r="FP28" s="599">
        <f>IF($F$28=1,SUM(FM28+(FQ28-FM28)*3/4),IF(FQ$31=1,1,FL28*(1+FQ$31)))</f>
        <v>1.1118698874421633</v>
      </c>
      <c r="FQ28" s="599">
        <f>IF($F$28=1,IF(FQ$30=1,1,FM28*(1+FQ$30)),SUM(FP28+(FT28-FP28)/4))</f>
        <v>1.1174292368793741</v>
      </c>
      <c r="FR28" s="599">
        <f>IF($F$28=1,SUM(FQ28+(FU28-FQ28)/4),SUM(FP28+(FT28-FP28)/2))</f>
        <v>1.1229885863165849</v>
      </c>
      <c r="FS28" s="599">
        <f>IF($F$28=1,SUM(FQ28+(FU28-FQ28)/2),SUM(FP28+(FT28-FP28)*3/4))</f>
        <v>1.1285479357537958</v>
      </c>
      <c r="FT28" s="599">
        <f>IF($F$28=1,SUM(FQ28+(FU28-FQ28)*3/4),IF(FU$31=1,1,FP28*(1+FU$31)))</f>
        <v>1.1341072851910066</v>
      </c>
      <c r="FU28" s="599">
        <f>IF($F$28=1,IF(FU$30=1,1,FQ28*(1+FU$30)),SUM(FT28+(FX28-FT28)/4))</f>
        <v>1.1397778216169616</v>
      </c>
      <c r="FV28" s="599">
        <f>IF($F$28=1,SUM(FU28+(FY28-FU28)/4),SUM(FT28+(FX28-FT28)/2))</f>
        <v>1.1454483580429167</v>
      </c>
      <c r="FW28" s="599">
        <f>IF($F$28=1,SUM(FU28+(FY28-FU28)/2),SUM(FT28+(FX28-FT28)*3/4))</f>
        <v>1.1511188944688717</v>
      </c>
      <c r="FX28" s="599">
        <f>IF($F$28=1,SUM(FU28+(FY28-FU28)*3/4),IF(FY$31=1,1,FT28*(1+FY$31)))</f>
        <v>1.1567894308948268</v>
      </c>
      <c r="FY28" s="599">
        <f>IF($F$28=1,IF(FY$30=1,1,FU28*(1+FY$30)),SUM(FX28+(GB28-FX28)/4))</f>
        <v>1.1625733780493008</v>
      </c>
      <c r="FZ28" s="599">
        <f>IF($F$28=1,SUM(FY28+(GC28-FY28)/4),SUM(FX28+(GB28-FX28)/2))</f>
        <v>1.1683573252037749</v>
      </c>
      <c r="GA28" s="599">
        <f>IF($F$28=1,SUM(FY28+(GC28-FY28)/2),SUM(FX28+(GB28-FX28)*3/4))</f>
        <v>1.1741412723582492</v>
      </c>
      <c r="GB28" s="599">
        <f>IF($F$28=1,SUM(FY28+(GC28-FY28)*3/4),IF(GC$31=1,1,FX28*(1+GC$31)))</f>
        <v>1.1799252195127232</v>
      </c>
      <c r="GC28" s="599">
        <f>IF($F$28=1,IF(GC$30=1,1,FY28*(1+GC$30)),SUM(GB28+(GF28-GB28)/4))</f>
        <v>1.1858248456102869</v>
      </c>
      <c r="GD28" s="599">
        <f>IF($F$28=1,SUM(GC28+(GG28-GC28)/4),SUM(GB28+(GF28-GB28)/2))</f>
        <v>1.1917244717078503</v>
      </c>
      <c r="GE28" s="599">
        <f>IF($F$28=1,SUM(GC28+(GG28-GC28)/2),SUM(GB28+(GF28-GB28)*3/4))</f>
        <v>1.197624097805414</v>
      </c>
      <c r="GF28" s="599">
        <f>IF($F$28=1,SUM(GC28+(GG28-GC28)*3/4),IF(GG$31=1,1,GB28*(1+GG$31)))</f>
        <v>1.2035237239029777</v>
      </c>
      <c r="GG28" s="599">
        <f>IF($F$28=1,IF(GG$30=1,1,GC28*(1+GG$30)),SUM(GF28+(GJ28-GF28)/4))</f>
        <v>1.2095413425224926</v>
      </c>
      <c r="GH28" s="599">
        <f>IF($F$28=1,SUM(GG28+(GK28-GG28)/4),SUM(GF28+(GJ28-GF28)/2))</f>
        <v>1.2155589611420075</v>
      </c>
      <c r="GI28" s="599">
        <f>IF($F$28=1,SUM(GG28+(GK28-GG28)/2),SUM(GF28+(GJ28-GF28)*3/4))</f>
        <v>1.2215765797615223</v>
      </c>
      <c r="GJ28" s="599">
        <f>IF($F$28=1,SUM(GG28+(GK28-GG28)*3/4),IF(GK$31=1,1,GF28*(1+GK$31)))</f>
        <v>1.2275941983810372</v>
      </c>
      <c r="GK28" s="599">
        <f>IF($F$28=1,IF(GK$30=1,1,GG28*(1+GK$30)),SUM(GJ28+(GN28-GJ28)/4))</f>
        <v>1.2337321693729424</v>
      </c>
      <c r="GL28" s="599">
        <f>IF($F$28=1,SUM(GK28+(GO28-GK28)/4),SUM(GJ28+(GN28-GJ28)/2))</f>
        <v>1.2398701403648476</v>
      </c>
      <c r="GM28" s="599">
        <f>IF($F$28=1,SUM(GK28+(GO28-GK28)/2),SUM(GJ28+(GN28-GJ28)*3/4))</f>
        <v>1.2460081113567529</v>
      </c>
      <c r="GN28" s="599">
        <f>IF($F$28=1,SUM(GK28+(GO28-GK28)*3/4),IF(GO$31=1,1,GJ28*(1+GO$31)))</f>
        <v>1.2521460823486581</v>
      </c>
      <c r="GO28" s="599">
        <f>IF($F$28=1,IF(GO$30=1,1,GK28*(1+GO$30)),SUM(GN28+(GR28-GN28)/4))</f>
        <v>1.2584068127604013</v>
      </c>
      <c r="GP28" s="599">
        <f>IF($F$28=1,SUM(GO28+(GS28-GO28)/4),SUM(GN28+(GR28-GN28)/2))</f>
        <v>1.2646675431721448</v>
      </c>
      <c r="GQ28" s="599">
        <f>IF($F$28=1,SUM(GO28+(GS28-GO28)/2),SUM(GN28+(GR28-GN28)*3/4))</f>
        <v>1.270928273583888</v>
      </c>
      <c r="GR28" s="599">
        <f>IF($F$28=1,SUM(GO28+(GS28-GO28)*3/4),IF(GS$31=1,1,GN28*(1+GS$31)))</f>
        <v>1.2771890039956313</v>
      </c>
      <c r="GS28" s="599">
        <f>IF($F$28=1,IF(GS$30=1,1,GO28*(1+GS$30)),SUM(GR28+(GV28-GR28)/4))</f>
        <v>1.2835749490156094</v>
      </c>
      <c r="GT28" s="599">
        <f>IF($F$28=1,SUM(GS28+(GW28-GS28)/4),SUM(GR28+(GV28-GR28)/2))</f>
        <v>1.2899608940355876</v>
      </c>
      <c r="GU28" s="599">
        <f>IF($F$28=1,SUM(GS28+(GW28-GS28)/2),SUM(GR28+(GV28-GR28)*3/4))</f>
        <v>1.2963468390555659</v>
      </c>
      <c r="GV28" s="599">
        <f>IF($F$28=1,SUM(GS28+(GW28-GS28)*3/4),IF(GW$31=1,1,GR28*(1+GW$31)))</f>
        <v>1.302732784075544</v>
      </c>
      <c r="GW28" s="599">
        <f>IF($F$28=1,IF(GW$30=1,1,GS28*(1+GW$30)),SUM(GV28+(GZ28-GV28)/4))</f>
        <v>1.3092464479959218</v>
      </c>
      <c r="GX28" s="599">
        <f>IF($F$28=1,SUM(GW28+(HA28-GW28)/4),SUM(GV28+(GZ28-GV28)/2))</f>
        <v>1.3157601119162994</v>
      </c>
      <c r="GY28" s="599">
        <f>IF($F$28=1,SUM(GW28+(HA28-GW28)/2),SUM(GV28+(GZ28-GV28)*3/4))</f>
        <v>1.3222737758366772</v>
      </c>
      <c r="GZ28" s="599">
        <f>IF($F$28=1,SUM(GW28+(HA28-GW28)*3/4),IF(HA$31=1,1,GV28*(1+HA$31)))</f>
        <v>1.3287874397570549</v>
      </c>
      <c r="HA28" s="599">
        <f>IF($F$28=1,IF(HA$30=1,1,GW28*(1+HA$30)),SUM(GZ28+(HD28-GZ28)/4))</f>
        <v>1.3354313769558401</v>
      </c>
      <c r="HB28" s="599">
        <f>IF($F$28=1,SUM(HA28+(HE28-HA28)/4),SUM(GZ28+(HD28-GZ28)/2))</f>
        <v>1.3420753141546253</v>
      </c>
      <c r="HC28" s="599">
        <f>IF($F$28=1,SUM(HA28+(HE28-HA28)/2),SUM(GZ28+(HD28-GZ28)*3/4))</f>
        <v>1.3487192513534108</v>
      </c>
      <c r="HD28" s="599">
        <f>IF($F$28=1,SUM(HA28+(HE28-HA28)*3/4),IF(HE$31=1,1,GZ28*(1+HE$31)))</f>
        <v>1.355363188552196</v>
      </c>
      <c r="HE28" s="599">
        <f>IF($F$28=1,IF(HE$30=1,1,HA28*(1+HE$30)),SUM(HD28+(HH28-HD28)/4))</f>
        <v>1.362140004494957</v>
      </c>
      <c r="HF28" s="599">
        <f>IF($F$28=1,SUM(HE28+(HI28-HE28)/4),SUM(HD28+(HH28-HD28)/2))</f>
        <v>1.3689168204377178</v>
      </c>
      <c r="HG28" s="599">
        <f>IF($F$28=1,SUM(HE28+(HI28-HE28)/2),SUM(HD28+(HH28-HD28)*3/4))</f>
        <v>1.3756936363804788</v>
      </c>
      <c r="HH28" s="599">
        <f>IF($F$28=1,SUM(HE28+(HI28-HE28)*3/4),IF(HI$31=1,1,HD28*(1+HI$31)))</f>
        <v>1.3824704523232398</v>
      </c>
      <c r="HI28" s="599">
        <f>IF($F$28=1,IF(HI$30=1,1,HE28*(1+HI$30)),SUM(HH28+(HL28-HH28)/4))</f>
        <v>1.389382804584856</v>
      </c>
      <c r="HJ28" s="599">
        <f>IF($F$28=1,SUM(HI28+(HM28-HI28)/4),SUM(HH28+(HL28-HH28)/2))</f>
        <v>1.3962951568464721</v>
      </c>
      <c r="HK28" s="599">
        <f>IF($F$28=1,SUM(HI28+(HM28-HI28)/2),SUM(HH28+(HL28-HH28)*3/4))</f>
        <v>1.4032075091080884</v>
      </c>
      <c r="HL28" s="599">
        <f>IF($F$28=1,SUM(HI28+(HM28-HI28)*3/4),IF(HM$31=1,1,HH28*(1+HM$31)))</f>
        <v>1.4101198613697046</v>
      </c>
      <c r="HM28" s="599">
        <f>IF($F$28=1,IF(HM$30=1,1,HI28*(1+HM$30)),SUM(HL28+(HP28-HL28)/4))</f>
        <v>1.4171704606765532</v>
      </c>
      <c r="HN28" s="599">
        <f>IF($F$28=1,SUM(HM28+(HQ28-HM28)/4),SUM(HL28+(HP28-HL28)/2))</f>
        <v>1.4242210599834015</v>
      </c>
      <c r="HO28" s="599">
        <f>IF($F$28=1,SUM(HM28+(HQ28-HM28)/2),SUM(HL28+(HP28-HL28)*3/4))</f>
        <v>1.4312716592902501</v>
      </c>
      <c r="HP28" s="599">
        <f>IF($F$28=1,SUM(HM28+(HQ28-HM28)*3/4),IF(HQ$31=1,1,HL28*(1+HQ$31)))</f>
        <v>1.4383222585970987</v>
      </c>
      <c r="HQ28" s="599">
        <f>IF($F$28=1,IF(HQ$30=1,1,HM28*(1+HQ$30)),SUM(HP28+(HT28-HP28)/4))</f>
        <v>1.4455138698900842</v>
      </c>
      <c r="HR28" s="599">
        <f>IF($F$28=1,SUM(HQ28+(HU28-HQ28)/4),SUM(HP28+(HT28-HP28)/2))</f>
        <v>1.4527054811830697</v>
      </c>
      <c r="HS28" s="599">
        <f>IF($F$28=1,SUM(HQ28+(HU28-HQ28)/2),SUM(HP28+(HT28-HP28)*3/4))</f>
        <v>1.4598970924760553</v>
      </c>
      <c r="HT28" s="599">
        <f>IF($F$28=1,SUM(HQ28+(HU28-HQ28)*3/4),IF(HU$31=1,1,HP28*(1+HU$31)))</f>
        <v>1.4670887037690408</v>
      </c>
      <c r="HU28" s="599">
        <f>IF($F$28=1,IF(HU$30=1,1,HQ28*(1+HU$30)),SUM(HT28+(HX28-HT28)/4))</f>
        <v>1.4744241472878858</v>
      </c>
      <c r="HV28" s="599">
        <f>IF($F$28=1,SUM(HU28+(HY28-HU28)/4),SUM(HT28+(HX28-HT28)/2))</f>
        <v>1.4817595908067311</v>
      </c>
      <c r="HW28" s="599">
        <f>IF($F$28=1,SUM(HU28+(HY28-HU28)/2),SUM(HT28+(HX28-HT28)*3/4))</f>
        <v>1.4890950343255764</v>
      </c>
      <c r="HX28" s="599">
        <f>IF($F$28=1,SUM(HU28+(HY28-HU28)*3/4),IF(HY$31=1,1,HT28*(1+HY$31)))</f>
        <v>1.4964304778444215</v>
      </c>
      <c r="HY28" s="599">
        <f>IF($F$28=1,IF(HY$30=1,1,HU28*(1+HY$30)),SUM(HX28+(IB28-HX28)/4))</f>
        <v>1.5039126302336436</v>
      </c>
      <c r="HZ28" s="599">
        <f>IF($F$28=1,SUM(HY28+(IC28-HY28)/4),SUM(HX28+(IB28-HX28)/2))</f>
        <v>1.5113947826228658</v>
      </c>
      <c r="IA28" s="599">
        <f>IF($F$28=1,SUM(HY28+(IC28-HY28)/2),SUM(HX28+(IB28-HX28)*3/4))</f>
        <v>1.5188769350120879</v>
      </c>
      <c r="IB28" s="599">
        <f>IF($F$28=1,SUM(HY28+(IC28-HY28)*3/4),IF(IC$31=1,1,HX28*(1+IC$31)))</f>
        <v>1.52635908740131</v>
      </c>
      <c r="IC28" s="599">
        <f>IF($F$28=1,IF(IC$30=1,1,HY28*(1+IC$30)),SUM(IB28+(IF28-IB28)/4))</f>
        <v>1.5339908828383164</v>
      </c>
      <c r="ID28" s="599">
        <f>IF($F$28=1,SUM(IC28+(IG28-IC28)/4),SUM(IB28+(IF28-IB28)/2))</f>
        <v>1.5416226782753231</v>
      </c>
      <c r="IE28" s="599">
        <f>IF($F$28=1,SUM(IC28+(IG28-IC28)/2),SUM(IB28+(IF28-IB28)*3/4))</f>
        <v>1.5492544737123297</v>
      </c>
      <c r="IF28" s="600">
        <f>IF($F$28=1,SUM(IC28+(IG28-IC28)*3/4),IF(IG$31=1,1,IB28*(1+IG$31)))</f>
        <v>1.5568862691493361</v>
      </c>
      <c r="IG28" s="600">
        <f>IF($F$28=1,IF(IG$30=1,1,IC28*(1+IG$30)),SUM(IF28+(IJ28-IF28)/4))</f>
        <v>1.5646707004950828</v>
      </c>
      <c r="IH28" s="600">
        <f>IF($F$28=1,SUM(IG28+(IK28-IG28)/4),SUM(IF28+(IJ28-IF28)/2))</f>
        <v>1.5724551318408295</v>
      </c>
      <c r="II28" s="600">
        <f>IF($F$28=1,SUM(IG28+(IK28-IG28)/2),SUM(IF28+(IJ28-IF28)*3/4))</f>
        <v>1.5802395631865762</v>
      </c>
      <c r="IJ28" s="600">
        <f>IF($F$28=1,SUM(IG28+(IK28-IG28)*3/4),IF(IK$31=1,1,IF28*(1+IK$31)))</f>
        <v>1.5880239945323229</v>
      </c>
      <c r="IK28" s="600">
        <f>IF($F$28=1,IF(IK$30=1,1,IG28*(1+IK$30)),SUM(IJ28+(IN28-IJ28)/4))</f>
        <v>1.5959641145049845</v>
      </c>
      <c r="IL28" s="600">
        <f>IF($F$28=1,SUM(IK28+(IO28-IK28)/4),SUM(IJ28+(IN28-IJ28)/2))</f>
        <v>1.6039042344776462</v>
      </c>
      <c r="IM28" s="600">
        <f>IF($F$28=1,SUM(IK28+(IO28-IK28)/2),SUM(IJ28+(IN28-IJ28)*3/4))</f>
        <v>1.6118443544503078</v>
      </c>
      <c r="IN28" s="600">
        <f>IF($F$28=1,SUM(IK28+(IO28-IK28)*3/4),IF(IO$31=1,1,IJ28*(1+IO$31)))</f>
        <v>1.6197844744229695</v>
      </c>
      <c r="IO28" s="600">
        <f>IF($F$28=1,IF(IO$30=1,1,IK28*(1+IO$30)),SUM(IN28+(IR28-IN28)/4))</f>
        <v>1.6278833967950843</v>
      </c>
      <c r="IP28" s="600">
        <f>IF($F$28=1,SUM(IO28+(IS28-IO28)/4),SUM(IN28+(IR28-IN28)/2))</f>
        <v>1.6359823191671992</v>
      </c>
      <c r="IQ28" s="600">
        <f>IF($F$28=1,SUM(IO28+(IS28-IO28)/2),SUM(IN28+(IR28-IN28)*3/4))</f>
        <v>1.644081241539314</v>
      </c>
      <c r="IR28" s="600">
        <f>IF($F$28=1,SUM(IO28+(IS28-IO28)*3/4),IF(IS$31=1,1,IN28*(1+IS$31)))</f>
        <v>1.6521801639114289</v>
      </c>
      <c r="IS28" s="600">
        <f>IF($F$28=1,IF(IS$30=1,1,IO28*(1+IS$30)),SUM(IR28+(IV28-IR28)/4))</f>
        <v>1.660441064730986</v>
      </c>
      <c r="IT28" s="600">
        <f>IF($F$28=1,SUM(IS28+(IW28-IS28)/4),SUM(IR28+(IV28-IR28)/2))</f>
        <v>1.6687019655505431</v>
      </c>
      <c r="IU28" s="600">
        <f>IF($F$28=1,SUM(IS28+(IW28-IS28)/2),SUM(IR28+(IV28-IR28)*3/4))</f>
        <v>1.6769628663701004</v>
      </c>
      <c r="IV28" s="600">
        <f>IF($F$28=1,SUM(IS28+(IW28-IS28)*3/4),IF(IW$31=1,1,IR28*(1+IW$31)))</f>
        <v>1.6852237671896575</v>
      </c>
      <c r="IW28" s="600">
        <f>IF($F$28=1,IF(IW$30=1,1,IS28*(1+IW$30)),SUM(IV28+(IZ28-IV28)/4))</f>
        <v>1.6936498860256057</v>
      </c>
      <c r="IX28" s="600">
        <f>IF($F$28=1,SUM(IW28+(JA28-IW28)/4),SUM(IV28+(IZ28-IV28)/2))</f>
        <v>1.7020760048615542</v>
      </c>
      <c r="IY28" s="600">
        <f>IF($F$28=1,SUM(IW28+(JA28-IW28)/2),SUM(IV28+(IZ28-IV28)*3/4))</f>
        <v>1.7105021236975024</v>
      </c>
      <c r="IZ28" s="600">
        <f>IF($F$28=1,SUM(IW28+(JA28-IW28)*3/4),IF(JA$31=1,1,IV28*(1+JA$31)))</f>
        <v>1.7189282425334507</v>
      </c>
      <c r="JA28" s="600">
        <f>IF($F$28=1,IF(JA$30=1,1,IW28*(1+JA$30)),SUM(IZ28+(JD28-IZ28)/4))</f>
        <v>1.7275228837461181</v>
      </c>
      <c r="JB28" s="600">
        <f>IF($F$28=1,SUM(JA28+(JE28-JA28)/4),SUM(IZ28+(JD28-IZ28)/2))</f>
        <v>1.7361175249587852</v>
      </c>
      <c r="JC28" s="600">
        <f>IF($F$28=1,SUM(JA28+(JE28-JA28)/2),SUM(IZ28+(JD28-IZ28)*3/4))</f>
        <v>1.7447121661714524</v>
      </c>
      <c r="JD28" s="600">
        <f>IF($F$28=1,SUM(JA28+(JE28-JA28)*3/4),IF(JE$31=1,1,IZ28*(1+JE$31)))</f>
        <v>1.7533068073841198</v>
      </c>
      <c r="JE28" s="600">
        <f>IF($F$28=1,IF(JE$30=1,1,JA28*(1+JE$30)),SUM(JD28+(JH28-JD28)/4))</f>
        <v>1.7620733414210403</v>
      </c>
      <c r="JF28" s="600">
        <f>IF($F$28=1,SUM(JE28+(JI28-JE28)/4),SUM(JD28+(JH28-JD28)/2))</f>
        <v>1.7708398754579611</v>
      </c>
      <c r="JG28" s="600">
        <f>IF($F$28=1,SUM(JE28+(JI28-JE28)/2),SUM(JD28+(JH28-JD28)*3/4))</f>
        <v>1.7796064094948818</v>
      </c>
      <c r="JH28" s="600">
        <f>IF($F$28=1,SUM(JE28+(JI28-JE28)*3/4),IF(JI$31=1,1,JD28*(1+JI$31)))</f>
        <v>1.7883729435318023</v>
      </c>
      <c r="JI28" s="600">
        <f>IF($F$28=1,IF(JI$30=1,1,JE28*(1+JI$30)),SUM(JH28+(JL28-JH28)/4))</f>
        <v>1.7973148082494612</v>
      </c>
      <c r="JJ28" s="600">
        <f>IF($F$28=1,SUM(JI28+(JM28-JI28)/4),SUM(JH28+(JL28-JH28)/2))</f>
        <v>1.8062566729671203</v>
      </c>
      <c r="JK28" s="600">
        <f>IF($F$28=1,SUM(JI28+(JM28-JI28)/2),SUM(JH28+(JL28-JH28)*3/4))</f>
        <v>1.8151985376847795</v>
      </c>
      <c r="JL28" s="600">
        <f>IF($F$28=1,SUM(JI28+(JM28-JI28)*3/4),IF(JM$31=1,1,JH28*(1+JM$31)))</f>
        <v>1.8241404024024384</v>
      </c>
      <c r="JM28" s="600">
        <f>IF($F$28=1,IF(JM$30=1,1,JI28*(1+JM$30)),SUM(JL28+(JP28-JL28)/4))</f>
        <v>1.8332611044144507</v>
      </c>
      <c r="JN28" s="600">
        <f>IF($F$28=1,SUM(JM28+(JQ28-JM28)/4),SUM(JL28+(JP28-JL28)/2))</f>
        <v>1.8423818064264628</v>
      </c>
      <c r="JO28" s="600">
        <f>IF($F$28=1,SUM(JM28+(JQ28-JM28)/2),SUM(JL28+(JP28-JL28)*3/4))</f>
        <v>1.8515025084384749</v>
      </c>
      <c r="JP28" s="600">
        <f>IF($F$28=1,SUM(JM28+(JQ28-JM28)*3/4),IF(JQ$31=1,1,JL28*(1+JQ$31)))</f>
        <v>1.8606232104504872</v>
      </c>
      <c r="JQ28" s="600">
        <f>IF($F$28=1,IF(JQ$30=1,1,JM28*(1+JQ$30)),SUM(JP28+(JT28-JP28)/4))</f>
        <v>1.8699263265027395</v>
      </c>
      <c r="JR28" s="600">
        <f>IF($F$28=1,SUM(JQ28+(JU28-JQ28)/4),SUM(JP28+(JT28-JP28)/2))</f>
        <v>1.879229442554992</v>
      </c>
      <c r="JS28" s="600">
        <f>IF($F$28=1,SUM(JQ28+(JU28-JQ28)/2),SUM(JP28+(JT28-JP28)*3/4))</f>
        <v>1.8885325586072446</v>
      </c>
      <c r="JT28" s="600">
        <f>IF($F$28=1,SUM(JQ28+(JU28-JQ28)*3/4),IF(JU$31=1,1,JP28*(1+JU$31)))</f>
        <v>1.8978356746594969</v>
      </c>
      <c r="JU28" s="600">
        <f>IF($F$28=1,IF(JU$30=1,1,JQ28*(1+JU$30)),SUM(JT28+(JX28-JT28)/4))</f>
        <v>1.9073248530327944</v>
      </c>
      <c r="JV28" s="600">
        <f>IF($F$28=1,SUM(JU28+(JY28-JU28)/4),SUM(JT28+(JX28-JT28)/2))</f>
        <v>1.916814031406092</v>
      </c>
      <c r="JW28" s="600">
        <f>IF($F$28=1,SUM(JU28+(JY28-JU28)/2),SUM(JT28+(JX28-JT28)*3/4))</f>
        <v>1.9263032097793893</v>
      </c>
      <c r="JX28" s="600">
        <f>IF($F$28=1,SUM(JU28+(JY28-JU28)*3/4),IF(JY$31=1,1,JT28*(1+JY$31)))</f>
        <v>1.9357923881526868</v>
      </c>
      <c r="JY28" s="600">
        <f>IF($F$28=1,IF(JY$30=1,1,JU28*(1+JY$30)),SUM(JX28+(KB28-JX28)/4))</f>
        <v>1.9454713500934502</v>
      </c>
      <c r="JZ28" s="600">
        <f>IF($F$28=1,SUM(JY28+(KC28-JY28)/4),SUM(JX28+(KB28-JX28)/2))</f>
        <v>1.9551503120342137</v>
      </c>
      <c r="KA28" s="600">
        <f>IF($F$28=1,SUM(JY28+(KC28-JY28)/2),SUM(JX28+(KB28-JX28)*3/4))</f>
        <v>1.9648292739749773</v>
      </c>
      <c r="KB28" s="600">
        <f>IF($F$28=1,SUM(JY28+(KC28-JY28)*3/4),IF(KC$31=1,1,JX28*(1+KC$31)))</f>
        <v>1.9745082359157407</v>
      </c>
      <c r="KC28" s="600">
        <f>IF($F$28=1,IF(KC$30=1,1,JY28*(1+KC$30)),SUM(KB28+(KF28-KB28)/4))</f>
        <v>1.9843807770953195</v>
      </c>
      <c r="KD28" s="600">
        <f>IF($F$28=1,SUM(KC28+(KG28-KC28)/4),SUM(KB28+(KF28-KB28)/2))</f>
        <v>1.994253318274898</v>
      </c>
      <c r="KE28" s="600">
        <f>IF($F$28=1,SUM(KC28+(KG28-KC28)/2),SUM(KB28+(KF28-KB28)*3/4))</f>
        <v>2.0041258594544771</v>
      </c>
      <c r="KF28" s="600">
        <f>IF($F$28=1,SUM(KC28+(KG28-KC28)*3/4),IF(KG$31=1,1,KB28*(1+KG$31)))</f>
        <v>2.0139984006340557</v>
      </c>
      <c r="KG28" s="600">
        <f>IF($F$28=1,IF(KG$30=1,1,KC28*(1+KG$30)),SUM(KF28+(KJ28-KF28)/4))</f>
        <v>2.024068392637226</v>
      </c>
      <c r="KH28" s="600">
        <f>IF($F$28=1,SUM(KG28+(KK28-KG28)/4),SUM(KF28+(KJ28-KF28)/2))</f>
        <v>2.0341383846403964</v>
      </c>
      <c r="KI28" s="600">
        <f>IF($F$28=1,SUM(KG28+(KK28-KG28)/2),SUM(KF28+(KJ28-KF28)*3/4))</f>
        <v>2.0442083766435664</v>
      </c>
      <c r="KJ28" s="600">
        <f>IF($F$28=1,SUM(KG28+(KK28-KG28)*3/4),IF(KK$31=1,1,KF28*(1+KK$31)))</f>
        <v>2.0542783686467367</v>
      </c>
      <c r="KK28" s="600">
        <f>IF($F$28=1,IF(KK$30=1,1,KG28*(1+KK$30)),SUM(KJ28+(KN28-KJ28)/4))</f>
        <v>2.0645497604899705</v>
      </c>
      <c r="KL28" s="600">
        <f>IF($F$28=1,SUM(KK28+(KO28-KK28)/4),SUM(KJ28+(KN28-KJ28)/2))</f>
        <v>2.0748211523332039</v>
      </c>
      <c r="KM28" s="600">
        <f>IF($F$28=1,SUM(KK28+(KO28-KK28)/2),SUM(KJ28+(KN28-KJ28)*3/4))</f>
        <v>2.0850925441764376</v>
      </c>
      <c r="KN28" s="600">
        <f>IF($F$28=1,SUM(KK28+(KO28-KK28)*3/4),IF(KO$31=1,1,KJ28*(1+KO$31)))</f>
        <v>2.0953639360196714</v>
      </c>
      <c r="KO28" s="600">
        <f>IF($F$28=1,IF(KO$30=1,1,KK28*(1+KO$30)),SUM(KN28+(KR28-KN28)/4))</f>
        <v>2.10584075569977</v>
      </c>
      <c r="KP28" s="600">
        <f>IF($F$28=1,SUM(KO28+(KS28-KO28)/4),SUM(KN28+(KR28-KN28)/2))</f>
        <v>2.1163175753798682</v>
      </c>
      <c r="KQ28" s="600">
        <f>IF($F$28=1,SUM(KO28+(KS28-KO28)/2),SUM(KN28+(KR28-KN28)*3/4))</f>
        <v>2.1267943950599664</v>
      </c>
      <c r="KR28" s="600">
        <f>IF($F$28=1,SUM(KO28+(KS28-KO28)*3/4),IF(KS$31=1,1,KN28*(1+KS$31)))</f>
        <v>2.137271214740065</v>
      </c>
      <c r="KS28" s="600">
        <f>IF($F$28=1,IF(KS$30=1,1,KO28*(1+KS$30)),SUM(KR28+(KV28-KR28)/4))</f>
        <v>2.1479575708137655</v>
      </c>
      <c r="KT28" s="600">
        <f>IF($F$28=1,SUM(KS28+(KW28-KS28)/4),SUM(KR28+(KV28-KR28)/2))</f>
        <v>2.158643926887466</v>
      </c>
      <c r="KU28" s="600">
        <f>IF($F$28=1,SUM(KS28+(KW28-KS28)/2),SUM(KR28+(KV28-KR28)*3/4))</f>
        <v>2.169330282961166</v>
      </c>
      <c r="KV28" s="600">
        <f>IF($F$28=1,SUM(KS28+(KW28-KS28)*3/4),IF(KW$31=1,1,KR28*(1+KW$31)))</f>
        <v>2.1800166390348665</v>
      </c>
      <c r="KW28" s="600">
        <f>IF($F$28=1,IF(KW$30=1,1,KS28*(1+KW$30)),SUM(KV28+(KZ28-KV28)/4))</f>
        <v>2.1909167222300407</v>
      </c>
      <c r="KX28" s="600">
        <f>IF($F$28=1,SUM(KW28+(LA28-KW28)/4),SUM(KV28+(KZ28-KV28)/2))</f>
        <v>2.2018168054252154</v>
      </c>
      <c r="KY28" s="600">
        <f>IF($F$28=1,SUM(KW28+(LA28-KW28)/2),SUM(KV28+(KZ28-KV28)*3/4))</f>
        <v>2.2127168886203896</v>
      </c>
      <c r="KZ28" s="600">
        <f>IF($F$28=1,SUM(KW28+(LA28-KW28)*3/4),IF(LA$31=1,1,KV28*(1+LA$31)))</f>
        <v>2.2236169718155638</v>
      </c>
      <c r="LA28" s="600">
        <f>IF($F$28=1,IF(LA$30=1,1,KW28*(1+LA$30)),SUM(KZ28+(LD28-KZ28)/4))</f>
        <v>2.2347350566746416</v>
      </c>
      <c r="LB28" s="600">
        <f>IF($F$28=1,SUM(LA28+(LE28-LA28)/4),SUM(KZ28+(LD28-KZ28)/2))</f>
        <v>2.2458531415337193</v>
      </c>
      <c r="LC28" s="600">
        <f>IF($F$28=1,SUM(LA28+(LE28-LA28)/2),SUM(KZ28+(LD28-KZ28)*3/4))</f>
        <v>2.2569712263927975</v>
      </c>
      <c r="LD28" s="600">
        <f>IF($F$28=1,SUM(LA28+(LE28-LA28)*3/4),IF(LE$31=1,1,KZ28*(1+LE$31)))</f>
        <v>2.2680893112518752</v>
      </c>
      <c r="LE28" s="600">
        <f>IF($F$28=1,IF(LE$30=1,1,LA28*(1+LE$30)),SUM(LD28+(LH28-LD28)/4))</f>
        <v>2.2794297578081348</v>
      </c>
      <c r="LF28" s="600">
        <f>IF($F$28=1,SUM(LE28+(LI28-LE28)/4),SUM(LD28+(LH28-LD28)/2))</f>
        <v>2.290770204364394</v>
      </c>
      <c r="LG28" s="600">
        <f>IF($F$28=1,SUM(LE28+(LI28-LE28)/2),SUM(LD28+(LH28-LD28)*3/4))</f>
        <v>2.3021106509206533</v>
      </c>
      <c r="LH28" s="600">
        <f>IF($F$28=1,SUM(LE28+(LI28-LE28)*3/4),IF(LI$31=1,1,LD28*(1+LI$31)))</f>
        <v>2.3134510974769129</v>
      </c>
      <c r="LI28" s="600">
        <f>IF($F$28=1,IF(LI$30=1,1,LE28*(1+LI$30)),SUM(LH28+(LL28-LH28)/4))</f>
        <v>2.3250183529642974</v>
      </c>
      <c r="LJ28" s="600">
        <f>IF($F$28=1,SUM(LI28+(LM28-LI28)/4),SUM(LH28+(LL28-LH28)/2))</f>
        <v>2.3365856084516823</v>
      </c>
      <c r="LK28" s="600">
        <f>IF($F$28=1,SUM(LI28+(LM28-LI28)/2),SUM(LH28+(LL28-LH28)*3/4))</f>
        <v>2.3481528639390667</v>
      </c>
      <c r="LL28" s="600">
        <f>IF($F$28=1,SUM(LI28+(LM28-LI28)*3/4),IF(LM$31=1,1,LH28*(1+LM$31)))</f>
        <v>2.3597201194264512</v>
      </c>
      <c r="LM28" s="600">
        <f>IF($F$28=1,IF(LM$30=1,1,LI28*(1+LM$30)),SUM(LL28+(LP28-LL28)/4))</f>
        <v>2.3715187200235834</v>
      </c>
      <c r="LN28" s="600">
        <f>IF($F$28=1,SUM(LM28+(LQ28-LM28)/4),SUM(LL28+(LP28-LL28)/2))</f>
        <v>2.3833173206207157</v>
      </c>
      <c r="LO28" s="600">
        <f>IF($F$28=1,SUM(LM28+(LQ28-LM28)/2),SUM(LL28+(LP28-LL28)*3/4))</f>
        <v>2.3951159212178479</v>
      </c>
      <c r="LP28" s="600">
        <f>IF($F$28=1,SUM(LM28+(LQ28-LM28)*3/4),IF(LQ$31=1,1,LL28*(1+LQ$31)))</f>
        <v>2.4069145218149801</v>
      </c>
      <c r="LQ28" s="600">
        <f>IF($F$28=1,IF(LQ$30=1,1,LM28*(1+LQ$30)),SUM(LP28+(LT28-LP28)/4))</f>
        <v>2.4189490944240548</v>
      </c>
      <c r="LR28" s="600">
        <f>IF($F$28=1,SUM(LQ28+(LU28-LQ28)/4),SUM(LP28+(LT28-LP28)/2))</f>
        <v>2.43098366703313</v>
      </c>
      <c r="LS28" s="600">
        <f>IF($F$28=1,SUM(LQ28+(LU28-LQ28)/2),SUM(LP28+(LT28-LP28)*3/4))</f>
        <v>2.4430182396422051</v>
      </c>
      <c r="LT28" s="600">
        <f>IF($F$28=1,SUM(LQ28+(LU28-LQ28)*3/4),IF(LU$31=1,1,LP28*(1+LU$31)))</f>
        <v>2.4550528122512798</v>
      </c>
      <c r="LU28" s="600">
        <f>IF($F$28=1,IF(LU$30=1,1,LQ28*(1+LU$30)),SUM(LT28+(LX28-LT28)/4))</f>
        <v>2.467328076312536</v>
      </c>
      <c r="LV28" s="600">
        <f>IF($F$28=1,SUM(LU28+(LY28-LU28)/4),SUM(LT28+(LX28-LT28)/2))</f>
        <v>2.4796033403737927</v>
      </c>
      <c r="LW28" s="600">
        <f>IF($F$28=1,SUM(LU28+(LY28-LU28)/2),SUM(LT28+(LX28-LT28)*3/4))</f>
        <v>2.4918786044350494</v>
      </c>
      <c r="LX28" s="600">
        <f>IF($F$28=1,SUM(LU28+(LY28-LU28)*3/4),IF(LY$31=1,1,LT28*(1+LY$31)))</f>
        <v>2.5041538684963056</v>
      </c>
      <c r="LY28" s="600">
        <f>IF($F$28=1,IF(LY$30=1,1,LU28*(1+LY$30)),SUM(LX28+(MB28-LX28)/4))</f>
        <v>2.5166746378387872</v>
      </c>
      <c r="LZ28" s="600">
        <f>IF($F$28=1,SUM(LY28+(MC28-LY28)/4),SUM(LX28+(MB28-LX28)/2))</f>
        <v>2.5291954071812688</v>
      </c>
      <c r="MA28" s="600">
        <f>IF($F$28=1,SUM(LY28+(MC28-LY28)/2),SUM(LX28+(MB28-LX28)*3/4))</f>
        <v>2.5417161765237504</v>
      </c>
      <c r="MB28" s="600">
        <f>IF($F$28=1,SUM(LY28+(MC28-LY28)*3/4),IF(MC$31=1,1,LX28*(1+MC$31)))</f>
        <v>2.554236945866232</v>
      </c>
      <c r="MC28" s="600">
        <f>IF($F$28=1,IF(MC$30=1,1,LY28*(1+MC$30)),SUM(MB28+(MF28-MB28)/4))</f>
        <v>2.5670081305955632</v>
      </c>
      <c r="MD28" s="600">
        <f>IF($F$28=1,SUM(MC28+(MG28-MC28)/4),SUM(MB28+(MF28-MB28)/2))</f>
        <v>2.5797793153248945</v>
      </c>
      <c r="ME28" s="600">
        <f>IF($F$28=1,SUM(MC28+(MG28-MC28)/2),SUM(MB28+(MF28-MB28)*3/4))</f>
        <v>2.5925505000542253</v>
      </c>
      <c r="MF28" s="600">
        <f>IF($F$28=1,SUM(MC28+(MG28-MC28)*3/4),IF(MG$31=1,1,MB28*(1+MG$31)))</f>
        <v>2.6053216847835565</v>
      </c>
      <c r="MG28" s="600">
        <f>IF($F$28=1,IF(MG$30=1,1,MC28*(1+MG$30)),SUM(MF28+(MJ28-MF28)/4))</f>
        <v>2.6183482932074744</v>
      </c>
      <c r="MH28" s="600">
        <f>IF($F$28=1,SUM(MG28+(MK28-MG28)/4),SUM(MF28+(MJ28-MF28)/2))</f>
        <v>2.6313749016313919</v>
      </c>
      <c r="MI28" s="600">
        <f>IF($F$28=1,SUM(MG28+(MK28-MG28)/2),SUM(MF28+(MJ28-MF28)*3/4))</f>
        <v>2.6444015100553098</v>
      </c>
      <c r="MJ28" s="600">
        <f>IF($F$28=1,SUM(MG28+(MK28-MG28)*3/4),IF(MK$31=1,1,MF28*(1+MK$31)))</f>
        <v>2.6574281184792277</v>
      </c>
      <c r="MK28" s="600">
        <f>IF($F$28=1,IF(MK$30=1,1,MG28*(1+MK$30)),SUM(MJ28+(MN28-MJ28)/4))</f>
        <v>2.6707152590716237</v>
      </c>
      <c r="ML28" s="600">
        <f>IF($F$28=1,SUM(MK28+(MO28-MK28)/4),SUM(MJ28+(MN28-MJ28)/2))</f>
        <v>2.6840023996640197</v>
      </c>
      <c r="MM28" s="600">
        <f>IF($F$28=1,SUM(MK28+(MO28-MK28)/2),SUM(MJ28+(MN28-MJ28)*3/4))</f>
        <v>2.6972895402564161</v>
      </c>
      <c r="MN28" s="600">
        <f>IF($F$28=1,SUM(MK28+(MO28-MK28)*3/4),IF(MO$31=1,1,MJ28*(1+MO$31)))</f>
        <v>2.7105766808488121</v>
      </c>
      <c r="MO28" s="600">
        <f>IF($F$28=1,IF(MO$30=1,1,MK28*(1+MO$30)),SUM(MN28+(MR28-MN28)/4))</f>
        <v>2.7241295642530563</v>
      </c>
      <c r="MP28" s="600">
        <f>IF($F$28=1,SUM(MO28+(MS28-MO28)/4),SUM(MN28+(MR28-MN28)/2))</f>
        <v>2.7376824476573001</v>
      </c>
      <c r="MQ28" s="600">
        <f>IF($F$28=1,SUM(MO28+(MS28-MO28)/2),SUM(MN28+(MR28-MN28)*3/4))</f>
        <v>2.7512353310615443</v>
      </c>
      <c r="MR28" s="600">
        <f>IF($F$28=1,SUM(MO28+(MS28-MO28)*3/4),IF(MS$31=1,1,MN28*(1+MS$31)))</f>
        <v>2.7647882144657885</v>
      </c>
      <c r="MS28" s="600">
        <f>IF($F$28=1,IF(MS$30=1,1,MO28*(1+MS$30)),SUM(MR28+(MV28-MR28)/4))</f>
        <v>2.7786121555381174</v>
      </c>
      <c r="MT28" s="600">
        <f>IF($F$28=1,SUM(MS28+(MW28-MS28)/4),SUM(MR28+(MV28-MR28)/2))</f>
        <v>2.7924360966104462</v>
      </c>
      <c r="MU28" s="600">
        <f>IF($F$28=1,SUM(MS28+(MW28-MS28)/2),SUM(MR28+(MV28-MR28)*3/4))</f>
        <v>2.8062600376827755</v>
      </c>
      <c r="MV28" s="600">
        <f>IF($F$28=1,SUM(MS28+(MW28-MS28)*3/4),IF(MW$31=1,1,MR28*(1+MW$31)))</f>
        <v>2.8200839787551044</v>
      </c>
      <c r="MW28" s="600">
        <f>IF($F$28=1,IF(MW$30=1,1,MS28*(1+MW$30)),SUM(MV28+(MZ28-MV28)/4))</f>
        <v>2.8341843986488797</v>
      </c>
      <c r="MX28" s="600">
        <f>IF($F$28=1,SUM(MW28+(NA28-MW28)/4),SUM(MV28+(MZ28-MV28)/2))</f>
        <v>2.8482848185426555</v>
      </c>
      <c r="MY28" s="600">
        <f>IF($F$28=1,SUM(MW28+(NA28-MW28)/2),SUM(MV28+(MZ28-MV28)*3/4))</f>
        <v>2.8623852384364312</v>
      </c>
      <c r="MZ28" s="600">
        <f>IF($F$28=1,SUM(MW28+(NA28-MW28)*3/4),IF(NA$31=1,1,MV28*(1+NA$31)))</f>
        <v>2.8764856583302065</v>
      </c>
      <c r="NA28" s="600">
        <f>IF($F$28=1,IF(NA$30=1,1,MW28*(1+NA$30)),SUM(MZ28+(ND28-MZ28)/4))</f>
        <v>2.8908680866218575</v>
      </c>
      <c r="NB28" s="600">
        <f>IF($F$28=1,SUM(NA28+(NE28-NA28)/4),SUM(MZ28+(ND28-MZ28)/2))</f>
        <v>2.9052505149135088</v>
      </c>
      <c r="NC28" s="600">
        <f>IF($F$28=1,SUM(NA28+(NE28-NA28)/2),SUM(MZ28+(ND28-MZ28)*3/4))</f>
        <v>2.9196329432051598</v>
      </c>
      <c r="ND28" s="600">
        <f>IF($F$28=1,SUM(NA28+(NE28-NA28)*3/4),IF(NE$31=1,1,MZ28*(1+NE$31)))</f>
        <v>2.9340153714968107</v>
      </c>
      <c r="NE28" s="600">
        <f>IF($F$28=1,IF(NE$30=1,1,NA28*(1+NE$30)),SUM(ND28+(NH28-ND28)/4))</f>
        <v>2.9486854483542948</v>
      </c>
      <c r="NF28" s="600">
        <f>IF($F$28=1,SUM(NE28+(NI28-NE28)/4),SUM(ND28+(NH28-ND28)/2))</f>
        <v>2.9633555252117789</v>
      </c>
      <c r="NG28" s="600">
        <f>IF($F$28=1,SUM(NE28+(NI28-NE28)/2),SUM(ND28+(NH28-ND28)*3/4))</f>
        <v>2.978025602069263</v>
      </c>
      <c r="NH28" s="600">
        <f>IF($F$28=1,SUM(NE28+(NI28-NE28)*3/4),IF(NI$31=1,1,ND28*(1+NI$31)))</f>
        <v>2.9926956789267471</v>
      </c>
      <c r="NI28" s="600">
        <f>IF($F$28=1,IF(NI$30=1,1,NE28*(1+NI$30)),SUM(NH28+(NL28-NH28)/4))</f>
        <v>3.0076591573213811</v>
      </c>
      <c r="NJ28" s="600">
        <f>IF($F$28=1,SUM(NI28+(NM28-NI28)/4),SUM(NH28+(NL28-NH28)/2))</f>
        <v>3.0226226357160146</v>
      </c>
      <c r="NK28" s="600">
        <f>IF($F$28=1,SUM(NI28+(NM28-NI28)/2),SUM(NH28+(NL28-NH28)*3/4))</f>
        <v>3.0375861141106482</v>
      </c>
      <c r="NL28" s="600">
        <f>IF($F$28=1,SUM(NI28+(NM28-NI28)*3/4),IF(NM$31=1,1,NH28*(1+NM$31)))</f>
        <v>3.0525495925052821</v>
      </c>
      <c r="NM28" s="600">
        <f>IF($F$28=1,IF(NM$30=1,1,NI28*(1+NM$30)),SUM(NL28+(NP28-NL28)/4))</f>
        <v>3.0678123404678086</v>
      </c>
      <c r="NN28" s="600">
        <f>IF($F$28=1,SUM(NM28+(NQ28-NM28)/4),SUM(NL28+(NP28-NL28)/2))</f>
        <v>3.0830750884303351</v>
      </c>
      <c r="NO28" s="600">
        <f>IF($F$28=1,SUM(NM28+(NQ28-NM28)/2),SUM(NL28+(NP28-NL28)*3/4))</f>
        <v>3.0983378363928615</v>
      </c>
      <c r="NP28" s="600">
        <f>IF($F$28=1,SUM(NM28+(NQ28-NM28)*3/4),IF(NQ$31=1,1,NL28*(1+NQ$31)))</f>
        <v>3.113600584355388</v>
      </c>
      <c r="NQ28" s="600">
        <f>IF($F$28=1,IF(NQ$30=1,1,NM28*(1+NQ$30)),SUM(NP28+(NT28-NP28)/4))</f>
        <v>3.1291685872771651</v>
      </c>
      <c r="NR28" s="600">
        <f>IF($F$28=1,SUM(NQ28+(NU28-NQ28)/4),SUM(NP28+(NT28-NP28)/2))</f>
        <v>3.1447365901989421</v>
      </c>
      <c r="NS28" s="600">
        <f>IF($F$28=1,SUM(NQ28+(NU28-NQ28)/2),SUM(NP28+(NT28-NP28)*3/4))</f>
        <v>3.1603045931207188</v>
      </c>
      <c r="NT28" s="600">
        <f>IF($F$28=1,SUM(NQ28+(NU28-NQ28)*3/4),IF(NU$31=1,1,NP28*(1+NU$31)))</f>
        <v>3.1758725960424958</v>
      </c>
      <c r="NU28" s="600">
        <f>IF($F$28=1,IF(NU$30=1,1,NQ28*(1+NU$30)),SUM(NT28+(NX28-NT28)/4))</f>
        <v>3.1917519590227084</v>
      </c>
      <c r="NV28" s="600">
        <f>IF($F$28=1,SUM(NU28+(NY28-NU28)/4),SUM(NT28+(NX28-NT28)/2))</f>
        <v>3.2076313220029209</v>
      </c>
      <c r="NW28" s="600">
        <f>IF($F$28=1,SUM(NU28+(NY28-NU28)/2),SUM(NT28+(NX28-NT28)*3/4))</f>
        <v>3.2235106849831334</v>
      </c>
      <c r="NX28" s="600">
        <f>IF($F$28=1,SUM(NU28+(NY28-NU28)*3/4),IF(NY$31=1,1,NT28*(1+NY$31)))</f>
        <v>3.239390047963346</v>
      </c>
      <c r="NY28" s="600">
        <f>IF($F$28=1,IF(NY$30=1,1,NU28*(1+NY$30)),SUM(NX28+(OB28-NX28)/4))</f>
        <v>3.2555869982031629</v>
      </c>
      <c r="NZ28" s="600">
        <f>IF($F$28=1,SUM(NY28+(OC28-NY28)/4),SUM(NX28+(OB28-NX28)/2))</f>
        <v>3.2717839484429794</v>
      </c>
      <c r="OA28" s="600">
        <f>IF($F$28=1,SUM(NY28+(OC28-NY28)/2),SUM(NX28+(OB28-NX28)*3/4))</f>
        <v>3.2879808986827959</v>
      </c>
      <c r="OB28" s="600">
        <f>IF($F$28=1,SUM(NY28+(OC28-NY28)*3/4),IF(OC$31=1,1,NX28*(1+OC$31)))</f>
        <v>3.3041778489226128</v>
      </c>
      <c r="OC28" s="600">
        <f>IF($F$28=1,IF(OC$30=1,1,NY28*(1+OC$30)),SUM(OB28+(OF28-OB28)/4))</f>
        <v>3.3206987381672257</v>
      </c>
      <c r="OD28" s="600">
        <f>IF($F$28=1,SUM(OC28+(OG28-OC28)/4),SUM(OB28+(OF28-OB28)/2))</f>
        <v>3.3372196274118391</v>
      </c>
      <c r="OE28" s="600">
        <f>IF($F$28=1,SUM(OC28+(OG28-OC28)/2),SUM(OB28+(OF28-OB28)*3/4))</f>
        <v>3.353740516656452</v>
      </c>
      <c r="OF28" s="600">
        <f>IF($F$28=1,SUM(OC28+(OG28-OC28)*3/4),IF(OG$31=1,1,OB28*(1+OG$31)))</f>
        <v>3.3702614059010649</v>
      </c>
      <c r="OG28" s="600">
        <f>IF($F$28=1,IF(OG$30=1,1,OC28*(1+OG$30)),SUM(OF28+(OJ28-OF28)/4))</f>
        <v>3.3871127129305703</v>
      </c>
      <c r="OH28" s="600">
        <f>IF($F$28=1,SUM(OG28+(OK28-OG28)/4),SUM(OF28+(OJ28-OF28)/2))</f>
        <v>3.4039640199600756</v>
      </c>
      <c r="OI28" s="600">
        <f>IF($F$28=1,SUM(OG28+(OK28-OG28)/2),SUM(OF28+(OJ28-OF28)*3/4))</f>
        <v>3.4208153269895809</v>
      </c>
      <c r="OJ28" s="600">
        <f>IF($F$28=1,SUM(OG28+(OK28-OG28)*3/4),IF(OK$31=1,1,OF28*(1+OK$31)))</f>
        <v>3.4376666340190862</v>
      </c>
      <c r="OK28" s="600">
        <f>IF($F$28=1,IF(OK$30=1,1,OG28*(1+OK$30)),SUM(OJ28+(ON28-OJ28)/4))</f>
        <v>3.4548549671891817</v>
      </c>
      <c r="OL28" s="600">
        <f>IF($F$28=1,SUM(OK28+(OO28-OK28)/4),SUM(OJ28+(ON28-OJ28)/2))</f>
        <v>3.4720433003592772</v>
      </c>
      <c r="OM28" s="600">
        <f>IF($F$28=1,SUM(OK28+(OO28-OK28)/2),SUM(OJ28+(ON28-OJ28)*3/4))</f>
        <v>3.4892316335293727</v>
      </c>
      <c r="ON28" s="600">
        <f>IF($F$28=1,SUM(OK28+(OO28-OK28)*3/4),IF(OO$31=1,1,OJ28*(1+OO$31)))</f>
        <v>3.5064199666994682</v>
      </c>
      <c r="OO28" s="600">
        <f>IF($F$28=1,IF(OO$30=1,1,OK28*(1+OO$30)),SUM(ON28+(OR28-ON28)/4))</f>
        <v>3.5239520665329653</v>
      </c>
      <c r="OP28" s="600">
        <f>IF($F$28=1,SUM(OO28+(OS28-OO28)/4),SUM(ON28+(OR28-ON28)/2))</f>
        <v>3.5414841663664629</v>
      </c>
      <c r="OQ28" s="600">
        <f>IF($F$28=1,SUM(OO28+(OS28-OO28)/2),SUM(ON28+(OR28-ON28)*3/4))</f>
        <v>3.5590162661999605</v>
      </c>
      <c r="OR28" s="600">
        <f>IF($F$28=1,SUM(OO28+(OS28-OO28)*3/4),IF(OS$31=1,1,ON28*(1+OS$31)))</f>
        <v>3.5765483660334576</v>
      </c>
      <c r="OS28" s="600">
        <f>IF($F$28=1,IF(OS$30=1,1,OO28*(1+OS$30)),SUM(OR28+(OV28-OR28)/4))</f>
        <v>3.5944311078636249</v>
      </c>
      <c r="OT28" s="600">
        <f>IF($F$28=1,SUM(OS28+(OW28-OS28)/4),SUM(OR28+(OV28-OR28)/2))</f>
        <v>3.6123138496937921</v>
      </c>
      <c r="OU28" s="600">
        <f>IF($F$28=1,SUM(OS28+(OW28-OS28)/2),SUM(OR28+(OV28-OR28)*3/4))</f>
        <v>3.6301965915239598</v>
      </c>
      <c r="OV28" s="600">
        <f>IF($F$28=1,SUM(OS28+(OW28-OS28)*3/4),IF(OW$31=1,1,OR28*(1+OW$31)))</f>
        <v>3.648079333354127</v>
      </c>
      <c r="OW28" s="600">
        <f>IF($F$28=1,IF(OW$30=1,1,OS28*(1+OW$30)),SUM(OV28+(OZ28-OV28)/4))</f>
        <v>3.6663197300208976</v>
      </c>
      <c r="OX28" s="600">
        <f>IF($F$28=1,SUM(OW28+(PA28-OW28)/4),SUM(OV28+(OZ28-OV28)/2))</f>
        <v>3.6845601266876686</v>
      </c>
      <c r="OY28" s="600">
        <f>IF($F$28=1,SUM(OW28+(PA28-OW28)/2),SUM(OV28+(OZ28-OV28)*3/4))</f>
        <v>3.7028005233544392</v>
      </c>
      <c r="OZ28" s="600">
        <f>IF($F$28=1,SUM(OW28+(PA28-OW28)*3/4),IF(PA$31=1,1,OV28*(1+PA$31)))</f>
        <v>3.7210409200212098</v>
      </c>
      <c r="PA28" s="600">
        <f>IF($F$28=1,IF(PA$30=1,1,OW28*(1+PA$30)),SUM(OZ28+(PD28-OZ28)/4))</f>
        <v>3.739646124621316</v>
      </c>
      <c r="PB28" s="600">
        <f>IF($F$28=1,SUM(PA28+(PE28-PA28)/4),SUM(OZ28+(PD28-OZ28)/2))</f>
        <v>3.7582513292214221</v>
      </c>
      <c r="PC28" s="600">
        <f>IF($F$28=1,SUM(PA28+(PE28-PA28)/2),SUM(OZ28+(PD28-OZ28)*3/4))</f>
        <v>3.7768565338215279</v>
      </c>
      <c r="PD28" s="600">
        <f>IF($F$28=1,SUM(PA28+(PE28-PA28)*3/4),IF(PE$31=1,1,OZ28*(1+PE$31)))</f>
        <v>3.795461738421634</v>
      </c>
      <c r="PE28" s="600">
        <f>IF($F$28=1,IF(PE$30=1,1,PA28*(1+PE$30)),SUM(PD28+(PH28-PD28)/4))</f>
        <v>3.8144390471137424</v>
      </c>
      <c r="PF28" s="600">
        <f>IF($F$28=1,SUM(PE28+(PI28-PE28)/4),SUM(PD28+(PH28-PD28)/2))</f>
        <v>3.8334163558058503</v>
      </c>
      <c r="PG28" s="600">
        <f>IF($F$28=1,SUM(PE28+(PI28-PE28)/2),SUM(PD28+(PH28-PD28)*3/4))</f>
        <v>3.8523936644979586</v>
      </c>
      <c r="PH28" s="600">
        <f>IF($F$28=1,SUM(PE28+(PI28-PE28)*3/4),IF(PI$31=1,1,PD28*(1+PI$31)))</f>
        <v>3.871370973190067</v>
      </c>
      <c r="PI28" s="600">
        <f>IF($F$28=1,IF(PI$30=1,1,PE28*(1+PI$30)),SUM(PH28+(PL28-PH28)/4))</f>
        <v>3.8907278280560176</v>
      </c>
      <c r="PJ28" s="600">
        <f>IF($F$28=1,SUM(PI28+(PM28-PI28)/4),SUM(PH28+(PL28-PH28)/2))</f>
        <v>3.9100846829219678</v>
      </c>
      <c r="PK28" s="600">
        <f>IF($F$28=1,SUM(PI28+(PM28-PI28)/2),SUM(PH28+(PL28-PH28)*3/4))</f>
        <v>3.9294415377879179</v>
      </c>
      <c r="PL28" s="600">
        <f>IF($F$28=1,SUM(PI28+(PM28-PI28)*3/4),IF(PM$31=1,1,PH28*(1+PM$31)))</f>
        <v>3.9487983926538686</v>
      </c>
      <c r="PM28" s="600">
        <f>IF($F$28=1,IF(PM$30=1,1,PI28*(1+PM$30)),SUM(PL28+(PP28-PL28)/4))</f>
        <v>3.9685423846171379</v>
      </c>
      <c r="PN28" s="600">
        <f>IF($F$28=1,SUM(PM28+(PQ28-PM28)/4),SUM(PL28+(PP28-PL28)/2))</f>
        <v>3.9882863765804073</v>
      </c>
      <c r="PO28" s="600">
        <f>IF($F$28=1,SUM(PM28+(PQ28-PM28)/2),SUM(PL28+(PP28-PL28)*3/4))</f>
        <v>4.0080303685436771</v>
      </c>
      <c r="PP28" s="600">
        <f>IF($F$28=1,SUM(PM28+(PQ28-PM28)*3/4),IF(PQ$31=1,1,PL28*(1+PQ$31)))</f>
        <v>4.027774360506946</v>
      </c>
      <c r="PQ28" s="600">
        <f>IF($F$28=1,IF(PQ$30=1,1,PM28*(1+PQ$30)),SUM(PP28+(PT28-PP28)/4))</f>
        <v>4.0479132323094813</v>
      </c>
      <c r="PR28" s="600">
        <f>IF($F$28=1,SUM(PQ28+(PU28-PQ28)/4),SUM(PP28+(PT28-PP28)/2))</f>
        <v>4.0680521041120157</v>
      </c>
      <c r="PS28" s="600">
        <f>IF($F$28=1,SUM(PQ28+(PU28-PQ28)/2),SUM(PP28+(PT28-PP28)*3/4))</f>
        <v>4.0881909759145501</v>
      </c>
      <c r="PT28" s="600">
        <f>IF($F$28=1,SUM(PQ28+(PU28-PQ28)*3/4),IF(PU$31=1,1,PP28*(1+PU$31)))</f>
        <v>4.1083298477170853</v>
      </c>
      <c r="PU28" s="600">
        <f>IF($F$28=1,IF(PU$30=1,1,PQ28*(1+PU$30)),SUM(PT28+(PX28-PT28)/4))</f>
        <v>4.1288714969556706</v>
      </c>
      <c r="PV28" s="600">
        <f>IF($F$28=1,SUM(PU28+(PY28-PU28)/4),SUM(PT28+(PX28-PT28)/2))</f>
        <v>4.1494131461942558</v>
      </c>
      <c r="PW28" s="600">
        <f>IF($F$28=1,SUM(PU28+(PY28-PU28)/2),SUM(PT28+(PX28-PT28)*3/4))</f>
        <v>4.169954795432842</v>
      </c>
      <c r="PX28" s="600">
        <f>IF($F$28=1,SUM(PU28+(PY28-PU28)*3/4),IF(PY$31=1,1,PT28*(1+PY$31)))</f>
        <v>4.1904964446714272</v>
      </c>
      <c r="PY28" s="600">
        <f>IF($F$28=1,IF(PY$30=1,1,PU28*(1+PY$30)),SUM(PX28+(QB28-PX28)/4))</f>
        <v>4.2114489268947839</v>
      </c>
      <c r="PZ28" s="600">
        <f>IF($F$28=1,SUM(PY28+(QC28-PY28)/4),SUM(PX28+(QB28-PX28)/2))</f>
        <v>4.2324014091181414</v>
      </c>
      <c r="QA28" s="600">
        <f>IF($F$28=1,SUM(PY28+(QC28-PY28)/2),SUM(PX28+(QB28-PX28)*3/4))</f>
        <v>4.253353891341499</v>
      </c>
      <c r="QB28" s="600">
        <f>IF($F$28=1,SUM(PY28+(QC28-PY28)*3/4),IF(QC$31=1,1,PX28*(1+QC$31)))</f>
        <v>4.2743063735648557</v>
      </c>
      <c r="QC28" s="600">
        <f>IF($F$28=1,IF(QC$30=1,1,PY28*(1+QC$30)),SUM(QB28+(QF28-QB28)/4))</f>
        <v>4.2956779054326795</v>
      </c>
      <c r="QD28" s="600">
        <f>IF($F$28=1,SUM(QC28+(QG28-QC28)/4),SUM(QB28+(QF28-QB28)/2))</f>
        <v>4.3170494373005042</v>
      </c>
      <c r="QE28" s="600">
        <f>IF($F$28=1,SUM(QC28+(QG28-QC28)/2),SUM(QB28+(QF28-QB28)*3/4))</f>
        <v>4.3384209691683289</v>
      </c>
      <c r="QF28" s="600">
        <f>IF($F$28=1,SUM(QC28+(QG28-QC28)*3/4),IF(QG$31=1,1,QB28*(1+QG$31)))</f>
        <v>4.3597925010361527</v>
      </c>
      <c r="QG28" s="600">
        <f>IF($F$28=1,IF(QG$30=1,1,QC28*(1+QG$30)),SUM(QF28+(QJ28-QF28)/4))</f>
        <v>4.3815914635413336</v>
      </c>
      <c r="QH28" s="600">
        <f>IF($F$28=1,SUM(QG28+(QK28-QG28)/4),SUM(QF28+(QJ28-QF28)/2))</f>
        <v>4.4033904260465144</v>
      </c>
      <c r="QI28" s="600">
        <f>IF($F$28=1,SUM(QG28+(QK28-QG28)/2),SUM(QF28+(QJ28-QF28)*3/4))</f>
        <v>4.4251893885516953</v>
      </c>
      <c r="QJ28" s="600">
        <f>IF($F$28=1,SUM(QG28+(QK28-QG28)*3/4),IF(QK$31=1,1,QF28*(1+QK$31)))</f>
        <v>4.4469883510568762</v>
      </c>
      <c r="QK28" s="600">
        <f>IF($F$28=1,IF(QK$30=1,1,QG28*(1+QK$30)),SUM(QJ28+(QN28-QJ28)/4))</f>
        <v>4.4692232928121607</v>
      </c>
      <c r="QL28" s="600">
        <f>IF($F$28=1,SUM(QK28+(QO28-QK28)/4),SUM(QJ28+(QN28-QJ28)/2))</f>
        <v>4.4914582345674452</v>
      </c>
      <c r="QM28" s="600">
        <f>IF($F$28=1,SUM(QK28+(QO28-QK28)/2),SUM(QJ28+(QN28-QJ28)*3/4))</f>
        <v>4.5136931763227297</v>
      </c>
      <c r="QN28" s="600">
        <f>IF($F$28=1,SUM(QK28+(QO28-QK28)*3/4),IF(QO$31=1,1,QJ28*(1+QO$31)))</f>
        <v>4.5359281180780142</v>
      </c>
      <c r="QO28" s="600">
        <f>IF($F$28=1,IF(QO$30=1,1,QK28*(1+QO$30)),SUM(QN28+(QR28-QN28)/4))</f>
        <v>4.5586077586684048</v>
      </c>
      <c r="QP28" s="600">
        <f>IF($F$28=1,SUM(QO28+(QS28-QO28)/4),SUM(QN28+(QR28-QN28)/2))</f>
        <v>4.5812873992587946</v>
      </c>
      <c r="QQ28" s="600">
        <f>IF($F$28=1,SUM(QO28+(QS28-QO28)/2),SUM(QN28+(QR28-QN28)*3/4))</f>
        <v>4.6039670398491843</v>
      </c>
      <c r="QR28" s="600">
        <f>IF($F$28=1,SUM(QO28+(QS28-QO28)*3/4),IF(QS$31=1,1,QN28*(1+QS$31)))</f>
        <v>4.6266466804395749</v>
      </c>
      <c r="QS28" s="600">
        <f>IF($F$28=1,IF(QS$30=1,1,QO28*(1+QS$30)),SUM(QR28+(QV28-QR28)/4))</f>
        <v>4.6497799138417726</v>
      </c>
      <c r="QT28" s="600">
        <f>IF($F$28=1,SUM(QS28+(QW28-QS28)/4),SUM(QR28+(QV28-QR28)/2))</f>
        <v>4.6729131472439711</v>
      </c>
      <c r="QU28" s="600">
        <f>IF($F$28=1,SUM(QS28+(QW28-QS28)/2),SUM(QR28+(QV28-QR28)*3/4))</f>
        <v>4.6960463806461687</v>
      </c>
      <c r="QV28" s="600">
        <f>IF($F$28=1,SUM(QS28+(QW28-QS28)*3/4),IF(QW$31=1,1,QR28*(1+QW$31)))</f>
        <v>4.7191796140483664</v>
      </c>
      <c r="QW28" s="600">
        <f>IF($F$28=1,IF(QW$30=1,1,QS28*(1+QW$30)),SUM(QV28+(QZ28-QV28)/4))</f>
        <v>4.7427755121186079</v>
      </c>
      <c r="QX28" s="600">
        <f>IF($F$28=1,SUM(QW28+(RA28-QW28)/4),SUM(QV28+(QZ28-QV28)/2))</f>
        <v>4.7663714101888495</v>
      </c>
      <c r="QY28" s="600">
        <f>IF($F$28=1,SUM(QW28+(RA28-QW28)/2),SUM(QV28+(QZ28-QV28)*3/4))</f>
        <v>4.7899673082590919</v>
      </c>
      <c r="QZ28" s="600">
        <f>IF($F$28=1,SUM(QW28+(RA28-QW28)*3/4),IF(RA$31=1,1,QV28*(1+RA$31)))</f>
        <v>4.8135632063293334</v>
      </c>
      <c r="RA28" s="600">
        <f>IF($F$28=1,IF(RA$30=1,1,QW28*(1+RA$30)),SUM(QZ28+(RD28-QZ28)/4))</f>
        <v>4.8376310223609806</v>
      </c>
      <c r="RB28" s="600">
        <f>IF($F$28=1,SUM(RA28+(RE28-RA28)/4),SUM(QZ28+(RD28-QZ28)/2))</f>
        <v>4.861698838392627</v>
      </c>
      <c r="RC28" s="600">
        <f>IF($F$28=1,SUM(RA28+(RE28-RA28)/2),SUM(QZ28+(RD28-QZ28)*3/4))</f>
        <v>4.8857666544242733</v>
      </c>
      <c r="RD28" s="600">
        <f>IF($F$28=1,SUM(RA28+(RE28-RA28)*3/4),IF(RE$31=1,1,QZ28*(1+RE$31)))</f>
        <v>4.9098344704559205</v>
      </c>
      <c r="RE28" s="600">
        <f>IF($F$28=1,IF(RE$30=1,1,RA28*(1+RE$30)),SUM(RD28+(RH28-RD28)/4))</f>
        <v>4.9343836428082</v>
      </c>
      <c r="RF28" s="600">
        <f>IF($F$28=1,SUM(RE28+(RI28-RE28)/4),SUM(RD28+(RH28-RD28)/2))</f>
        <v>4.9589328151604803</v>
      </c>
      <c r="RG28" s="600">
        <f>IF($F$28=1,SUM(RE28+(RI28-RE28)/2),SUM(RD28+(RH28-RD28)*3/4))</f>
        <v>4.9834819875127598</v>
      </c>
      <c r="RH28" s="600">
        <f>IF($F$28=1,SUM(RE28+(RI28-RE28)*3/4),IF(RI$31=1,1,RD28*(1+RI$31)))</f>
        <v>5.0080311598650393</v>
      </c>
      <c r="RI28" s="600">
        <f>IF($F$28=1,IF(RI$30=1,1,RE28*(1+RI$30)),SUM(RH28+(RL28-RH28)/4))</f>
        <v>5.0330713156643645</v>
      </c>
      <c r="RJ28" s="600">
        <f>IF($F$28=1,SUM(RI28+(RM28-RI28)/4),SUM(RH28+(RL28-RH28)/2))</f>
        <v>5.0581114714636897</v>
      </c>
      <c r="RK28" s="600">
        <f>IF($F$28=1,SUM(RI28+(RM28-RI28)/2),SUM(RH28+(RL28-RH28)*3/4))</f>
        <v>5.0831516272630148</v>
      </c>
      <c r="RL28" s="600">
        <f>IF($F$28=1,SUM(RI28+(RM28-RI28)*3/4),IF(RM$31=1,1,RH28*(1+RM$31)))</f>
        <v>5.10819178306234</v>
      </c>
      <c r="RM28" s="600">
        <f>IF($F$28=1,IF(RM$30=1,1,RI28*(1+RM$30)),SUM(RL28+(RP28-RL28)/4))</f>
        <v>5.1337327419776519</v>
      </c>
      <c r="RN28" s="600">
        <f>IF($F$28=1,SUM(RM28+(RQ28-RM28)/4),SUM(RL28+(RP28-RL28)/2))</f>
        <v>5.1592737008929639</v>
      </c>
      <c r="RO28" s="600">
        <f>IF($F$28=1,SUM(RM28+(RQ28-RM28)/2),SUM(RL28+(RP28-RL28)*3/4))</f>
        <v>5.1848146598082749</v>
      </c>
      <c r="RP28" s="600">
        <f>IF($F$28=1,SUM(RM28+(RQ28-RM28)*3/4),IF(RQ$31=1,1,RL28*(1+RQ$31)))</f>
        <v>5.2103556187235869</v>
      </c>
      <c r="RQ28" s="600">
        <f>IF($F$28=1,IF(RQ$30=1,1,RM28*(1+RQ$30)),SUM(RP28+(RT28-RP28)/4))</f>
        <v>5.2364073968172047</v>
      </c>
      <c r="RR28" s="600">
        <f>IF($F$28=1,SUM(RQ28+(RU28-RQ28)/4),SUM(RP28+(RT28-RP28)/2))</f>
        <v>5.2624591749108234</v>
      </c>
      <c r="RS28" s="600">
        <f>IF($F$28=1,SUM(RQ28+(RU28-RQ28)/2),SUM(RP28+(RT28-RP28)*3/4))</f>
        <v>5.2885109530044412</v>
      </c>
      <c r="RT28" s="600">
        <f>IF($F$28=1,SUM(RQ28+(RU28-RQ28)*3/4),IF(RU$31=1,1,RP28*(1+RU$31)))</f>
        <v>5.314562731098059</v>
      </c>
      <c r="RU28" s="600">
        <f>IF($F$28=1,IF(RU$30=1,1,RQ28*(1+RU$30)),SUM(RT28+(RX28-RT28)/4))</f>
        <v>5.3411355447535493</v>
      </c>
      <c r="RV28" s="600">
        <f>IF($F$28=1,SUM(RU28+(RY28-RU28)/4),SUM(RT28+(RX28-RT28)/2))</f>
        <v>5.3677083584090397</v>
      </c>
      <c r="RW28" s="600">
        <f>IF($F$28=1,SUM(RU28+(RY28-RU28)/2),SUM(RT28+(RX28-RT28)*3/4))</f>
        <v>5.3942811720645301</v>
      </c>
      <c r="RX28" s="600">
        <f>IF($F$28=1,SUM(RU28+(RY28-RU28)*3/4),IF(RY$31=1,1,RT28*(1+RY$31)))</f>
        <v>5.4208539857200204</v>
      </c>
      <c r="RY28" s="600">
        <f>IF($F$28=1,IF(RY$30=1,1,RU28*(1+RY$30)),SUM(RX28+(SB28-RX28)/4))</f>
        <v>4.0656404892900149</v>
      </c>
      <c r="RZ28" s="600">
        <f>IF($F$28=1,SUM(RY28+(SC28-RY28)/4),SUM(RX28+(SB28-RX28)/2))</f>
        <v>2.7104269928600102</v>
      </c>
      <c r="SA28" s="600">
        <f>IF($F$28=1,SUM(RY28+(SC28-RY28)/2),SUM(RX28+(SB28-RX28)*3/4))</f>
        <v>1.3552134964300055</v>
      </c>
    </row>
    <row r="29" spans="1:495">
      <c r="A29" s="586"/>
      <c r="B29" s="670"/>
      <c r="C29" s="670"/>
      <c r="D29" s="487"/>
      <c r="E29" s="487"/>
      <c r="F29" s="487"/>
      <c r="G29" s="487"/>
      <c r="H29" s="487"/>
      <c r="I29" s="570"/>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87"/>
      <c r="AY29" s="487"/>
      <c r="AZ29" s="487"/>
      <c r="BA29" s="487"/>
      <c r="BB29" s="487"/>
      <c r="BC29" s="487"/>
      <c r="BD29" s="487"/>
      <c r="BE29" s="487"/>
      <c r="BF29" s="487"/>
      <c r="BG29" s="487"/>
      <c r="BH29" s="487"/>
      <c r="BI29" s="487"/>
      <c r="BJ29" s="487"/>
      <c r="BK29" s="487"/>
      <c r="BL29" s="487"/>
      <c r="BM29" s="487"/>
      <c r="BN29" s="487"/>
      <c r="BO29" s="487"/>
      <c r="BP29" s="487"/>
      <c r="BQ29" s="487"/>
      <c r="BR29" s="487"/>
      <c r="BS29" s="487"/>
      <c r="BT29" s="487"/>
      <c r="BU29" s="487"/>
      <c r="BV29" s="487"/>
      <c r="BW29" s="487"/>
      <c r="BX29" s="487"/>
      <c r="BY29" s="487"/>
      <c r="BZ29" s="487"/>
      <c r="CA29" s="487"/>
      <c r="CB29" s="487"/>
      <c r="CC29" s="487"/>
      <c r="CD29" s="487"/>
      <c r="CE29" s="487"/>
      <c r="CF29" s="487"/>
      <c r="CG29" s="487"/>
      <c r="CH29" s="487"/>
      <c r="CI29" s="487"/>
      <c r="CJ29" s="487"/>
      <c r="CK29" s="487"/>
      <c r="CL29" s="487"/>
      <c r="CM29" s="487"/>
      <c r="CN29" s="487"/>
      <c r="CO29" s="487"/>
      <c r="CP29" s="487"/>
      <c r="CQ29" s="487"/>
      <c r="CR29" s="487"/>
      <c r="CS29" s="487"/>
      <c r="CT29" s="487"/>
      <c r="CU29" s="487"/>
      <c r="CV29" s="487"/>
      <c r="CW29" s="487"/>
      <c r="CX29" s="487"/>
      <c r="CY29" s="487"/>
      <c r="CZ29" s="487"/>
      <c r="DA29" s="487"/>
      <c r="DB29" s="487"/>
      <c r="DC29" s="487"/>
      <c r="DD29" s="487"/>
      <c r="DE29" s="487"/>
      <c r="DF29" s="487"/>
      <c r="DG29" s="487"/>
      <c r="DH29" s="487"/>
      <c r="DI29" s="487"/>
      <c r="DJ29" s="487"/>
      <c r="DK29" s="487"/>
      <c r="DL29" s="487"/>
      <c r="DM29" s="487"/>
      <c r="DN29" s="487"/>
      <c r="DO29" s="487"/>
      <c r="DP29" s="487"/>
      <c r="DQ29" s="487"/>
      <c r="DR29" s="487"/>
      <c r="DS29" s="487"/>
      <c r="DT29" s="487"/>
      <c r="DU29" s="487"/>
      <c r="DV29" s="487"/>
      <c r="DW29" s="487"/>
      <c r="DX29" s="487"/>
      <c r="DY29" s="487"/>
      <c r="DZ29" s="487"/>
      <c r="EA29" s="487"/>
      <c r="EB29" s="487"/>
      <c r="EC29" s="487"/>
      <c r="ED29" s="487"/>
      <c r="EE29" s="487"/>
      <c r="EF29" s="487"/>
      <c r="EG29" s="487"/>
      <c r="EH29" s="487"/>
      <c r="EI29" s="487"/>
      <c r="EJ29" s="487"/>
      <c r="EK29" s="487"/>
      <c r="EL29" s="487"/>
      <c r="EM29" s="487"/>
      <c r="EN29" s="487"/>
      <c r="EO29" s="487"/>
      <c r="EP29" s="487"/>
      <c r="EQ29" s="487"/>
      <c r="ER29" s="487"/>
      <c r="ES29" s="487"/>
      <c r="ET29" s="487"/>
      <c r="EU29" s="487"/>
      <c r="EV29" s="487"/>
      <c r="EW29" s="487"/>
      <c r="EX29" s="487"/>
      <c r="EY29" s="487"/>
      <c r="EZ29" s="487"/>
      <c r="FA29" s="487"/>
      <c r="FB29" s="487"/>
      <c r="FC29" s="487"/>
      <c r="FD29" s="487"/>
      <c r="FE29" s="487"/>
      <c r="FF29" s="487"/>
      <c r="FG29" s="487"/>
      <c r="FH29" s="487"/>
      <c r="FI29" s="487"/>
      <c r="FJ29" s="487"/>
      <c r="FK29" s="487"/>
      <c r="FL29" s="487"/>
      <c r="FM29" s="487"/>
      <c r="FN29" s="487"/>
      <c r="FO29" s="487"/>
      <c r="FP29" s="487"/>
      <c r="FQ29" s="487"/>
      <c r="FR29" s="487"/>
      <c r="FS29" s="487"/>
      <c r="FT29" s="487"/>
      <c r="FU29" s="487"/>
      <c r="FV29" s="487"/>
      <c r="FW29" s="487"/>
      <c r="FX29" s="487"/>
      <c r="FY29" s="487"/>
      <c r="FZ29" s="487"/>
      <c r="GA29" s="487"/>
      <c r="GB29" s="487"/>
      <c r="GC29" s="487"/>
      <c r="GD29" s="487"/>
      <c r="GE29" s="487"/>
      <c r="GF29" s="487"/>
      <c r="GG29" s="487"/>
      <c r="GH29" s="487"/>
      <c r="GI29" s="487"/>
      <c r="GJ29" s="487"/>
      <c r="GK29" s="487"/>
      <c r="GL29" s="487"/>
      <c r="GM29" s="487"/>
      <c r="GN29" s="487"/>
      <c r="GO29" s="487"/>
      <c r="GP29" s="487"/>
      <c r="GQ29" s="487"/>
      <c r="GR29" s="487"/>
      <c r="GS29" s="487"/>
      <c r="GT29" s="487"/>
      <c r="GU29" s="487"/>
      <c r="GV29" s="487"/>
      <c r="GW29" s="487"/>
      <c r="GX29" s="487"/>
      <c r="GY29" s="487"/>
      <c r="GZ29" s="487"/>
      <c r="HA29" s="487"/>
      <c r="HB29" s="487"/>
      <c r="HC29" s="487"/>
      <c r="HD29" s="487"/>
      <c r="HE29" s="487"/>
      <c r="HF29" s="487"/>
      <c r="HG29" s="487"/>
      <c r="HH29" s="487"/>
      <c r="HI29" s="487"/>
      <c r="HJ29" s="487"/>
      <c r="HK29" s="487"/>
      <c r="HL29" s="487"/>
      <c r="HM29" s="487"/>
      <c r="HN29" s="487"/>
      <c r="HO29" s="487"/>
      <c r="HP29" s="487"/>
      <c r="HQ29" s="487"/>
      <c r="HR29" s="487"/>
      <c r="HS29" s="487"/>
      <c r="HT29" s="487"/>
      <c r="HU29" s="487"/>
      <c r="HV29" s="487"/>
      <c r="HW29" s="487"/>
      <c r="HX29" s="487"/>
      <c r="HY29" s="487"/>
      <c r="HZ29" s="487"/>
      <c r="IA29" s="487"/>
      <c r="IB29" s="487"/>
      <c r="IC29" s="487"/>
      <c r="ID29" s="487"/>
      <c r="IE29" s="487"/>
      <c r="IF29" s="487"/>
      <c r="IG29" s="487"/>
      <c r="IH29" s="487"/>
      <c r="II29" s="487"/>
      <c r="IJ29" s="487"/>
      <c r="IK29" s="487"/>
      <c r="IL29" s="487"/>
      <c r="IM29" s="487"/>
      <c r="IN29" s="487"/>
      <c r="IO29" s="487"/>
      <c r="IP29" s="487"/>
      <c r="IQ29" s="487"/>
      <c r="IR29" s="487"/>
      <c r="IS29" s="487"/>
      <c r="IT29" s="487"/>
      <c r="IU29" s="487"/>
      <c r="IV29" s="487"/>
      <c r="IW29" s="487"/>
      <c r="IX29" s="487"/>
      <c r="IY29" s="487"/>
      <c r="IZ29" s="487"/>
      <c r="JA29" s="487"/>
      <c r="JB29" s="487"/>
      <c r="JC29" s="487"/>
      <c r="JD29" s="487"/>
      <c r="JE29" s="487"/>
      <c r="JF29" s="487"/>
      <c r="JG29" s="487"/>
      <c r="JH29" s="487"/>
      <c r="JI29" s="487"/>
      <c r="JJ29" s="487"/>
      <c r="JK29" s="487"/>
      <c r="JL29" s="487"/>
      <c r="JM29" s="487"/>
      <c r="JN29" s="487"/>
      <c r="JO29" s="487"/>
      <c r="JP29" s="487"/>
      <c r="JQ29" s="487"/>
      <c r="JR29" s="487"/>
      <c r="JS29" s="487"/>
      <c r="JT29" s="487"/>
      <c r="JU29" s="487"/>
      <c r="JV29" s="487"/>
      <c r="JW29" s="487"/>
      <c r="JX29" s="487"/>
      <c r="JY29" s="487"/>
      <c r="JZ29" s="487"/>
      <c r="KA29" s="487"/>
      <c r="KB29" s="487"/>
      <c r="KC29" s="487"/>
      <c r="KD29" s="487"/>
      <c r="KE29" s="487"/>
      <c r="KF29" s="487"/>
      <c r="KG29" s="487"/>
      <c r="KH29" s="487"/>
      <c r="KI29" s="487"/>
      <c r="KJ29" s="487"/>
      <c r="KK29" s="487"/>
      <c r="KL29" s="487"/>
      <c r="KM29" s="487"/>
      <c r="KN29" s="487"/>
      <c r="KO29" s="487"/>
      <c r="KP29" s="487"/>
      <c r="KQ29" s="487"/>
      <c r="KR29" s="487"/>
      <c r="KS29" s="487"/>
      <c r="KT29" s="487"/>
      <c r="KU29" s="487"/>
      <c r="KV29" s="487"/>
      <c r="KW29" s="487"/>
      <c r="KX29" s="487"/>
      <c r="KY29" s="487"/>
      <c r="KZ29" s="487"/>
      <c r="LA29" s="487"/>
      <c r="LB29" s="487"/>
      <c r="LC29" s="487"/>
      <c r="LD29" s="487"/>
      <c r="LE29" s="487"/>
      <c r="LF29" s="487"/>
      <c r="LG29" s="487"/>
      <c r="LH29" s="487"/>
      <c r="LI29" s="487"/>
      <c r="LJ29" s="487"/>
      <c r="LK29" s="487"/>
      <c r="LL29" s="487"/>
      <c r="LM29" s="487"/>
      <c r="LN29" s="487"/>
      <c r="LO29" s="487"/>
      <c r="LP29" s="487"/>
      <c r="LQ29" s="487"/>
      <c r="LR29" s="487"/>
      <c r="LS29" s="487"/>
      <c r="LT29" s="487"/>
      <c r="LU29" s="487"/>
      <c r="LV29" s="487"/>
      <c r="LW29" s="487"/>
      <c r="LX29" s="487"/>
      <c r="LY29" s="487"/>
      <c r="LZ29" s="487"/>
      <c r="MA29" s="487"/>
      <c r="MB29" s="487"/>
      <c r="MC29" s="487"/>
      <c r="MD29" s="487"/>
      <c r="ME29" s="487"/>
      <c r="MF29" s="487"/>
      <c r="MG29" s="487"/>
      <c r="MH29" s="487"/>
      <c r="MI29" s="487"/>
      <c r="MJ29" s="487"/>
      <c r="MK29" s="487"/>
      <c r="ML29" s="487"/>
      <c r="MM29" s="487"/>
      <c r="MN29" s="487"/>
      <c r="MO29" s="487"/>
      <c r="MP29" s="487"/>
      <c r="MQ29" s="487"/>
      <c r="MR29" s="487"/>
      <c r="MS29" s="487"/>
      <c r="MT29" s="487"/>
      <c r="MU29" s="487"/>
      <c r="MV29" s="487"/>
      <c r="MW29" s="487"/>
      <c r="MX29" s="487"/>
      <c r="MY29" s="487"/>
      <c r="MZ29" s="487"/>
      <c r="NA29" s="487"/>
      <c r="NB29" s="487"/>
      <c r="NC29" s="487"/>
      <c r="ND29" s="487"/>
      <c r="NE29" s="487"/>
      <c r="NF29" s="487"/>
      <c r="NG29" s="487"/>
      <c r="NH29" s="487"/>
      <c r="NI29" s="487"/>
      <c r="NJ29" s="487"/>
      <c r="NK29" s="487"/>
      <c r="NL29" s="487"/>
      <c r="NM29" s="487"/>
      <c r="NN29" s="487"/>
      <c r="NO29" s="487"/>
      <c r="NP29" s="487"/>
      <c r="NQ29" s="487"/>
      <c r="NR29" s="487"/>
      <c r="NS29" s="487"/>
      <c r="NT29" s="487"/>
      <c r="NU29" s="487"/>
      <c r="NV29" s="487"/>
      <c r="NW29" s="487"/>
      <c r="NX29" s="487"/>
      <c r="NY29" s="487"/>
      <c r="NZ29" s="487"/>
      <c r="OA29" s="487"/>
      <c r="OB29" s="487"/>
      <c r="OC29" s="487"/>
      <c r="OD29" s="487"/>
      <c r="OE29" s="487"/>
      <c r="OF29" s="487"/>
      <c r="OG29" s="487"/>
      <c r="OH29" s="487"/>
      <c r="OI29" s="487"/>
      <c r="OJ29" s="487"/>
      <c r="OK29" s="487"/>
      <c r="OL29" s="487"/>
      <c r="OM29" s="487"/>
      <c r="ON29" s="487"/>
      <c r="OO29" s="487"/>
      <c r="OP29" s="487"/>
      <c r="OQ29" s="487"/>
      <c r="OR29" s="487"/>
      <c r="OS29" s="487"/>
      <c r="OT29" s="487"/>
      <c r="OU29" s="487"/>
      <c r="OV29" s="487"/>
      <c r="OW29" s="487"/>
      <c r="OX29" s="487"/>
      <c r="OY29" s="487"/>
      <c r="OZ29" s="487"/>
      <c r="PA29" s="487"/>
      <c r="PB29" s="487"/>
      <c r="PC29" s="487"/>
      <c r="PD29" s="487"/>
      <c r="PE29" s="487"/>
      <c r="PF29" s="487"/>
      <c r="PG29" s="487"/>
      <c r="PH29" s="487"/>
      <c r="PI29" s="487"/>
      <c r="PJ29" s="487"/>
      <c r="PK29" s="487"/>
      <c r="PL29" s="487"/>
      <c r="PM29" s="487"/>
      <c r="PN29" s="487"/>
      <c r="PO29" s="487"/>
      <c r="PP29" s="487"/>
      <c r="PQ29" s="487"/>
      <c r="PR29" s="487"/>
      <c r="PS29" s="487"/>
      <c r="PT29" s="487"/>
      <c r="PU29" s="487"/>
      <c r="PV29" s="487"/>
      <c r="PW29" s="487"/>
      <c r="PX29" s="487"/>
      <c r="PY29" s="487"/>
      <c r="PZ29" s="487"/>
      <c r="QA29" s="487"/>
      <c r="QB29" s="487"/>
      <c r="QC29" s="487"/>
      <c r="QD29" s="487"/>
      <c r="QE29" s="487"/>
      <c r="QF29" s="487"/>
      <c r="QG29" s="487"/>
      <c r="QH29" s="487"/>
      <c r="QI29" s="487"/>
      <c r="QJ29" s="487"/>
      <c r="QK29" s="487"/>
      <c r="QL29" s="487"/>
      <c r="QM29" s="487"/>
      <c r="QN29" s="487"/>
      <c r="QO29" s="487"/>
      <c r="QP29" s="487"/>
      <c r="QQ29" s="487"/>
      <c r="QR29" s="487"/>
      <c r="QS29" s="487"/>
      <c r="QT29" s="487"/>
      <c r="QU29" s="487"/>
      <c r="QV29" s="487"/>
      <c r="QW29" s="487"/>
      <c r="QX29" s="487"/>
      <c r="QY29" s="487"/>
      <c r="QZ29" s="487"/>
      <c r="RA29" s="487"/>
      <c r="RB29" s="487"/>
      <c r="RC29" s="487"/>
      <c r="RD29" s="487"/>
      <c r="RE29" s="487"/>
      <c r="RF29" s="487"/>
      <c r="RG29" s="487"/>
      <c r="RH29" s="487"/>
      <c r="RI29" s="487"/>
      <c r="RJ29" s="487"/>
      <c r="RK29" s="487"/>
      <c r="RL29" s="487"/>
      <c r="RM29" s="487"/>
      <c r="RN29" s="487"/>
      <c r="RO29" s="487"/>
      <c r="RP29" s="487"/>
      <c r="RQ29" s="487"/>
      <c r="RR29" s="487"/>
      <c r="RS29" s="487"/>
      <c r="RT29" s="487"/>
      <c r="RU29" s="487"/>
      <c r="RV29" s="487"/>
      <c r="RW29" s="487"/>
      <c r="RX29" s="487"/>
      <c r="RY29" s="487"/>
      <c r="RZ29" s="487"/>
      <c r="SA29" s="487"/>
    </row>
    <row r="30" spans="1:495">
      <c r="A30" s="586" t="s">
        <v>40</v>
      </c>
      <c r="B30" s="670"/>
      <c r="C30" s="670"/>
      <c r="D30" s="601"/>
      <c r="E30" s="602">
        <v>1</v>
      </c>
      <c r="F30" s="509" t="s">
        <v>558</v>
      </c>
      <c r="G30" s="509"/>
      <c r="H30" s="603"/>
      <c r="I30" s="603"/>
      <c r="J30" s="587" t="str">
        <f>CONCATENATE(LEFT($B$24,11),"  Table 1 Class 1 Factors")</f>
        <v>EC 11-2-208  Table 1 Class 1 Factors</v>
      </c>
      <c r="K30" s="604" t="str">
        <f>RIGHT($B$24,13)</f>
        <v>31 March 2015</v>
      </c>
      <c r="L30" s="605"/>
      <c r="M30" s="590">
        <v>1</v>
      </c>
      <c r="N30" s="605"/>
      <c r="O30" s="605"/>
      <c r="P30" s="605"/>
      <c r="Q30" s="590">
        <v>1</v>
      </c>
      <c r="R30" s="605"/>
      <c r="S30" s="605"/>
      <c r="T30" s="605"/>
      <c r="U30" s="590">
        <v>1</v>
      </c>
      <c r="V30" s="605"/>
      <c r="W30" s="605"/>
      <c r="X30" s="605"/>
      <c r="Y30" s="590">
        <v>1</v>
      </c>
      <c r="Z30" s="605"/>
      <c r="AA30" s="605"/>
      <c r="AB30" s="605"/>
      <c r="AC30" s="590">
        <v>1</v>
      </c>
      <c r="AD30" s="605"/>
      <c r="AE30" s="605"/>
      <c r="AF30" s="605"/>
      <c r="AG30" s="590">
        <v>1</v>
      </c>
      <c r="AH30" s="605"/>
      <c r="AI30" s="605"/>
      <c r="AJ30" s="605"/>
      <c r="AK30" s="590">
        <v>1</v>
      </c>
      <c r="AL30" s="605"/>
      <c r="AM30" s="605"/>
      <c r="AN30" s="605"/>
      <c r="AO30" s="590">
        <v>1</v>
      </c>
      <c r="AP30" s="605"/>
      <c r="AQ30" s="605"/>
      <c r="AR30" s="605"/>
      <c r="AS30" s="590">
        <v>1</v>
      </c>
      <c r="AT30" s="605"/>
      <c r="AU30" s="605"/>
      <c r="AV30" s="605"/>
      <c r="AW30" s="590">
        <v>1</v>
      </c>
      <c r="AX30" s="605"/>
      <c r="AY30" s="605"/>
      <c r="AZ30" s="605"/>
      <c r="BA30" s="590">
        <v>1</v>
      </c>
      <c r="BB30" s="605"/>
      <c r="BC30" s="605"/>
      <c r="BD30" s="605"/>
      <c r="BE30" s="590">
        <v>1</v>
      </c>
      <c r="BF30" s="605"/>
      <c r="BG30" s="605"/>
      <c r="BH30" s="605"/>
      <c r="BI30" s="590">
        <v>1</v>
      </c>
      <c r="BJ30" s="605"/>
      <c r="BK30" s="605"/>
      <c r="BL30" s="605"/>
      <c r="BM30" s="590">
        <v>1</v>
      </c>
      <c r="BN30" s="605"/>
      <c r="BO30" s="605"/>
      <c r="BP30" s="605"/>
      <c r="BQ30" s="590">
        <v>1</v>
      </c>
      <c r="BR30" s="605"/>
      <c r="BS30" s="605"/>
      <c r="BT30" s="605"/>
      <c r="BU30" s="590">
        <v>1</v>
      </c>
      <c r="BV30" s="605"/>
      <c r="BW30" s="605"/>
      <c r="BX30" s="605"/>
      <c r="BY30" s="590">
        <v>1</v>
      </c>
      <c r="BZ30" s="605"/>
      <c r="CA30" s="605"/>
      <c r="CB30" s="605"/>
      <c r="CC30" s="590">
        <v>1</v>
      </c>
      <c r="CD30" s="605"/>
      <c r="CE30" s="605"/>
      <c r="CF30" s="605"/>
      <c r="CG30" s="590">
        <v>1</v>
      </c>
      <c r="CH30" s="605"/>
      <c r="CI30" s="605"/>
      <c r="CJ30" s="605"/>
      <c r="CK30" s="590">
        <v>1</v>
      </c>
      <c r="CL30" s="605"/>
      <c r="CM30" s="605"/>
      <c r="CN30" s="605"/>
      <c r="CO30" s="590">
        <v>1</v>
      </c>
      <c r="CP30" s="605"/>
      <c r="CQ30" s="605"/>
      <c r="CR30" s="605"/>
      <c r="CS30" s="590">
        <v>1</v>
      </c>
      <c r="CT30" s="605"/>
      <c r="CU30" s="605"/>
      <c r="CV30" s="605"/>
      <c r="CW30" s="590">
        <v>1</v>
      </c>
      <c r="CX30" s="605"/>
      <c r="CY30" s="605"/>
      <c r="CZ30" s="605"/>
      <c r="DA30" s="590">
        <v>1</v>
      </c>
      <c r="DB30" s="605"/>
      <c r="DC30" s="605"/>
      <c r="DD30" s="605"/>
      <c r="DE30" s="590">
        <v>1</v>
      </c>
      <c r="DF30" s="605"/>
      <c r="DG30" s="605"/>
      <c r="DH30" s="605"/>
      <c r="DI30" s="590">
        <v>1</v>
      </c>
      <c r="DJ30" s="605"/>
      <c r="DK30" s="605"/>
      <c r="DL30" s="605"/>
      <c r="DM30" s="590">
        <v>1</v>
      </c>
      <c r="DN30" s="605"/>
      <c r="DO30" s="605"/>
      <c r="DP30" s="605"/>
      <c r="DQ30" s="590">
        <v>1</v>
      </c>
      <c r="DR30" s="605"/>
      <c r="DS30" s="605"/>
      <c r="DT30" s="605"/>
      <c r="DU30" s="590">
        <v>1</v>
      </c>
      <c r="DV30" s="605"/>
      <c r="DW30" s="605"/>
      <c r="DX30" s="605"/>
      <c r="DY30" s="590">
        <v>1</v>
      </c>
      <c r="DZ30" s="605"/>
      <c r="EA30" s="605"/>
      <c r="EB30" s="605"/>
      <c r="EC30" s="590">
        <v>1</v>
      </c>
      <c r="ED30" s="605"/>
      <c r="EE30" s="605"/>
      <c r="EF30" s="605"/>
      <c r="EG30" s="590">
        <v>1</v>
      </c>
      <c r="EH30" s="605"/>
      <c r="EI30" s="605"/>
      <c r="EJ30" s="605"/>
      <c r="EK30" s="606">
        <v>1</v>
      </c>
      <c r="EL30" s="605"/>
      <c r="EM30" s="605"/>
      <c r="EN30" s="605"/>
      <c r="EO30" s="606">
        <v>1</v>
      </c>
      <c r="EP30" s="605"/>
      <c r="EQ30" s="605"/>
      <c r="ER30" s="605"/>
      <c r="ES30" s="606">
        <v>1</v>
      </c>
      <c r="ET30" s="605"/>
      <c r="EU30" s="605"/>
      <c r="EV30" s="605"/>
      <c r="EW30" s="24">
        <v>0.02</v>
      </c>
      <c r="EX30" s="605"/>
      <c r="EY30" s="605"/>
      <c r="EZ30" s="605"/>
      <c r="FA30" s="24">
        <v>2.4E-2</v>
      </c>
      <c r="FB30" s="605"/>
      <c r="FC30" s="605"/>
      <c r="FD30" s="605"/>
      <c r="FE30" s="24">
        <v>0.04</v>
      </c>
      <c r="FF30" s="605"/>
      <c r="FG30" s="605"/>
      <c r="FH30" s="605"/>
      <c r="FI30" s="24">
        <v>0.04</v>
      </c>
      <c r="FJ30" s="605"/>
      <c r="FK30" s="605"/>
      <c r="FL30" s="605"/>
      <c r="FM30" s="24">
        <v>0.04</v>
      </c>
      <c r="FN30" s="605"/>
      <c r="FO30" s="605"/>
      <c r="FP30" s="605"/>
      <c r="FQ30" s="24">
        <v>0.04</v>
      </c>
      <c r="FR30" s="605"/>
      <c r="FS30" s="605"/>
      <c r="FT30" s="605"/>
      <c r="FU30" s="24">
        <v>0.04</v>
      </c>
      <c r="FV30" s="605"/>
      <c r="FW30" s="605"/>
      <c r="FX30" s="605"/>
      <c r="FY30" s="24">
        <v>4.1000000000000002E-2</v>
      </c>
      <c r="FZ30" s="605"/>
      <c r="GA30" s="605"/>
      <c r="GB30" s="605"/>
      <c r="GC30" s="24">
        <v>4.1000000000000002E-2</v>
      </c>
      <c r="GD30" s="605"/>
      <c r="GE30" s="605"/>
      <c r="GF30" s="605"/>
      <c r="GG30" s="24">
        <v>4.2000000000000003E-2</v>
      </c>
      <c r="GH30" s="605"/>
      <c r="GI30" s="605"/>
      <c r="GJ30" s="605"/>
      <c r="GK30" s="24">
        <v>4.2000000000000003E-2</v>
      </c>
      <c r="GL30" s="605"/>
      <c r="GM30" s="605"/>
      <c r="GN30" s="605"/>
      <c r="GO30" s="24">
        <v>4.3999999999999997E-2</v>
      </c>
      <c r="GP30" s="605"/>
      <c r="GQ30" s="605"/>
      <c r="GR30" s="605"/>
      <c r="GS30" s="24">
        <v>4.3999999999999997E-2</v>
      </c>
      <c r="GT30" s="605"/>
      <c r="GU30" s="605"/>
      <c r="GV30" s="605"/>
      <c r="GW30" s="24">
        <v>4.4999999999999998E-2</v>
      </c>
      <c r="GX30" s="605"/>
      <c r="GY30" s="605"/>
      <c r="GZ30" s="605"/>
      <c r="HA30" s="24">
        <v>4.5999999999999999E-2</v>
      </c>
      <c r="HB30" s="605"/>
      <c r="HC30" s="605"/>
      <c r="HD30" s="605"/>
      <c r="HE30" s="24">
        <v>4.7E-2</v>
      </c>
      <c r="HF30" s="605"/>
      <c r="HG30" s="605"/>
      <c r="HH30" s="605"/>
      <c r="HI30" s="24">
        <v>4.8000000000000001E-2</v>
      </c>
      <c r="HJ30" s="605"/>
      <c r="HK30" s="605"/>
      <c r="HL30" s="605"/>
      <c r="HM30" s="24">
        <v>4.9000000000000002E-2</v>
      </c>
      <c r="HN30" s="605"/>
      <c r="HO30" s="605"/>
      <c r="HP30" s="605"/>
      <c r="HQ30" s="24">
        <v>4.9000000000000002E-2</v>
      </c>
      <c r="HR30" s="605"/>
      <c r="HS30" s="605"/>
      <c r="HT30" s="605"/>
      <c r="HU30" s="24">
        <v>5.0999999999999997E-2</v>
      </c>
      <c r="HV30" s="605"/>
      <c r="HW30" s="605"/>
      <c r="HX30" s="605"/>
      <c r="HY30" s="24">
        <v>5.0999999999999997E-2</v>
      </c>
      <c r="HZ30" s="605"/>
      <c r="IA30" s="605"/>
      <c r="IB30" s="605"/>
      <c r="IC30" s="24">
        <v>5.0999999999999997E-2</v>
      </c>
      <c r="ID30" s="605"/>
      <c r="IE30" s="605"/>
      <c r="IF30" s="605"/>
      <c r="IG30" s="607">
        <f>IC30</f>
        <v>5.0999999999999997E-2</v>
      </c>
      <c r="IH30" s="605"/>
      <c r="II30" s="605"/>
      <c r="IJ30" s="605"/>
      <c r="IK30" s="607">
        <f t="shared" ref="IK30:IK31" si="130">IG30</f>
        <v>5.0999999999999997E-2</v>
      </c>
      <c r="IL30" s="605"/>
      <c r="IM30" s="605"/>
      <c r="IN30" s="605"/>
      <c r="IO30" s="607">
        <f t="shared" ref="IO30:IO31" si="131">IK30</f>
        <v>5.0999999999999997E-2</v>
      </c>
      <c r="IP30" s="605"/>
      <c r="IQ30" s="605"/>
      <c r="IR30" s="605"/>
      <c r="IS30" s="607">
        <f t="shared" ref="IS30:IS31" si="132">IO30</f>
        <v>5.0999999999999997E-2</v>
      </c>
      <c r="IT30" s="605"/>
      <c r="IU30" s="605"/>
      <c r="IV30" s="605"/>
      <c r="IW30" s="607">
        <f t="shared" ref="IW30:IW31" si="133">IS30</f>
        <v>5.0999999999999997E-2</v>
      </c>
      <c r="IX30" s="605"/>
      <c r="IY30" s="605"/>
      <c r="IZ30" s="605"/>
      <c r="JA30" s="607">
        <f t="shared" ref="JA30:JA31" si="134">IW30</f>
        <v>5.0999999999999997E-2</v>
      </c>
      <c r="JB30" s="605"/>
      <c r="JC30" s="605"/>
      <c r="JD30" s="605"/>
      <c r="JE30" s="607">
        <f t="shared" ref="JE30:JE31" si="135">JA30</f>
        <v>5.0999999999999997E-2</v>
      </c>
      <c r="JF30" s="605"/>
      <c r="JG30" s="605"/>
      <c r="JH30" s="605"/>
      <c r="JI30" s="607">
        <f t="shared" ref="JI30:JI31" si="136">JE30</f>
        <v>5.0999999999999997E-2</v>
      </c>
      <c r="JJ30" s="605"/>
      <c r="JK30" s="605"/>
      <c r="JL30" s="605"/>
      <c r="JM30" s="607">
        <f t="shared" ref="JM30:JM31" si="137">JI30</f>
        <v>5.0999999999999997E-2</v>
      </c>
      <c r="JN30" s="605"/>
      <c r="JO30" s="605"/>
      <c r="JP30" s="605"/>
      <c r="JQ30" s="607">
        <f t="shared" ref="JQ30:JQ31" si="138">JM30</f>
        <v>5.0999999999999997E-2</v>
      </c>
      <c r="JR30" s="605"/>
      <c r="JS30" s="605"/>
      <c r="JT30" s="605"/>
      <c r="JU30" s="607">
        <f t="shared" ref="JU30:JU31" si="139">JQ30</f>
        <v>5.0999999999999997E-2</v>
      </c>
      <c r="JV30" s="605"/>
      <c r="JW30" s="605"/>
      <c r="JX30" s="605"/>
      <c r="JY30" s="607">
        <f t="shared" ref="JY30:JY31" si="140">JU30</f>
        <v>5.0999999999999997E-2</v>
      </c>
      <c r="JZ30" s="605"/>
      <c r="KA30" s="605"/>
      <c r="KB30" s="605"/>
      <c r="KC30" s="607">
        <f t="shared" ref="KC30:KC31" si="141">JY30</f>
        <v>5.0999999999999997E-2</v>
      </c>
      <c r="KD30" s="605"/>
      <c r="KE30" s="605"/>
      <c r="KF30" s="605"/>
      <c r="KG30" s="607">
        <f t="shared" ref="KG30:KG31" si="142">KC30</f>
        <v>5.0999999999999997E-2</v>
      </c>
      <c r="KH30" s="605"/>
      <c r="KI30" s="605"/>
      <c r="KJ30" s="605"/>
      <c r="KK30" s="607">
        <f t="shared" ref="KK30:KK31" si="143">KG30</f>
        <v>5.0999999999999997E-2</v>
      </c>
      <c r="KL30" s="605"/>
      <c r="KM30" s="605"/>
      <c r="KN30" s="605"/>
      <c r="KO30" s="607">
        <f t="shared" ref="KO30:KO31" si="144">KK30</f>
        <v>5.0999999999999997E-2</v>
      </c>
      <c r="KP30" s="605"/>
      <c r="KQ30" s="605"/>
      <c r="KR30" s="605"/>
      <c r="KS30" s="607">
        <f t="shared" ref="KS30:KS31" si="145">KO30</f>
        <v>5.0999999999999997E-2</v>
      </c>
      <c r="KT30" s="605"/>
      <c r="KU30" s="605"/>
      <c r="KV30" s="605"/>
      <c r="KW30" s="607">
        <f t="shared" ref="KW30:KW31" si="146">KS30</f>
        <v>5.0999999999999997E-2</v>
      </c>
      <c r="KX30" s="605"/>
      <c r="KY30" s="605"/>
      <c r="KZ30" s="605"/>
      <c r="LA30" s="607">
        <f t="shared" ref="LA30:LA31" si="147">KW30</f>
        <v>5.0999999999999997E-2</v>
      </c>
      <c r="LB30" s="605"/>
      <c r="LC30" s="605"/>
      <c r="LD30" s="605"/>
      <c r="LE30" s="607">
        <f t="shared" ref="LE30:LE31" si="148">LA30</f>
        <v>5.0999999999999997E-2</v>
      </c>
      <c r="LF30" s="605"/>
      <c r="LG30" s="605"/>
      <c r="LH30" s="605"/>
      <c r="LI30" s="607">
        <f t="shared" ref="LI30:LI31" si="149">LE30</f>
        <v>5.0999999999999997E-2</v>
      </c>
      <c r="LJ30" s="605"/>
      <c r="LK30" s="605"/>
      <c r="LL30" s="605"/>
      <c r="LM30" s="607">
        <f t="shared" ref="LM30:LM31" si="150">LI30</f>
        <v>5.0999999999999997E-2</v>
      </c>
      <c r="LN30" s="605"/>
      <c r="LO30" s="605"/>
      <c r="LP30" s="605"/>
      <c r="LQ30" s="607">
        <f t="shared" ref="LQ30:LQ31" si="151">LM30</f>
        <v>5.0999999999999997E-2</v>
      </c>
      <c r="LR30" s="605"/>
      <c r="LS30" s="605"/>
      <c r="LT30" s="605"/>
      <c r="LU30" s="607">
        <f t="shared" ref="LU30:LU31" si="152">LQ30</f>
        <v>5.0999999999999997E-2</v>
      </c>
      <c r="LV30" s="605"/>
      <c r="LW30" s="605"/>
      <c r="LX30" s="605"/>
      <c r="LY30" s="607">
        <f t="shared" ref="LY30:LY31" si="153">LU30</f>
        <v>5.0999999999999997E-2</v>
      </c>
      <c r="LZ30" s="605"/>
      <c r="MA30" s="605"/>
      <c r="MB30" s="605"/>
      <c r="MC30" s="607">
        <f t="shared" ref="MC30:MC31" si="154">LY30</f>
        <v>5.0999999999999997E-2</v>
      </c>
      <c r="MD30" s="605"/>
      <c r="ME30" s="605"/>
      <c r="MF30" s="605"/>
      <c r="MG30" s="607">
        <f t="shared" ref="MG30:MG31" si="155">MC30</f>
        <v>5.0999999999999997E-2</v>
      </c>
      <c r="MH30" s="605"/>
      <c r="MI30" s="605"/>
      <c r="MJ30" s="605"/>
      <c r="MK30" s="607">
        <f t="shared" ref="MK30:MK31" si="156">MG30</f>
        <v>5.0999999999999997E-2</v>
      </c>
      <c r="ML30" s="605"/>
      <c r="MM30" s="605"/>
      <c r="MN30" s="605"/>
      <c r="MO30" s="607">
        <f t="shared" ref="MO30:MO31" si="157">MK30</f>
        <v>5.0999999999999997E-2</v>
      </c>
      <c r="MP30" s="605"/>
      <c r="MQ30" s="605"/>
      <c r="MR30" s="605"/>
      <c r="MS30" s="607">
        <f t="shared" ref="MS30:MS31" si="158">MO30</f>
        <v>5.0999999999999997E-2</v>
      </c>
      <c r="MT30" s="605"/>
      <c r="MU30" s="605"/>
      <c r="MV30" s="605"/>
      <c r="MW30" s="607">
        <f t="shared" ref="MW30:MW31" si="159">MS30</f>
        <v>5.0999999999999997E-2</v>
      </c>
      <c r="MX30" s="605"/>
      <c r="MY30" s="605"/>
      <c r="MZ30" s="605"/>
      <c r="NA30" s="607">
        <f t="shared" ref="NA30:NA31" si="160">MW30</f>
        <v>5.0999999999999997E-2</v>
      </c>
      <c r="NB30" s="605"/>
      <c r="NC30" s="605"/>
      <c r="ND30" s="605"/>
      <c r="NE30" s="607">
        <f t="shared" ref="NE30:NE31" si="161">NA30</f>
        <v>5.0999999999999997E-2</v>
      </c>
      <c r="NF30" s="605"/>
      <c r="NG30" s="605"/>
      <c r="NH30" s="605"/>
      <c r="NI30" s="607">
        <f t="shared" ref="NI30:NI31" si="162">NE30</f>
        <v>5.0999999999999997E-2</v>
      </c>
      <c r="NJ30" s="605"/>
      <c r="NK30" s="605"/>
      <c r="NL30" s="605"/>
      <c r="NM30" s="607">
        <f t="shared" ref="NM30:NM31" si="163">NI30</f>
        <v>5.0999999999999997E-2</v>
      </c>
      <c r="NN30" s="605"/>
      <c r="NO30" s="605"/>
      <c r="NP30" s="605"/>
      <c r="NQ30" s="607">
        <f t="shared" ref="NQ30:NQ31" si="164">NM30</f>
        <v>5.0999999999999997E-2</v>
      </c>
      <c r="NR30" s="605"/>
      <c r="NS30" s="605"/>
      <c r="NT30" s="605"/>
      <c r="NU30" s="607">
        <f t="shared" ref="NU30:NU31" si="165">NQ30</f>
        <v>5.0999999999999997E-2</v>
      </c>
      <c r="NV30" s="605"/>
      <c r="NW30" s="605"/>
      <c r="NX30" s="605"/>
      <c r="NY30" s="607">
        <f t="shared" ref="NY30:NY31" si="166">NU30</f>
        <v>5.0999999999999997E-2</v>
      </c>
      <c r="NZ30" s="605"/>
      <c r="OA30" s="605"/>
      <c r="OB30" s="605"/>
      <c r="OC30" s="607">
        <f t="shared" ref="OC30:OC31" si="167">NY30</f>
        <v>5.0999999999999997E-2</v>
      </c>
      <c r="OD30" s="605"/>
      <c r="OE30" s="605"/>
      <c r="OF30" s="605"/>
      <c r="OG30" s="607">
        <f t="shared" ref="OG30:OG31" si="168">OC30</f>
        <v>5.0999999999999997E-2</v>
      </c>
      <c r="OH30" s="605"/>
      <c r="OI30" s="605"/>
      <c r="OJ30" s="605"/>
      <c r="OK30" s="607">
        <f t="shared" ref="OK30:OK31" si="169">OG30</f>
        <v>5.0999999999999997E-2</v>
      </c>
      <c r="OL30" s="605"/>
      <c r="OM30" s="605"/>
      <c r="ON30" s="605"/>
      <c r="OO30" s="607">
        <f t="shared" ref="OO30:OO31" si="170">OK30</f>
        <v>5.0999999999999997E-2</v>
      </c>
      <c r="OP30" s="605"/>
      <c r="OQ30" s="605"/>
      <c r="OR30" s="605"/>
      <c r="OS30" s="607">
        <f t="shared" ref="OS30:OS31" si="171">OO30</f>
        <v>5.0999999999999997E-2</v>
      </c>
      <c r="OT30" s="605"/>
      <c r="OU30" s="605"/>
      <c r="OV30" s="605"/>
      <c r="OW30" s="607">
        <f t="shared" ref="OW30:OW31" si="172">OS30</f>
        <v>5.0999999999999997E-2</v>
      </c>
      <c r="OX30" s="605"/>
      <c r="OY30" s="605"/>
      <c r="OZ30" s="605"/>
      <c r="PA30" s="607">
        <f t="shared" ref="PA30:PA31" si="173">OW30</f>
        <v>5.0999999999999997E-2</v>
      </c>
      <c r="PB30" s="605"/>
      <c r="PC30" s="605"/>
      <c r="PD30" s="605"/>
      <c r="PE30" s="607">
        <f t="shared" ref="PE30:PE31" si="174">PA30</f>
        <v>5.0999999999999997E-2</v>
      </c>
      <c r="PF30" s="605"/>
      <c r="PG30" s="605"/>
      <c r="PH30" s="605"/>
      <c r="PI30" s="607">
        <f t="shared" ref="PI30:PI31" si="175">PE30</f>
        <v>5.0999999999999997E-2</v>
      </c>
      <c r="PJ30" s="605"/>
      <c r="PK30" s="605"/>
      <c r="PL30" s="605"/>
      <c r="PM30" s="607">
        <f t="shared" ref="PM30:PM31" si="176">PI30</f>
        <v>5.0999999999999997E-2</v>
      </c>
      <c r="PN30" s="605"/>
      <c r="PO30" s="605"/>
      <c r="PP30" s="605"/>
      <c r="PQ30" s="607">
        <f t="shared" ref="PQ30:PQ31" si="177">PM30</f>
        <v>5.0999999999999997E-2</v>
      </c>
      <c r="PR30" s="605"/>
      <c r="PS30" s="605"/>
      <c r="PT30" s="605"/>
      <c r="PU30" s="607">
        <f t="shared" ref="PU30:PU31" si="178">PQ30</f>
        <v>5.0999999999999997E-2</v>
      </c>
      <c r="PV30" s="605"/>
      <c r="PW30" s="605"/>
      <c r="PX30" s="605"/>
      <c r="PY30" s="607">
        <f t="shared" ref="PY30:PY31" si="179">PU30</f>
        <v>5.0999999999999997E-2</v>
      </c>
      <c r="PZ30" s="605"/>
      <c r="QA30" s="605"/>
      <c r="QB30" s="605"/>
      <c r="QC30" s="607">
        <f t="shared" ref="QC30:QC31" si="180">PY30</f>
        <v>5.0999999999999997E-2</v>
      </c>
      <c r="QD30" s="605"/>
      <c r="QE30" s="605"/>
      <c r="QF30" s="605"/>
      <c r="QG30" s="607">
        <f t="shared" ref="QG30:QG31" si="181">QC30</f>
        <v>5.0999999999999997E-2</v>
      </c>
      <c r="QH30" s="605"/>
      <c r="QI30" s="605"/>
      <c r="QJ30" s="605"/>
      <c r="QK30" s="607">
        <f t="shared" ref="QK30:QK31" si="182">QG30</f>
        <v>5.0999999999999997E-2</v>
      </c>
      <c r="QL30" s="605"/>
      <c r="QM30" s="605"/>
      <c r="QN30" s="605"/>
      <c r="QO30" s="607">
        <f t="shared" ref="QO30:QO31" si="183">QK30</f>
        <v>5.0999999999999997E-2</v>
      </c>
      <c r="QP30" s="605"/>
      <c r="QQ30" s="605"/>
      <c r="QR30" s="605"/>
      <c r="QS30" s="607">
        <f t="shared" ref="QS30:QS31" si="184">QO30</f>
        <v>5.0999999999999997E-2</v>
      </c>
      <c r="QT30" s="605"/>
      <c r="QU30" s="605"/>
      <c r="QV30" s="605"/>
      <c r="QW30" s="607">
        <f t="shared" ref="QW30:QW31" si="185">QS30</f>
        <v>5.0999999999999997E-2</v>
      </c>
      <c r="QX30" s="605"/>
      <c r="QY30" s="605"/>
      <c r="QZ30" s="605"/>
      <c r="RA30" s="607">
        <f t="shared" ref="RA30:RA31" si="186">QW30</f>
        <v>5.0999999999999997E-2</v>
      </c>
      <c r="RB30" s="605"/>
      <c r="RC30" s="605"/>
      <c r="RD30" s="605"/>
      <c r="RE30" s="607">
        <f t="shared" ref="RE30:RE31" si="187">RA30</f>
        <v>5.0999999999999997E-2</v>
      </c>
      <c r="RF30" s="605"/>
      <c r="RG30" s="605"/>
      <c r="RH30" s="605"/>
      <c r="RI30" s="607">
        <f t="shared" ref="RI30:RI31" si="188">RE30</f>
        <v>5.0999999999999997E-2</v>
      </c>
      <c r="RJ30" s="605"/>
      <c r="RK30" s="605"/>
      <c r="RL30" s="605"/>
      <c r="RM30" s="607">
        <f t="shared" ref="RM30:RM31" si="189">RI30</f>
        <v>5.0999999999999997E-2</v>
      </c>
      <c r="RN30" s="605"/>
      <c r="RO30" s="605"/>
      <c r="RP30" s="605"/>
      <c r="RQ30" s="607">
        <f t="shared" ref="RQ30:RQ31" si="190">RM30</f>
        <v>5.0999999999999997E-2</v>
      </c>
      <c r="RR30" s="605"/>
      <c r="RS30" s="605"/>
      <c r="RT30" s="605"/>
      <c r="RU30" s="607">
        <f t="shared" ref="RU30:RU31" si="191">RQ30</f>
        <v>5.0999999999999997E-2</v>
      </c>
      <c r="RV30" s="605"/>
      <c r="RW30" s="605"/>
      <c r="RX30" s="605"/>
      <c r="RY30" s="607">
        <f t="shared" ref="RY30:RY31" si="192">RU30</f>
        <v>5.0999999999999997E-2</v>
      </c>
      <c r="RZ30" s="605"/>
      <c r="SA30" s="605"/>
    </row>
    <row r="31" spans="1:495">
      <c r="A31" s="586"/>
      <c r="B31" s="670"/>
      <c r="C31" s="670"/>
      <c r="D31" s="601"/>
      <c r="E31" s="602">
        <v>2</v>
      </c>
      <c r="F31" s="509" t="s">
        <v>557</v>
      </c>
      <c r="G31" s="509"/>
      <c r="H31" s="603"/>
      <c r="I31" s="603"/>
      <c r="J31" s="587" t="str">
        <f>CONCATENATE(LEFT($B$24,11),"  Table 1 Class 2 Factors")</f>
        <v>EC 11-2-208  Table 1 Class 2 Factors</v>
      </c>
      <c r="K31" s="604" t="str">
        <f>RIGHT($B$24,13)</f>
        <v>31 March 2015</v>
      </c>
      <c r="L31" s="605"/>
      <c r="M31" s="590">
        <v>1</v>
      </c>
      <c r="N31" s="605"/>
      <c r="O31" s="605"/>
      <c r="P31" s="605"/>
      <c r="Q31" s="590">
        <v>1</v>
      </c>
      <c r="R31" s="605"/>
      <c r="S31" s="605"/>
      <c r="T31" s="605"/>
      <c r="U31" s="590">
        <v>1</v>
      </c>
      <c r="V31" s="605"/>
      <c r="W31" s="605"/>
      <c r="X31" s="605"/>
      <c r="Y31" s="590">
        <v>1</v>
      </c>
      <c r="Z31" s="605"/>
      <c r="AA31" s="605"/>
      <c r="AB31" s="605"/>
      <c r="AC31" s="590">
        <v>1</v>
      </c>
      <c r="AD31" s="605"/>
      <c r="AE31" s="605"/>
      <c r="AF31" s="605"/>
      <c r="AG31" s="590">
        <v>1</v>
      </c>
      <c r="AH31" s="605"/>
      <c r="AI31" s="605"/>
      <c r="AJ31" s="605"/>
      <c r="AK31" s="590">
        <v>1</v>
      </c>
      <c r="AL31" s="605"/>
      <c r="AM31" s="605"/>
      <c r="AN31" s="605"/>
      <c r="AO31" s="590">
        <v>1</v>
      </c>
      <c r="AP31" s="605"/>
      <c r="AQ31" s="605"/>
      <c r="AR31" s="605"/>
      <c r="AS31" s="590">
        <v>1</v>
      </c>
      <c r="AT31" s="605"/>
      <c r="AU31" s="605"/>
      <c r="AV31" s="605"/>
      <c r="AW31" s="590">
        <v>1</v>
      </c>
      <c r="AX31" s="605"/>
      <c r="AY31" s="605"/>
      <c r="AZ31" s="605"/>
      <c r="BA31" s="590">
        <v>1</v>
      </c>
      <c r="BB31" s="605"/>
      <c r="BC31" s="605"/>
      <c r="BD31" s="605"/>
      <c r="BE31" s="590">
        <v>1</v>
      </c>
      <c r="BF31" s="605"/>
      <c r="BG31" s="605"/>
      <c r="BH31" s="605"/>
      <c r="BI31" s="590">
        <v>1</v>
      </c>
      <c r="BJ31" s="605"/>
      <c r="BK31" s="605"/>
      <c r="BL31" s="605"/>
      <c r="BM31" s="590">
        <v>1</v>
      </c>
      <c r="BN31" s="605"/>
      <c r="BO31" s="605"/>
      <c r="BP31" s="605"/>
      <c r="BQ31" s="590">
        <v>1</v>
      </c>
      <c r="BR31" s="605"/>
      <c r="BS31" s="605"/>
      <c r="BT31" s="605"/>
      <c r="BU31" s="590">
        <v>1</v>
      </c>
      <c r="BV31" s="605"/>
      <c r="BW31" s="605"/>
      <c r="BX31" s="605"/>
      <c r="BY31" s="590">
        <v>1</v>
      </c>
      <c r="BZ31" s="605"/>
      <c r="CA31" s="605"/>
      <c r="CB31" s="605"/>
      <c r="CC31" s="590">
        <v>1</v>
      </c>
      <c r="CD31" s="605"/>
      <c r="CE31" s="605"/>
      <c r="CF31" s="605"/>
      <c r="CG31" s="590">
        <v>1</v>
      </c>
      <c r="CH31" s="605"/>
      <c r="CI31" s="605"/>
      <c r="CJ31" s="605"/>
      <c r="CK31" s="590">
        <v>1</v>
      </c>
      <c r="CL31" s="605"/>
      <c r="CM31" s="605"/>
      <c r="CN31" s="605"/>
      <c r="CO31" s="590">
        <v>1</v>
      </c>
      <c r="CP31" s="605"/>
      <c r="CQ31" s="605"/>
      <c r="CR31" s="605"/>
      <c r="CS31" s="590">
        <v>1</v>
      </c>
      <c r="CT31" s="605"/>
      <c r="CU31" s="605"/>
      <c r="CV31" s="605"/>
      <c r="CW31" s="590">
        <v>1</v>
      </c>
      <c r="CX31" s="605"/>
      <c r="CY31" s="605"/>
      <c r="CZ31" s="605"/>
      <c r="DA31" s="590">
        <v>1</v>
      </c>
      <c r="DB31" s="605"/>
      <c r="DC31" s="605"/>
      <c r="DD31" s="605"/>
      <c r="DE31" s="590">
        <v>1</v>
      </c>
      <c r="DF31" s="605"/>
      <c r="DG31" s="605"/>
      <c r="DH31" s="605"/>
      <c r="DI31" s="590">
        <v>1</v>
      </c>
      <c r="DJ31" s="605"/>
      <c r="DK31" s="605"/>
      <c r="DL31" s="605"/>
      <c r="DM31" s="590">
        <v>1</v>
      </c>
      <c r="DN31" s="605"/>
      <c r="DO31" s="605"/>
      <c r="DP31" s="605"/>
      <c r="DQ31" s="590">
        <v>1</v>
      </c>
      <c r="DR31" s="605"/>
      <c r="DS31" s="605"/>
      <c r="DT31" s="605"/>
      <c r="DU31" s="590">
        <v>1</v>
      </c>
      <c r="DV31" s="605"/>
      <c r="DW31" s="605"/>
      <c r="DX31" s="605"/>
      <c r="DY31" s="590">
        <v>1</v>
      </c>
      <c r="DZ31" s="605"/>
      <c r="EA31" s="605"/>
      <c r="EB31" s="605"/>
      <c r="EC31" s="590">
        <v>1</v>
      </c>
      <c r="ED31" s="605"/>
      <c r="EE31" s="605"/>
      <c r="EF31" s="605"/>
      <c r="EG31" s="590">
        <v>1</v>
      </c>
      <c r="EH31" s="605"/>
      <c r="EI31" s="605"/>
      <c r="EJ31" s="605"/>
      <c r="EK31" s="606">
        <v>1</v>
      </c>
      <c r="EL31" s="605"/>
      <c r="EM31" s="605"/>
      <c r="EN31" s="605"/>
      <c r="EO31" s="606">
        <v>1</v>
      </c>
      <c r="EP31" s="605"/>
      <c r="EQ31" s="605"/>
      <c r="ER31" s="605"/>
      <c r="ES31" s="606">
        <v>1</v>
      </c>
      <c r="ET31" s="605"/>
      <c r="EU31" s="605"/>
      <c r="EV31" s="605"/>
      <c r="EW31" s="24">
        <v>1.4E-2</v>
      </c>
      <c r="EX31" s="605"/>
      <c r="EY31" s="605"/>
      <c r="EZ31" s="605"/>
      <c r="FA31" s="24">
        <v>1.6E-2</v>
      </c>
      <c r="FB31" s="605"/>
      <c r="FC31" s="605"/>
      <c r="FD31" s="605"/>
      <c r="FE31" s="24">
        <v>1.7999999999999999E-2</v>
      </c>
      <c r="FF31" s="605"/>
      <c r="FG31" s="605"/>
      <c r="FH31" s="605"/>
      <c r="FI31" s="24">
        <v>1.9E-2</v>
      </c>
      <c r="FJ31" s="605"/>
      <c r="FK31" s="605"/>
      <c r="FL31" s="605"/>
      <c r="FM31" s="24">
        <v>0.02</v>
      </c>
      <c r="FN31" s="605"/>
      <c r="FO31" s="605"/>
      <c r="FP31" s="605"/>
      <c r="FQ31" s="24">
        <v>0.02</v>
      </c>
      <c r="FR31" s="605"/>
      <c r="FS31" s="605"/>
      <c r="FT31" s="605"/>
      <c r="FU31" s="24">
        <v>0.02</v>
      </c>
      <c r="FV31" s="605"/>
      <c r="FW31" s="605"/>
      <c r="FX31" s="605"/>
      <c r="FY31" s="24">
        <v>0.02</v>
      </c>
      <c r="FZ31" s="605"/>
      <c r="GA31" s="605"/>
      <c r="GB31" s="605"/>
      <c r="GC31" s="24">
        <v>0.02</v>
      </c>
      <c r="GD31" s="605"/>
      <c r="GE31" s="605"/>
      <c r="GF31" s="605"/>
      <c r="GG31" s="24">
        <v>0.02</v>
      </c>
      <c r="GH31" s="605"/>
      <c r="GI31" s="605"/>
      <c r="GJ31" s="605"/>
      <c r="GK31" s="24">
        <v>0.02</v>
      </c>
      <c r="GL31" s="605"/>
      <c r="GM31" s="605"/>
      <c r="GN31" s="605"/>
      <c r="GO31" s="24">
        <v>0.02</v>
      </c>
      <c r="GP31" s="605"/>
      <c r="GQ31" s="605"/>
      <c r="GR31" s="605"/>
      <c r="GS31" s="24">
        <v>0.02</v>
      </c>
      <c r="GT31" s="605"/>
      <c r="GU31" s="605"/>
      <c r="GV31" s="605"/>
      <c r="GW31" s="24">
        <v>0.02</v>
      </c>
      <c r="GX31" s="605"/>
      <c r="GY31" s="605"/>
      <c r="GZ31" s="605"/>
      <c r="HA31" s="24">
        <v>0.02</v>
      </c>
      <c r="HB31" s="605"/>
      <c r="HC31" s="605"/>
      <c r="HD31" s="605"/>
      <c r="HE31" s="24">
        <v>0.02</v>
      </c>
      <c r="HF31" s="605"/>
      <c r="HG31" s="605"/>
      <c r="HH31" s="605"/>
      <c r="HI31" s="24">
        <v>0.02</v>
      </c>
      <c r="HJ31" s="605"/>
      <c r="HK31" s="605"/>
      <c r="HL31" s="605"/>
      <c r="HM31" s="24">
        <v>0.02</v>
      </c>
      <c r="HN31" s="605"/>
      <c r="HO31" s="605"/>
      <c r="HP31" s="605"/>
      <c r="HQ31" s="24">
        <v>0.02</v>
      </c>
      <c r="HR31" s="605"/>
      <c r="HS31" s="605"/>
      <c r="HT31" s="605"/>
      <c r="HU31" s="24">
        <v>0.02</v>
      </c>
      <c r="HV31" s="605"/>
      <c r="HW31" s="605"/>
      <c r="HX31" s="605"/>
      <c r="HY31" s="24">
        <v>0.02</v>
      </c>
      <c r="HZ31" s="605"/>
      <c r="IA31" s="605"/>
      <c r="IB31" s="605"/>
      <c r="IC31" s="24">
        <v>0.02</v>
      </c>
      <c r="ID31" s="605"/>
      <c r="IE31" s="605"/>
      <c r="IF31" s="605"/>
      <c r="IG31" s="607">
        <f>IC31</f>
        <v>0.02</v>
      </c>
      <c r="IH31" s="605"/>
      <c r="II31" s="605"/>
      <c r="IJ31" s="605"/>
      <c r="IK31" s="25">
        <f t="shared" si="130"/>
        <v>0.02</v>
      </c>
      <c r="IL31" s="605"/>
      <c r="IM31" s="605"/>
      <c r="IN31" s="605"/>
      <c r="IO31" s="25">
        <f t="shared" si="131"/>
        <v>0.02</v>
      </c>
      <c r="IP31" s="605"/>
      <c r="IQ31" s="605"/>
      <c r="IR31" s="605"/>
      <c r="IS31" s="25">
        <f t="shared" si="132"/>
        <v>0.02</v>
      </c>
      <c r="IT31" s="605"/>
      <c r="IU31" s="605"/>
      <c r="IV31" s="605"/>
      <c r="IW31" s="25">
        <f t="shared" si="133"/>
        <v>0.02</v>
      </c>
      <c r="IX31" s="605"/>
      <c r="IY31" s="605"/>
      <c r="IZ31" s="605"/>
      <c r="JA31" s="25">
        <f t="shared" si="134"/>
        <v>0.02</v>
      </c>
      <c r="JB31" s="605"/>
      <c r="JC31" s="605"/>
      <c r="JD31" s="605"/>
      <c r="JE31" s="25">
        <f t="shared" si="135"/>
        <v>0.02</v>
      </c>
      <c r="JF31" s="605"/>
      <c r="JG31" s="605"/>
      <c r="JH31" s="605"/>
      <c r="JI31" s="25">
        <f t="shared" si="136"/>
        <v>0.02</v>
      </c>
      <c r="JJ31" s="605"/>
      <c r="JK31" s="605"/>
      <c r="JL31" s="605"/>
      <c r="JM31" s="25">
        <f t="shared" si="137"/>
        <v>0.02</v>
      </c>
      <c r="JN31" s="605"/>
      <c r="JO31" s="605"/>
      <c r="JP31" s="605"/>
      <c r="JQ31" s="25">
        <f t="shared" si="138"/>
        <v>0.02</v>
      </c>
      <c r="JR31" s="605"/>
      <c r="JS31" s="605"/>
      <c r="JT31" s="605"/>
      <c r="JU31" s="25">
        <f t="shared" si="139"/>
        <v>0.02</v>
      </c>
      <c r="JV31" s="605"/>
      <c r="JW31" s="605"/>
      <c r="JX31" s="605"/>
      <c r="JY31" s="25">
        <f t="shared" si="140"/>
        <v>0.02</v>
      </c>
      <c r="JZ31" s="605"/>
      <c r="KA31" s="605"/>
      <c r="KB31" s="605"/>
      <c r="KC31" s="25">
        <f t="shared" si="141"/>
        <v>0.02</v>
      </c>
      <c r="KD31" s="605"/>
      <c r="KE31" s="605"/>
      <c r="KF31" s="605"/>
      <c r="KG31" s="25">
        <f t="shared" si="142"/>
        <v>0.02</v>
      </c>
      <c r="KH31" s="605"/>
      <c r="KI31" s="605"/>
      <c r="KJ31" s="605"/>
      <c r="KK31" s="25">
        <f t="shared" si="143"/>
        <v>0.02</v>
      </c>
      <c r="KL31" s="605"/>
      <c r="KM31" s="605"/>
      <c r="KN31" s="605"/>
      <c r="KO31" s="25">
        <f t="shared" si="144"/>
        <v>0.02</v>
      </c>
      <c r="KP31" s="605"/>
      <c r="KQ31" s="605"/>
      <c r="KR31" s="605"/>
      <c r="KS31" s="25">
        <f t="shared" si="145"/>
        <v>0.02</v>
      </c>
      <c r="KT31" s="605"/>
      <c r="KU31" s="605"/>
      <c r="KV31" s="605"/>
      <c r="KW31" s="25">
        <f t="shared" si="146"/>
        <v>0.02</v>
      </c>
      <c r="KX31" s="605"/>
      <c r="KY31" s="605"/>
      <c r="KZ31" s="605"/>
      <c r="LA31" s="25">
        <f t="shared" si="147"/>
        <v>0.02</v>
      </c>
      <c r="LB31" s="605"/>
      <c r="LC31" s="605"/>
      <c r="LD31" s="605"/>
      <c r="LE31" s="25">
        <f t="shared" si="148"/>
        <v>0.02</v>
      </c>
      <c r="LF31" s="605"/>
      <c r="LG31" s="605"/>
      <c r="LH31" s="605"/>
      <c r="LI31" s="25">
        <f t="shared" si="149"/>
        <v>0.02</v>
      </c>
      <c r="LJ31" s="605"/>
      <c r="LK31" s="605"/>
      <c r="LL31" s="605"/>
      <c r="LM31" s="25">
        <f t="shared" si="150"/>
        <v>0.02</v>
      </c>
      <c r="LN31" s="605"/>
      <c r="LO31" s="605"/>
      <c r="LP31" s="605"/>
      <c r="LQ31" s="25">
        <f t="shared" si="151"/>
        <v>0.02</v>
      </c>
      <c r="LR31" s="605"/>
      <c r="LS31" s="605"/>
      <c r="LT31" s="605"/>
      <c r="LU31" s="25">
        <f t="shared" si="152"/>
        <v>0.02</v>
      </c>
      <c r="LV31" s="605"/>
      <c r="LW31" s="605"/>
      <c r="LX31" s="605"/>
      <c r="LY31" s="25">
        <f t="shared" si="153"/>
        <v>0.02</v>
      </c>
      <c r="LZ31" s="605"/>
      <c r="MA31" s="605"/>
      <c r="MB31" s="605"/>
      <c r="MC31" s="25">
        <f t="shared" si="154"/>
        <v>0.02</v>
      </c>
      <c r="MD31" s="605"/>
      <c r="ME31" s="605"/>
      <c r="MF31" s="605"/>
      <c r="MG31" s="25">
        <f t="shared" si="155"/>
        <v>0.02</v>
      </c>
      <c r="MH31" s="605"/>
      <c r="MI31" s="605"/>
      <c r="MJ31" s="605"/>
      <c r="MK31" s="25">
        <f t="shared" si="156"/>
        <v>0.02</v>
      </c>
      <c r="ML31" s="605"/>
      <c r="MM31" s="605"/>
      <c r="MN31" s="605"/>
      <c r="MO31" s="25">
        <f t="shared" si="157"/>
        <v>0.02</v>
      </c>
      <c r="MP31" s="605"/>
      <c r="MQ31" s="605"/>
      <c r="MR31" s="605"/>
      <c r="MS31" s="25">
        <f t="shared" si="158"/>
        <v>0.02</v>
      </c>
      <c r="MT31" s="605"/>
      <c r="MU31" s="605"/>
      <c r="MV31" s="605"/>
      <c r="MW31" s="25">
        <f t="shared" si="159"/>
        <v>0.02</v>
      </c>
      <c r="MX31" s="605"/>
      <c r="MY31" s="605"/>
      <c r="MZ31" s="605"/>
      <c r="NA31" s="25">
        <f t="shared" si="160"/>
        <v>0.02</v>
      </c>
      <c r="NB31" s="605"/>
      <c r="NC31" s="605"/>
      <c r="ND31" s="605"/>
      <c r="NE31" s="25">
        <f t="shared" si="161"/>
        <v>0.02</v>
      </c>
      <c r="NF31" s="605"/>
      <c r="NG31" s="605"/>
      <c r="NH31" s="605"/>
      <c r="NI31" s="25">
        <f t="shared" si="162"/>
        <v>0.02</v>
      </c>
      <c r="NJ31" s="605"/>
      <c r="NK31" s="605"/>
      <c r="NL31" s="605"/>
      <c r="NM31" s="25">
        <f t="shared" si="163"/>
        <v>0.02</v>
      </c>
      <c r="NN31" s="605"/>
      <c r="NO31" s="605"/>
      <c r="NP31" s="605"/>
      <c r="NQ31" s="25">
        <f t="shared" si="164"/>
        <v>0.02</v>
      </c>
      <c r="NR31" s="605"/>
      <c r="NS31" s="605"/>
      <c r="NT31" s="605"/>
      <c r="NU31" s="25">
        <f t="shared" si="165"/>
        <v>0.02</v>
      </c>
      <c r="NV31" s="605"/>
      <c r="NW31" s="605"/>
      <c r="NX31" s="605"/>
      <c r="NY31" s="25">
        <f t="shared" si="166"/>
        <v>0.02</v>
      </c>
      <c r="NZ31" s="605"/>
      <c r="OA31" s="605"/>
      <c r="OB31" s="605"/>
      <c r="OC31" s="25">
        <f t="shared" si="167"/>
        <v>0.02</v>
      </c>
      <c r="OD31" s="605"/>
      <c r="OE31" s="605"/>
      <c r="OF31" s="605"/>
      <c r="OG31" s="25">
        <f t="shared" si="168"/>
        <v>0.02</v>
      </c>
      <c r="OH31" s="605"/>
      <c r="OI31" s="605"/>
      <c r="OJ31" s="605"/>
      <c r="OK31" s="25">
        <f t="shared" si="169"/>
        <v>0.02</v>
      </c>
      <c r="OL31" s="605"/>
      <c r="OM31" s="605"/>
      <c r="ON31" s="605"/>
      <c r="OO31" s="25">
        <f t="shared" si="170"/>
        <v>0.02</v>
      </c>
      <c r="OP31" s="605"/>
      <c r="OQ31" s="605"/>
      <c r="OR31" s="605"/>
      <c r="OS31" s="25">
        <f t="shared" si="171"/>
        <v>0.02</v>
      </c>
      <c r="OT31" s="605"/>
      <c r="OU31" s="605"/>
      <c r="OV31" s="605"/>
      <c r="OW31" s="25">
        <f t="shared" si="172"/>
        <v>0.02</v>
      </c>
      <c r="OX31" s="605"/>
      <c r="OY31" s="605"/>
      <c r="OZ31" s="605"/>
      <c r="PA31" s="25">
        <f t="shared" si="173"/>
        <v>0.02</v>
      </c>
      <c r="PB31" s="605"/>
      <c r="PC31" s="605"/>
      <c r="PD31" s="605"/>
      <c r="PE31" s="25">
        <f t="shared" si="174"/>
        <v>0.02</v>
      </c>
      <c r="PF31" s="605"/>
      <c r="PG31" s="605"/>
      <c r="PH31" s="605"/>
      <c r="PI31" s="25">
        <f t="shared" si="175"/>
        <v>0.02</v>
      </c>
      <c r="PJ31" s="605"/>
      <c r="PK31" s="605"/>
      <c r="PL31" s="605"/>
      <c r="PM31" s="25">
        <f t="shared" si="176"/>
        <v>0.02</v>
      </c>
      <c r="PN31" s="605"/>
      <c r="PO31" s="605"/>
      <c r="PP31" s="605"/>
      <c r="PQ31" s="25">
        <f t="shared" si="177"/>
        <v>0.02</v>
      </c>
      <c r="PR31" s="605"/>
      <c r="PS31" s="605"/>
      <c r="PT31" s="605"/>
      <c r="PU31" s="25">
        <f t="shared" si="178"/>
        <v>0.02</v>
      </c>
      <c r="PV31" s="605"/>
      <c r="PW31" s="605"/>
      <c r="PX31" s="605"/>
      <c r="PY31" s="25">
        <f t="shared" si="179"/>
        <v>0.02</v>
      </c>
      <c r="PZ31" s="605"/>
      <c r="QA31" s="605"/>
      <c r="QB31" s="605"/>
      <c r="QC31" s="25">
        <f t="shared" si="180"/>
        <v>0.02</v>
      </c>
      <c r="QD31" s="605"/>
      <c r="QE31" s="605"/>
      <c r="QF31" s="605"/>
      <c r="QG31" s="25">
        <f t="shared" si="181"/>
        <v>0.02</v>
      </c>
      <c r="QH31" s="605"/>
      <c r="QI31" s="605"/>
      <c r="QJ31" s="605"/>
      <c r="QK31" s="25">
        <f t="shared" si="182"/>
        <v>0.02</v>
      </c>
      <c r="QL31" s="605"/>
      <c r="QM31" s="605"/>
      <c r="QN31" s="605"/>
      <c r="QO31" s="25">
        <f t="shared" si="183"/>
        <v>0.02</v>
      </c>
      <c r="QP31" s="605"/>
      <c r="QQ31" s="605"/>
      <c r="QR31" s="605"/>
      <c r="QS31" s="25">
        <f t="shared" si="184"/>
        <v>0.02</v>
      </c>
      <c r="QT31" s="605"/>
      <c r="QU31" s="605"/>
      <c r="QV31" s="605"/>
      <c r="QW31" s="25">
        <f t="shared" si="185"/>
        <v>0.02</v>
      </c>
      <c r="QX31" s="605"/>
      <c r="QY31" s="605"/>
      <c r="QZ31" s="605"/>
      <c r="RA31" s="25">
        <f t="shared" si="186"/>
        <v>0.02</v>
      </c>
      <c r="RB31" s="605"/>
      <c r="RC31" s="605"/>
      <c r="RD31" s="605"/>
      <c r="RE31" s="25">
        <f t="shared" si="187"/>
        <v>0.02</v>
      </c>
      <c r="RF31" s="605"/>
      <c r="RG31" s="605"/>
      <c r="RH31" s="605"/>
      <c r="RI31" s="25">
        <f t="shared" si="188"/>
        <v>0.02</v>
      </c>
      <c r="RJ31" s="605"/>
      <c r="RK31" s="605"/>
      <c r="RL31" s="605"/>
      <c r="RM31" s="25">
        <f t="shared" si="189"/>
        <v>0.02</v>
      </c>
      <c r="RN31" s="605"/>
      <c r="RO31" s="605"/>
      <c r="RP31" s="605"/>
      <c r="RQ31" s="25">
        <f t="shared" si="190"/>
        <v>0.02</v>
      </c>
      <c r="RR31" s="605"/>
      <c r="RS31" s="605"/>
      <c r="RT31" s="605"/>
      <c r="RU31" s="25">
        <f t="shared" si="191"/>
        <v>0.02</v>
      </c>
      <c r="RV31" s="605"/>
      <c r="RW31" s="605"/>
      <c r="RX31" s="605"/>
      <c r="RY31" s="25">
        <f t="shared" si="192"/>
        <v>0.02</v>
      </c>
      <c r="RZ31" s="605"/>
      <c r="SA31" s="605"/>
    </row>
    <row r="32" spans="1:495">
      <c r="A32" s="570"/>
      <c r="B32" s="670"/>
      <c r="C32" s="6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c r="BO32" s="570"/>
      <c r="BP32" s="570"/>
      <c r="BQ32" s="570"/>
      <c r="BR32" s="570"/>
      <c r="BS32" s="570"/>
      <c r="BT32" s="570"/>
      <c r="BU32" s="570"/>
      <c r="BV32" s="570"/>
      <c r="BW32" s="570"/>
      <c r="BX32" s="570"/>
      <c r="BY32" s="570"/>
      <c r="BZ32" s="570"/>
      <c r="CA32" s="570"/>
      <c r="CB32" s="570"/>
      <c r="CC32" s="570"/>
      <c r="CD32" s="570"/>
      <c r="CE32" s="570"/>
      <c r="CF32" s="570"/>
      <c r="CG32" s="570"/>
      <c r="CH32" s="570"/>
      <c r="CI32" s="570"/>
      <c r="CJ32" s="570"/>
      <c r="CK32" s="570"/>
      <c r="CL32" s="570"/>
      <c r="CM32" s="570"/>
      <c r="CN32" s="570"/>
      <c r="CO32" s="570"/>
      <c r="CP32" s="570"/>
      <c r="CQ32" s="570"/>
      <c r="CR32" s="570"/>
      <c r="CS32" s="570"/>
      <c r="CT32" s="570"/>
      <c r="CU32" s="570"/>
      <c r="CV32" s="570"/>
      <c r="CW32" s="570"/>
      <c r="CX32" s="570"/>
      <c r="CY32" s="608"/>
      <c r="CZ32" s="609"/>
      <c r="DA32" s="493"/>
      <c r="DB32" s="570"/>
      <c r="DC32" s="570"/>
      <c r="DD32" s="570"/>
      <c r="DE32" s="570"/>
      <c r="DF32" s="570"/>
      <c r="DG32" s="570"/>
      <c r="DH32" s="570"/>
      <c r="DI32" s="570"/>
      <c r="DJ32" s="570"/>
      <c r="DK32" s="570"/>
      <c r="DL32" s="570"/>
      <c r="DM32" s="570"/>
      <c r="DN32" s="570"/>
      <c r="DO32" s="570"/>
      <c r="DP32" s="570"/>
      <c r="DQ32" s="570"/>
      <c r="DR32" s="570"/>
      <c r="DS32" s="570"/>
      <c r="DT32" s="570"/>
      <c r="DU32" s="570"/>
      <c r="DV32" s="570"/>
      <c r="DW32" s="570"/>
      <c r="DX32" s="570"/>
      <c r="DY32" s="570"/>
      <c r="DZ32" s="570"/>
      <c r="EA32" s="570"/>
      <c r="EB32" s="570"/>
      <c r="EC32" s="570"/>
      <c r="ED32" s="610"/>
      <c r="EE32" s="610"/>
      <c r="EF32" s="610"/>
      <c r="EG32" s="610"/>
      <c r="EH32" s="610"/>
      <c r="EI32" s="610"/>
      <c r="EJ32" s="610"/>
      <c r="EK32" s="610"/>
      <c r="EL32" s="610"/>
      <c r="EM32" s="570"/>
      <c r="EN32" s="570"/>
      <c r="EO32" s="570"/>
      <c r="EP32" s="570"/>
      <c r="EQ32" s="570"/>
      <c r="ER32" s="570"/>
      <c r="ES32" s="570"/>
      <c r="ET32" s="611"/>
      <c r="EU32" s="612"/>
      <c r="EV32" s="570"/>
      <c r="EW32" s="570" t="s">
        <v>1269</v>
      </c>
      <c r="EX32" s="570"/>
      <c r="EY32" s="570"/>
      <c r="EZ32" s="570"/>
      <c r="FA32" s="570"/>
      <c r="FB32" s="611"/>
      <c r="FC32" s="612"/>
      <c r="FD32" s="570"/>
      <c r="FE32" s="570"/>
      <c r="FF32" s="570"/>
      <c r="FG32" s="570"/>
      <c r="FH32" s="570"/>
      <c r="FI32" s="570"/>
      <c r="FJ32" s="611"/>
      <c r="FK32" s="612"/>
      <c r="FL32" s="570"/>
      <c r="FM32" s="570"/>
      <c r="FN32" s="570"/>
      <c r="FO32" s="570"/>
      <c r="FP32" s="570"/>
      <c r="FQ32" s="570"/>
      <c r="FR32" s="611"/>
      <c r="FS32" s="612"/>
      <c r="FT32" s="487"/>
      <c r="FU32" s="487"/>
      <c r="FV32" s="487"/>
      <c r="FW32" s="487"/>
      <c r="FX32" s="487"/>
      <c r="FY32" s="487"/>
      <c r="FZ32" s="487"/>
      <c r="GA32" s="487"/>
      <c r="GB32" s="487"/>
      <c r="GC32" s="487"/>
      <c r="GD32" s="487"/>
      <c r="GE32" s="487"/>
      <c r="GF32" s="487"/>
      <c r="GG32" s="487"/>
      <c r="GH32" s="487"/>
      <c r="GI32" s="487"/>
      <c r="GJ32" s="487"/>
      <c r="GK32" s="487"/>
      <c r="GL32" s="487"/>
      <c r="GM32" s="487"/>
      <c r="GN32" s="487"/>
      <c r="GO32" s="487"/>
      <c r="GP32" s="487"/>
      <c r="GQ32" s="487"/>
      <c r="GR32" s="487"/>
      <c r="GS32" s="487"/>
      <c r="GT32" s="487"/>
      <c r="GU32" s="487"/>
      <c r="GV32" s="487"/>
      <c r="GW32" s="487"/>
      <c r="GX32" s="487"/>
      <c r="GY32" s="487"/>
      <c r="GZ32" s="487"/>
      <c r="HA32" s="487"/>
      <c r="HB32" s="487"/>
      <c r="HC32" s="487"/>
      <c r="HD32" s="487"/>
      <c r="HE32" s="487"/>
      <c r="HF32" s="487"/>
      <c r="HG32" s="487"/>
      <c r="HH32" s="487"/>
      <c r="HI32" s="487"/>
      <c r="HJ32" s="487"/>
      <c r="HK32" s="487"/>
      <c r="HL32" s="487"/>
      <c r="HM32" s="487"/>
      <c r="HN32" s="487"/>
      <c r="HO32" s="487"/>
      <c r="HP32" s="487"/>
      <c r="HQ32" s="487"/>
      <c r="HR32" s="487"/>
      <c r="HS32" s="487"/>
      <c r="HT32" s="487"/>
      <c r="HU32" s="487"/>
      <c r="HV32" s="487"/>
      <c r="HW32" s="487"/>
      <c r="HX32" s="487"/>
      <c r="HY32" s="487"/>
      <c r="HZ32" s="487"/>
      <c r="IA32" s="487"/>
      <c r="IB32" s="487"/>
      <c r="IC32" s="487"/>
      <c r="ID32" s="487" t="s">
        <v>1270</v>
      </c>
      <c r="IE32" s="487"/>
      <c r="IF32" s="487"/>
      <c r="IG32" s="487"/>
      <c r="IH32" s="487"/>
      <c r="II32" s="487"/>
      <c r="IJ32" s="487"/>
      <c r="IK32" s="487"/>
      <c r="IL32" s="487"/>
      <c r="IM32" s="487"/>
      <c r="IN32" s="487"/>
      <c r="IO32" s="487"/>
      <c r="IP32" s="487"/>
      <c r="IQ32" s="487"/>
      <c r="IR32" s="487"/>
      <c r="IS32" s="487"/>
      <c r="IT32" s="487"/>
      <c r="IU32" s="487"/>
      <c r="IV32" s="487"/>
      <c r="IW32" s="487"/>
      <c r="IX32" s="487"/>
      <c r="IY32" s="487"/>
      <c r="IZ32" s="487"/>
      <c r="JA32" s="487"/>
      <c r="JB32" s="487"/>
      <c r="JC32" s="487"/>
      <c r="JD32" s="487"/>
      <c r="JE32" s="487"/>
      <c r="JF32" s="487"/>
      <c r="JG32" s="487"/>
      <c r="JH32" s="487"/>
      <c r="JI32" s="487"/>
      <c r="JJ32" s="487"/>
      <c r="JK32" s="487"/>
      <c r="JL32" s="487"/>
      <c r="JM32" s="487"/>
      <c r="JN32" s="487"/>
      <c r="JO32" s="487"/>
      <c r="JP32" s="487"/>
      <c r="JQ32" s="487"/>
      <c r="JR32" s="487"/>
      <c r="JS32" s="487"/>
      <c r="JT32" s="487"/>
      <c r="JU32" s="487"/>
      <c r="JV32" s="487"/>
      <c r="JW32" s="487"/>
      <c r="JX32" s="487"/>
      <c r="JY32" s="487"/>
      <c r="JZ32" s="487"/>
      <c r="KA32" s="487"/>
      <c r="KB32" s="487"/>
      <c r="KC32" s="487"/>
      <c r="KD32" s="487"/>
      <c r="KE32" s="487"/>
      <c r="KF32" s="487"/>
      <c r="KG32" s="487"/>
      <c r="KH32" s="487"/>
      <c r="KI32" s="487"/>
      <c r="KJ32" s="487"/>
      <c r="KK32" s="487"/>
      <c r="KL32" s="487"/>
      <c r="KM32" s="487"/>
      <c r="KN32" s="487"/>
      <c r="KO32" s="487"/>
      <c r="KP32" s="487"/>
      <c r="KQ32" s="487"/>
      <c r="KR32" s="487"/>
      <c r="KS32" s="487"/>
      <c r="KT32" s="487"/>
      <c r="KU32" s="487"/>
      <c r="KV32" s="487"/>
      <c r="KW32" s="487"/>
      <c r="KX32" s="487"/>
      <c r="KY32" s="487"/>
      <c r="KZ32" s="487"/>
      <c r="LA32" s="487"/>
      <c r="LB32" s="487"/>
      <c r="LC32" s="487"/>
      <c r="LD32" s="487"/>
      <c r="LE32" s="487"/>
      <c r="LF32" s="487"/>
      <c r="LG32" s="487"/>
      <c r="LH32" s="487"/>
      <c r="LI32" s="487"/>
      <c r="LJ32" s="487"/>
      <c r="LK32" s="487"/>
      <c r="LL32" s="487"/>
      <c r="LM32" s="487"/>
      <c r="LN32" s="487"/>
      <c r="LO32" s="487"/>
      <c r="LP32" s="487"/>
      <c r="LQ32" s="487"/>
      <c r="LR32" s="487"/>
      <c r="LS32" s="487"/>
      <c r="LT32" s="487"/>
      <c r="LU32" s="487"/>
      <c r="LV32" s="487"/>
      <c r="LW32" s="487"/>
      <c r="LX32" s="487"/>
      <c r="LY32" s="487"/>
      <c r="LZ32" s="487"/>
      <c r="MA32" s="487"/>
      <c r="MB32" s="487"/>
      <c r="MC32" s="487"/>
      <c r="MD32" s="487"/>
      <c r="ME32" s="487"/>
      <c r="MF32" s="487"/>
      <c r="MG32" s="487"/>
      <c r="MH32" s="487"/>
      <c r="MI32" s="487"/>
      <c r="MJ32" s="487"/>
      <c r="MK32" s="487"/>
      <c r="ML32" s="487"/>
      <c r="MM32" s="487"/>
      <c r="MN32" s="487"/>
      <c r="MO32" s="487"/>
      <c r="MP32" s="487"/>
      <c r="MQ32" s="487"/>
      <c r="MR32" s="487"/>
      <c r="MS32" s="487"/>
      <c r="MT32" s="487"/>
      <c r="MU32" s="487"/>
      <c r="MV32" s="487"/>
      <c r="MW32" s="487"/>
      <c r="MX32" s="487"/>
      <c r="MY32" s="487"/>
      <c r="MZ32" s="487"/>
      <c r="NA32" s="487"/>
      <c r="NB32" s="487"/>
      <c r="NC32" s="487"/>
      <c r="ND32" s="487"/>
      <c r="NE32" s="487"/>
      <c r="NF32" s="487"/>
      <c r="NG32" s="487"/>
      <c r="NH32" s="487"/>
      <c r="NI32" s="487"/>
      <c r="NJ32" s="487"/>
      <c r="NK32" s="487"/>
      <c r="NL32" s="487"/>
      <c r="NM32" s="487"/>
      <c r="NN32" s="487"/>
      <c r="NO32" s="487"/>
      <c r="NP32" s="487"/>
      <c r="NQ32" s="487"/>
      <c r="NR32" s="487"/>
      <c r="NS32" s="487"/>
      <c r="NT32" s="487"/>
      <c r="NU32" s="487"/>
      <c r="NV32" s="487"/>
      <c r="NW32" s="487"/>
      <c r="NX32" s="487"/>
      <c r="NY32" s="487"/>
      <c r="NZ32" s="487"/>
      <c r="OA32" s="487"/>
      <c r="OB32" s="487"/>
      <c r="OC32" s="487"/>
      <c r="OD32" s="487"/>
      <c r="OE32" s="487"/>
      <c r="OF32" s="487"/>
      <c r="OG32" s="487"/>
      <c r="OH32" s="487"/>
      <c r="OI32" s="487"/>
      <c r="OJ32" s="487"/>
      <c r="OK32" s="487"/>
      <c r="OL32" s="487"/>
      <c r="OM32" s="487"/>
      <c r="ON32" s="487"/>
      <c r="OO32" s="487"/>
      <c r="OP32" s="487"/>
      <c r="OQ32" s="487"/>
      <c r="OR32" s="487"/>
      <c r="OS32" s="487"/>
      <c r="OT32" s="487"/>
      <c r="OU32" s="487"/>
      <c r="OV32" s="487"/>
      <c r="OW32" s="487"/>
      <c r="OX32" s="487"/>
      <c r="OY32" s="487"/>
      <c r="OZ32" s="487"/>
      <c r="PA32" s="487"/>
      <c r="PB32" s="487"/>
      <c r="PC32" s="487"/>
      <c r="PD32" s="487"/>
      <c r="PE32" s="487"/>
      <c r="PF32" s="487"/>
      <c r="PG32" s="487"/>
      <c r="PH32" s="487"/>
      <c r="PI32" s="487"/>
      <c r="PJ32" s="487"/>
      <c r="PK32" s="487"/>
      <c r="PL32" s="487"/>
      <c r="PM32" s="487"/>
      <c r="PN32" s="487"/>
      <c r="PO32" s="487"/>
      <c r="PP32" s="487"/>
      <c r="PQ32" s="487"/>
      <c r="PR32" s="487"/>
      <c r="PS32" s="487"/>
      <c r="PT32" s="487"/>
      <c r="PU32" s="487"/>
      <c r="PV32" s="487"/>
      <c r="PW32" s="487"/>
      <c r="PX32" s="487"/>
      <c r="PY32" s="487"/>
      <c r="PZ32" s="487"/>
      <c r="QA32" s="487"/>
      <c r="QB32" s="487"/>
      <c r="QC32" s="487"/>
      <c r="QD32" s="487"/>
      <c r="QE32" s="487"/>
      <c r="QF32" s="487"/>
      <c r="QG32" s="487"/>
      <c r="QH32" s="487"/>
      <c r="QI32" s="487"/>
      <c r="QJ32" s="487"/>
      <c r="QK32" s="487"/>
      <c r="QL32" s="487"/>
      <c r="QM32" s="487"/>
      <c r="QN32" s="487"/>
      <c r="QO32" s="487"/>
      <c r="QP32" s="487"/>
      <c r="QQ32" s="487"/>
      <c r="QR32" s="487"/>
      <c r="QS32" s="487"/>
      <c r="QT32" s="487"/>
      <c r="QU32" s="487"/>
      <c r="QV32" s="487"/>
      <c r="QW32" s="487"/>
      <c r="QX32" s="487"/>
      <c r="QY32" s="487"/>
      <c r="QZ32" s="487"/>
      <c r="RA32" s="487"/>
      <c r="RB32" s="487"/>
      <c r="RC32" s="487"/>
      <c r="RD32" s="487"/>
      <c r="RE32" s="487"/>
      <c r="RF32" s="487"/>
      <c r="RG32" s="487"/>
      <c r="RH32" s="487"/>
      <c r="RI32" s="487"/>
      <c r="RJ32" s="487"/>
      <c r="RK32" s="487"/>
      <c r="RL32" s="487"/>
      <c r="RM32" s="487"/>
      <c r="RN32" s="487"/>
      <c r="RO32" s="487"/>
      <c r="RP32" s="487"/>
      <c r="RQ32" s="487"/>
      <c r="RR32" s="487"/>
      <c r="RS32" s="487"/>
      <c r="RT32" s="487"/>
      <c r="RU32" s="487"/>
      <c r="RV32" s="487"/>
      <c r="RW32" s="487"/>
      <c r="RX32" s="487"/>
      <c r="RY32" s="487"/>
      <c r="RZ32" s="487"/>
      <c r="SA32" s="487"/>
    </row>
    <row r="33" spans="1:495">
      <c r="A33" s="570"/>
      <c r="B33" s="670"/>
      <c r="C33" s="6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c r="BO33" s="570"/>
      <c r="BP33" s="570"/>
      <c r="BQ33" s="570"/>
      <c r="BR33" s="570"/>
      <c r="BS33" s="570"/>
      <c r="BT33" s="570"/>
      <c r="BU33" s="570"/>
      <c r="BV33" s="570"/>
      <c r="BW33" s="570"/>
      <c r="BX33" s="570"/>
      <c r="BY33" s="570"/>
      <c r="BZ33" s="570"/>
      <c r="CA33" s="570"/>
      <c r="CB33" s="570"/>
      <c r="CC33" s="570"/>
      <c r="CD33" s="570"/>
      <c r="CE33" s="570"/>
      <c r="CF33" s="570"/>
      <c r="CG33" s="570"/>
      <c r="CH33" s="570"/>
      <c r="CI33" s="570"/>
      <c r="CJ33" s="570"/>
      <c r="CK33" s="570"/>
      <c r="CL33" s="570"/>
      <c r="CM33" s="570"/>
      <c r="CN33" s="570"/>
      <c r="CO33" s="570"/>
      <c r="CP33" s="570"/>
      <c r="CQ33" s="570"/>
      <c r="CR33" s="570"/>
      <c r="CS33" s="570"/>
      <c r="CT33" s="570"/>
      <c r="CU33" s="570"/>
      <c r="CV33" s="570"/>
      <c r="CW33" s="570"/>
      <c r="CX33" s="570"/>
      <c r="CY33" s="608"/>
      <c r="CZ33" s="609"/>
      <c r="DA33" s="493"/>
      <c r="DB33" s="570"/>
      <c r="DC33" s="570"/>
      <c r="DD33" s="570"/>
      <c r="DE33" s="570"/>
      <c r="DF33" s="570"/>
      <c r="DG33" s="570"/>
      <c r="DH33" s="570"/>
      <c r="DI33" s="570"/>
      <c r="DJ33" s="570"/>
      <c r="DK33" s="570"/>
      <c r="DL33" s="570"/>
      <c r="DM33" s="570"/>
      <c r="DN33" s="570"/>
      <c r="DO33" s="570"/>
      <c r="DP33" s="570"/>
      <c r="DQ33" s="570"/>
      <c r="DR33" s="570"/>
      <c r="DS33" s="570"/>
      <c r="DT33" s="570"/>
      <c r="DU33" s="570"/>
      <c r="DV33" s="570"/>
      <c r="DW33" s="570"/>
      <c r="DX33" s="570"/>
      <c r="DY33" s="570"/>
      <c r="DZ33" s="570"/>
      <c r="EA33" s="570"/>
      <c r="EB33" s="570"/>
      <c r="EC33" s="570"/>
      <c r="ED33" s="570"/>
      <c r="EE33" s="570"/>
      <c r="EF33" s="570"/>
      <c r="EG33" s="570"/>
      <c r="EH33" s="570"/>
      <c r="EI33" s="570"/>
      <c r="EJ33" s="570"/>
      <c r="EK33" s="570"/>
      <c r="EL33" s="570"/>
      <c r="EM33" s="570"/>
      <c r="EN33" s="570"/>
      <c r="EO33" s="570"/>
      <c r="EP33" s="570"/>
      <c r="EQ33" s="570"/>
      <c r="ER33" s="570"/>
      <c r="ES33" s="570"/>
      <c r="ET33" s="570"/>
      <c r="EU33" s="570"/>
      <c r="EV33" s="570"/>
      <c r="EW33" s="570"/>
      <c r="EX33" s="570"/>
      <c r="EY33" s="570"/>
      <c r="EZ33" s="570"/>
      <c r="FA33" s="570"/>
      <c r="FB33" s="570"/>
      <c r="FC33" s="570"/>
      <c r="FD33" s="570"/>
      <c r="FE33" s="570"/>
      <c r="FF33" s="570"/>
      <c r="FG33" s="570"/>
      <c r="FH33" s="570"/>
      <c r="FI33" s="570"/>
      <c r="FJ33" s="570"/>
      <c r="FK33" s="570"/>
      <c r="FL33" s="570"/>
      <c r="FM33" s="570"/>
      <c r="FN33" s="570"/>
      <c r="FO33" s="570"/>
      <c r="FP33" s="570"/>
      <c r="FQ33" s="570"/>
      <c r="FR33" s="570"/>
      <c r="FS33" s="570"/>
      <c r="FT33" s="487"/>
      <c r="FU33" s="487"/>
      <c r="FV33" s="487"/>
      <c r="FW33" s="487"/>
      <c r="FX33" s="487"/>
      <c r="FY33" s="487"/>
      <c r="FZ33" s="487"/>
      <c r="GA33" s="487"/>
      <c r="GB33" s="487"/>
      <c r="GC33" s="487"/>
      <c r="GD33" s="487"/>
      <c r="GE33" s="487"/>
      <c r="GF33" s="487"/>
      <c r="GG33" s="487"/>
      <c r="GH33" s="487"/>
      <c r="GI33" s="487"/>
      <c r="GJ33" s="487"/>
      <c r="GK33" s="487"/>
      <c r="GL33" s="487"/>
      <c r="GM33" s="487"/>
      <c r="GN33" s="487"/>
      <c r="GO33" s="487"/>
      <c r="GP33" s="487"/>
      <c r="GQ33" s="487"/>
      <c r="GR33" s="487"/>
      <c r="GS33" s="487"/>
      <c r="GT33" s="487"/>
      <c r="GU33" s="487"/>
      <c r="GV33" s="487"/>
      <c r="GW33" s="487"/>
      <c r="GX33" s="487"/>
      <c r="GY33" s="487"/>
      <c r="GZ33" s="487"/>
      <c r="HA33" s="487"/>
      <c r="HB33" s="487"/>
      <c r="HC33" s="487"/>
      <c r="HD33" s="487"/>
      <c r="HE33" s="487"/>
      <c r="HF33" s="487"/>
      <c r="HG33" s="487"/>
      <c r="HH33" s="487"/>
      <c r="HI33" s="487"/>
      <c r="HJ33" s="487"/>
      <c r="HK33" s="487"/>
      <c r="HL33" s="487"/>
      <c r="HM33" s="487"/>
      <c r="HN33" s="487"/>
      <c r="HO33" s="487"/>
      <c r="HP33" s="487"/>
      <c r="HQ33" s="487"/>
      <c r="HR33" s="487"/>
      <c r="HS33" s="487"/>
      <c r="HT33" s="487"/>
      <c r="HU33" s="487"/>
      <c r="HV33" s="487"/>
      <c r="HW33" s="487"/>
      <c r="HX33" s="487"/>
      <c r="HY33" s="487"/>
      <c r="HZ33" s="487"/>
      <c r="IA33" s="487"/>
      <c r="IB33" s="487"/>
      <c r="IC33" s="487"/>
      <c r="ID33" s="487">
        <v>2.4340000000000002</v>
      </c>
      <c r="IE33" s="487"/>
      <c r="IF33" s="487"/>
      <c r="IG33" s="487"/>
      <c r="IH33" s="487"/>
      <c r="II33" s="487"/>
      <c r="IJ33" s="487"/>
      <c r="IK33" s="487"/>
      <c r="IL33" s="487"/>
      <c r="IM33" s="487"/>
      <c r="IN33" s="487"/>
      <c r="IO33" s="487"/>
      <c r="IP33" s="487"/>
      <c r="IQ33" s="487"/>
      <c r="IR33" s="487"/>
      <c r="IS33" s="487"/>
      <c r="IT33" s="487"/>
      <c r="IU33" s="487"/>
      <c r="IV33" s="487"/>
      <c r="IW33" s="487"/>
      <c r="IX33" s="487"/>
      <c r="IY33" s="487"/>
      <c r="IZ33" s="487"/>
      <c r="JA33" s="487"/>
      <c r="JB33" s="487"/>
      <c r="JC33" s="487"/>
      <c r="JD33" s="487"/>
      <c r="JE33" s="487"/>
      <c r="JF33" s="487"/>
      <c r="JG33" s="487"/>
      <c r="JH33" s="487"/>
      <c r="JI33" s="487"/>
      <c r="JJ33" s="487"/>
      <c r="JK33" s="487"/>
      <c r="JL33" s="487"/>
      <c r="JM33" s="487"/>
      <c r="JN33" s="487"/>
      <c r="JO33" s="487"/>
      <c r="JP33" s="487"/>
      <c r="JQ33" s="487"/>
      <c r="JR33" s="487"/>
      <c r="JS33" s="487"/>
      <c r="JT33" s="487"/>
      <c r="JU33" s="487"/>
      <c r="JV33" s="487"/>
      <c r="JW33" s="487"/>
      <c r="JX33" s="487"/>
      <c r="JY33" s="487"/>
      <c r="JZ33" s="487"/>
      <c r="KA33" s="487"/>
      <c r="KB33" s="487"/>
      <c r="KC33" s="487"/>
      <c r="KD33" s="487"/>
      <c r="KE33" s="487"/>
      <c r="KF33" s="487"/>
      <c r="KG33" s="487"/>
      <c r="KH33" s="487"/>
      <c r="KI33" s="487"/>
      <c r="KJ33" s="487"/>
      <c r="KK33" s="487"/>
      <c r="KL33" s="487"/>
      <c r="KM33" s="487"/>
      <c r="KN33" s="487"/>
      <c r="KO33" s="487"/>
      <c r="KP33" s="487"/>
      <c r="KQ33" s="487"/>
      <c r="KR33" s="487"/>
      <c r="KS33" s="487"/>
      <c r="KT33" s="487"/>
      <c r="KU33" s="487"/>
      <c r="KV33" s="487"/>
      <c r="KW33" s="487"/>
      <c r="KX33" s="487"/>
      <c r="KY33" s="487"/>
      <c r="KZ33" s="487"/>
      <c r="LA33" s="487"/>
      <c r="LB33" s="487"/>
      <c r="LC33" s="487"/>
      <c r="LD33" s="487"/>
      <c r="LE33" s="487"/>
      <c r="LF33" s="487"/>
      <c r="LG33" s="487"/>
      <c r="LH33" s="487"/>
      <c r="LI33" s="487"/>
      <c r="LJ33" s="487"/>
      <c r="LK33" s="487"/>
      <c r="LL33" s="487"/>
      <c r="LM33" s="487"/>
      <c r="LN33" s="487"/>
      <c r="LO33" s="487"/>
      <c r="LP33" s="487"/>
      <c r="LQ33" s="487"/>
      <c r="LR33" s="487"/>
      <c r="LS33" s="487"/>
      <c r="LT33" s="487"/>
      <c r="LU33" s="487"/>
      <c r="LV33" s="487"/>
      <c r="LW33" s="487"/>
      <c r="LX33" s="487"/>
      <c r="LY33" s="487"/>
      <c r="LZ33" s="487"/>
      <c r="MA33" s="487"/>
      <c r="MB33" s="487"/>
      <c r="MC33" s="487"/>
      <c r="MD33" s="487"/>
      <c r="ME33" s="487"/>
      <c r="MF33" s="487"/>
      <c r="MG33" s="487"/>
      <c r="MH33" s="487"/>
      <c r="MI33" s="487"/>
      <c r="MJ33" s="487"/>
      <c r="MK33" s="487"/>
      <c r="ML33" s="487"/>
      <c r="MM33" s="487"/>
      <c r="MN33" s="487"/>
      <c r="MO33" s="487"/>
      <c r="MP33" s="487"/>
      <c r="MQ33" s="487"/>
      <c r="MR33" s="487"/>
      <c r="MS33" s="487"/>
      <c r="MT33" s="487"/>
      <c r="MU33" s="487"/>
      <c r="MV33" s="487"/>
      <c r="MW33" s="487"/>
      <c r="MX33" s="487"/>
      <c r="MY33" s="487"/>
      <c r="MZ33" s="487"/>
      <c r="NA33" s="487"/>
      <c r="NB33" s="487"/>
      <c r="NC33" s="487"/>
      <c r="ND33" s="487"/>
      <c r="NE33" s="487"/>
      <c r="NF33" s="487"/>
      <c r="NG33" s="487"/>
      <c r="NH33" s="487"/>
      <c r="NI33" s="487"/>
      <c r="NJ33" s="487"/>
      <c r="NK33" s="487"/>
      <c r="NL33" s="487"/>
      <c r="NM33" s="487"/>
      <c r="NN33" s="487"/>
      <c r="NO33" s="487"/>
      <c r="NP33" s="487"/>
      <c r="NQ33" s="487"/>
      <c r="NR33" s="487"/>
      <c r="NS33" s="487"/>
      <c r="NT33" s="487"/>
      <c r="NU33" s="487"/>
      <c r="NV33" s="487"/>
      <c r="NW33" s="487"/>
      <c r="NX33" s="487"/>
      <c r="NY33" s="487"/>
      <c r="NZ33" s="487"/>
      <c r="OA33" s="487"/>
      <c r="OB33" s="487"/>
      <c r="OC33" s="487"/>
      <c r="OD33" s="487"/>
      <c r="OE33" s="487"/>
      <c r="OF33" s="487"/>
      <c r="OG33" s="487"/>
      <c r="OH33" s="487"/>
      <c r="OI33" s="487"/>
      <c r="OJ33" s="487"/>
      <c r="OK33" s="487"/>
      <c r="OL33" s="487"/>
      <c r="OM33" s="487"/>
      <c r="ON33" s="487"/>
      <c r="OO33" s="487"/>
      <c r="OP33" s="487"/>
      <c r="OQ33" s="487"/>
      <c r="OR33" s="487"/>
      <c r="OS33" s="487"/>
      <c r="OT33" s="487"/>
      <c r="OU33" s="487"/>
      <c r="OV33" s="487"/>
      <c r="OW33" s="487"/>
      <c r="OX33" s="487"/>
      <c r="OY33" s="487"/>
      <c r="OZ33" s="487"/>
      <c r="PA33" s="487"/>
      <c r="PB33" s="487"/>
      <c r="PC33" s="487"/>
      <c r="PD33" s="487"/>
      <c r="PE33" s="487"/>
      <c r="PF33" s="487"/>
      <c r="PG33" s="487"/>
      <c r="PH33" s="487"/>
      <c r="PI33" s="487"/>
      <c r="PJ33" s="487"/>
      <c r="PK33" s="487"/>
      <c r="PL33" s="487"/>
      <c r="PM33" s="487"/>
      <c r="PN33" s="487"/>
      <c r="PO33" s="487"/>
      <c r="PP33" s="487"/>
      <c r="PQ33" s="487"/>
      <c r="PR33" s="487"/>
      <c r="PS33" s="487"/>
      <c r="PT33" s="487"/>
      <c r="PU33" s="487"/>
      <c r="PV33" s="487"/>
      <c r="PW33" s="487"/>
      <c r="PX33" s="487"/>
      <c r="PY33" s="487"/>
      <c r="PZ33" s="487"/>
      <c r="QA33" s="487"/>
      <c r="QB33" s="487"/>
      <c r="QC33" s="487"/>
      <c r="QD33" s="487"/>
      <c r="QE33" s="487"/>
      <c r="QF33" s="487"/>
      <c r="QG33" s="487"/>
      <c r="QH33" s="487"/>
      <c r="QI33" s="487"/>
      <c r="QJ33" s="487"/>
      <c r="QK33" s="487"/>
      <c r="QL33" s="487"/>
      <c r="QM33" s="487"/>
      <c r="QN33" s="487"/>
      <c r="QO33" s="487"/>
      <c r="QP33" s="487"/>
      <c r="QQ33" s="487"/>
      <c r="QR33" s="487"/>
      <c r="QS33" s="487"/>
      <c r="QT33" s="487"/>
      <c r="QU33" s="487"/>
      <c r="QV33" s="487"/>
      <c r="QW33" s="487"/>
      <c r="QX33" s="487"/>
      <c r="QY33" s="487"/>
      <c r="QZ33" s="487"/>
      <c r="RA33" s="487"/>
      <c r="RB33" s="487"/>
      <c r="RC33" s="487"/>
      <c r="RD33" s="487"/>
      <c r="RE33" s="487"/>
      <c r="RF33" s="487"/>
      <c r="RG33" s="487"/>
      <c r="RH33" s="487"/>
      <c r="RI33" s="487"/>
      <c r="RJ33" s="487"/>
      <c r="RK33" s="487"/>
      <c r="RL33" s="487"/>
      <c r="RM33" s="487"/>
      <c r="RN33" s="487"/>
      <c r="RO33" s="487"/>
      <c r="RP33" s="487"/>
      <c r="RQ33" s="487"/>
      <c r="RR33" s="487"/>
      <c r="RS33" s="487"/>
      <c r="RT33" s="487"/>
      <c r="RU33" s="487"/>
      <c r="RV33" s="487"/>
      <c r="RW33" s="487"/>
      <c r="RX33" s="487"/>
      <c r="RY33" s="487"/>
      <c r="RZ33" s="487"/>
      <c r="SA33" s="487"/>
    </row>
    <row r="34" spans="1:495">
      <c r="A34" s="570"/>
      <c r="B34" s="670"/>
      <c r="C34" s="6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c r="BD34" s="570"/>
      <c r="BE34" s="570"/>
      <c r="BF34" s="570"/>
      <c r="BG34" s="570"/>
      <c r="BH34" s="570"/>
      <c r="BI34" s="570"/>
      <c r="BJ34" s="570"/>
      <c r="BK34" s="570"/>
      <c r="BL34" s="570"/>
      <c r="BM34" s="570"/>
      <c r="BN34" s="570"/>
      <c r="BO34" s="570"/>
      <c r="BP34" s="570"/>
      <c r="BQ34" s="570"/>
      <c r="BR34" s="570"/>
      <c r="BS34" s="570"/>
      <c r="BT34" s="570"/>
      <c r="BU34" s="570"/>
      <c r="BV34" s="570"/>
      <c r="BW34" s="570"/>
      <c r="BX34" s="570"/>
      <c r="BY34" s="570"/>
      <c r="BZ34" s="570"/>
      <c r="CA34" s="570"/>
      <c r="CB34" s="570"/>
      <c r="CC34" s="570"/>
      <c r="CD34" s="570"/>
      <c r="CE34" s="570"/>
      <c r="CF34" s="570"/>
      <c r="CG34" s="570"/>
      <c r="CH34" s="570"/>
      <c r="CI34" s="570"/>
      <c r="CJ34" s="570"/>
      <c r="CK34" s="570"/>
      <c r="CL34" s="570"/>
      <c r="CM34" s="570"/>
      <c r="CN34" s="570"/>
      <c r="CO34" s="570"/>
      <c r="CP34" s="570"/>
      <c r="CQ34" s="570"/>
      <c r="CR34" s="570"/>
      <c r="CS34" s="570"/>
      <c r="CT34" s="570"/>
      <c r="CU34" s="570"/>
      <c r="CV34" s="570"/>
      <c r="CW34" s="570"/>
      <c r="CX34" s="570"/>
      <c r="CY34" s="608"/>
      <c r="CZ34" s="609"/>
      <c r="DA34" s="493"/>
      <c r="DB34" s="570"/>
      <c r="DC34" s="570"/>
      <c r="DD34" s="570"/>
      <c r="DE34" s="570"/>
      <c r="DF34" s="570"/>
      <c r="DG34" s="570"/>
      <c r="DH34" s="570"/>
      <c r="DI34" s="570"/>
      <c r="DJ34" s="570"/>
      <c r="DK34" s="570"/>
      <c r="DL34" s="570"/>
      <c r="DM34" s="570"/>
      <c r="DN34" s="570"/>
      <c r="DO34" s="570"/>
      <c r="DP34" s="570"/>
      <c r="DQ34" s="570"/>
      <c r="DR34" s="570"/>
      <c r="DS34" s="570"/>
      <c r="DT34" s="570"/>
      <c r="DU34" s="570"/>
      <c r="DV34" s="570"/>
      <c r="DW34" s="570"/>
      <c r="DX34" s="570"/>
      <c r="DY34" s="570"/>
      <c r="DZ34" s="570"/>
      <c r="EA34" s="570"/>
      <c r="EB34" s="570"/>
      <c r="EC34" s="570"/>
      <c r="ED34" s="570"/>
      <c r="EE34" s="570"/>
      <c r="EF34" s="570"/>
      <c r="EG34" s="570"/>
      <c r="EH34" s="570"/>
      <c r="EI34" s="570"/>
      <c r="EJ34" s="570"/>
      <c r="EK34" s="570"/>
      <c r="EL34" s="570"/>
      <c r="EM34" s="570"/>
      <c r="EN34" s="570"/>
      <c r="EO34" s="570"/>
      <c r="EP34" s="570"/>
      <c r="EQ34" s="570"/>
      <c r="ER34" s="570"/>
      <c r="ES34" s="570"/>
      <c r="ET34" s="570"/>
      <c r="EU34" s="570"/>
      <c r="EV34" s="570"/>
      <c r="EW34" s="570"/>
      <c r="EX34" s="570"/>
      <c r="EY34" s="570"/>
      <c r="EZ34" s="570"/>
      <c r="FA34" s="570"/>
      <c r="FB34" s="570"/>
      <c r="FC34" s="570"/>
      <c r="FD34" s="570"/>
      <c r="FE34" s="570"/>
      <c r="FF34" s="570"/>
      <c r="FG34" s="570"/>
      <c r="FH34" s="570"/>
      <c r="FI34" s="570"/>
      <c r="FJ34" s="570"/>
      <c r="FK34" s="570"/>
      <c r="FL34" s="570"/>
      <c r="FM34" s="570"/>
      <c r="FN34" s="570"/>
      <c r="FO34" s="570"/>
      <c r="FP34" s="570"/>
      <c r="FQ34" s="570"/>
      <c r="FR34" s="570"/>
      <c r="FS34" s="570"/>
      <c r="FT34" s="487"/>
      <c r="FU34" s="487"/>
      <c r="FV34" s="487"/>
      <c r="FW34" s="487"/>
      <c r="FX34" s="487"/>
      <c r="FY34" s="487"/>
      <c r="FZ34" s="487"/>
      <c r="GA34" s="487"/>
      <c r="GB34" s="487"/>
      <c r="GC34" s="487"/>
      <c r="GD34" s="487"/>
      <c r="GE34" s="487"/>
      <c r="GF34" s="487"/>
      <c r="GG34" s="487"/>
      <c r="GH34" s="487"/>
      <c r="GI34" s="487"/>
      <c r="GJ34" s="487"/>
      <c r="GK34" s="487"/>
      <c r="GL34" s="487"/>
      <c r="GM34" s="487"/>
      <c r="GN34" s="487"/>
      <c r="GO34" s="487"/>
      <c r="GP34" s="487"/>
      <c r="GQ34" s="487"/>
      <c r="GR34" s="487"/>
      <c r="GS34" s="487"/>
      <c r="GT34" s="487"/>
      <c r="GU34" s="487"/>
      <c r="GV34" s="487"/>
      <c r="GW34" s="487"/>
      <c r="GX34" s="487"/>
      <c r="GY34" s="487"/>
      <c r="GZ34" s="487"/>
      <c r="HA34" s="487"/>
      <c r="HB34" s="487"/>
      <c r="HC34" s="487"/>
      <c r="HD34" s="487"/>
      <c r="HE34" s="487"/>
      <c r="HF34" s="487"/>
      <c r="HG34" s="487"/>
      <c r="HH34" s="487"/>
      <c r="HI34" s="487"/>
      <c r="HJ34" s="487"/>
      <c r="HK34" s="487"/>
      <c r="HL34" s="487"/>
      <c r="HM34" s="487"/>
      <c r="HN34" s="487"/>
      <c r="HO34" s="487"/>
      <c r="HP34" s="487"/>
      <c r="HQ34" s="487"/>
      <c r="HR34" s="487"/>
      <c r="HS34" s="487"/>
      <c r="HT34" s="487"/>
      <c r="HU34" s="487"/>
      <c r="HV34" s="487"/>
      <c r="HW34" s="487"/>
      <c r="HX34" s="487"/>
      <c r="HY34" s="487"/>
      <c r="HZ34" s="487"/>
      <c r="IA34" s="487"/>
      <c r="IB34" s="487"/>
      <c r="IC34" s="487"/>
      <c r="ID34" s="487">
        <v>1.5049999999999999</v>
      </c>
      <c r="IE34" s="487"/>
      <c r="IF34" s="487"/>
      <c r="IG34" s="487"/>
      <c r="IH34" s="487"/>
      <c r="II34" s="487"/>
      <c r="IJ34" s="487"/>
      <c r="IK34" s="487"/>
      <c r="IL34" s="487"/>
      <c r="IM34" s="487"/>
      <c r="IN34" s="487"/>
      <c r="IO34" s="487"/>
      <c r="IP34" s="487"/>
      <c r="IQ34" s="487"/>
      <c r="IR34" s="487"/>
      <c r="IS34" s="487"/>
      <c r="IT34" s="487"/>
      <c r="IU34" s="487"/>
      <c r="IV34" s="487"/>
      <c r="IW34" s="487"/>
      <c r="IX34" s="487"/>
      <c r="IY34" s="487"/>
      <c r="IZ34" s="487"/>
      <c r="JA34" s="487"/>
      <c r="JB34" s="487"/>
      <c r="JC34" s="487"/>
      <c r="JD34" s="487"/>
      <c r="JE34" s="487"/>
      <c r="JF34" s="487"/>
      <c r="JG34" s="487"/>
      <c r="JH34" s="487"/>
      <c r="JI34" s="487"/>
      <c r="JJ34" s="487"/>
      <c r="JK34" s="487"/>
      <c r="JL34" s="487"/>
      <c r="JM34" s="487"/>
      <c r="JN34" s="487"/>
      <c r="JO34" s="487"/>
      <c r="JP34" s="487"/>
      <c r="JQ34" s="487"/>
      <c r="JR34" s="487"/>
      <c r="JS34" s="487"/>
      <c r="JT34" s="487"/>
      <c r="JU34" s="487"/>
      <c r="JV34" s="487"/>
      <c r="JW34" s="487"/>
      <c r="JX34" s="487"/>
      <c r="JY34" s="487"/>
      <c r="JZ34" s="487"/>
      <c r="KA34" s="487"/>
      <c r="KB34" s="487"/>
      <c r="KC34" s="487"/>
      <c r="KD34" s="487"/>
      <c r="KE34" s="487"/>
      <c r="KF34" s="487"/>
      <c r="KG34" s="487"/>
      <c r="KH34" s="487"/>
      <c r="KI34" s="487"/>
      <c r="KJ34" s="487"/>
      <c r="KK34" s="487"/>
      <c r="KL34" s="487"/>
      <c r="KM34" s="487"/>
      <c r="KN34" s="487"/>
      <c r="KO34" s="487"/>
      <c r="KP34" s="487"/>
      <c r="KQ34" s="487"/>
      <c r="KR34" s="487"/>
      <c r="KS34" s="487"/>
      <c r="KT34" s="487"/>
      <c r="KU34" s="487"/>
      <c r="KV34" s="487"/>
      <c r="KW34" s="487"/>
      <c r="KX34" s="487"/>
      <c r="KY34" s="487"/>
      <c r="KZ34" s="487"/>
      <c r="LA34" s="487"/>
      <c r="LB34" s="487"/>
      <c r="LC34" s="487"/>
      <c r="LD34" s="487"/>
      <c r="LE34" s="487"/>
      <c r="LF34" s="487"/>
      <c r="LG34" s="487"/>
      <c r="LH34" s="487"/>
      <c r="LI34" s="487"/>
      <c r="LJ34" s="487"/>
      <c r="LK34" s="487"/>
      <c r="LL34" s="487"/>
      <c r="LM34" s="487"/>
      <c r="LN34" s="487"/>
      <c r="LO34" s="487"/>
      <c r="LP34" s="487"/>
      <c r="LQ34" s="487"/>
      <c r="LR34" s="487"/>
      <c r="LS34" s="487"/>
      <c r="LT34" s="487"/>
      <c r="LU34" s="487"/>
      <c r="LV34" s="487"/>
      <c r="LW34" s="487"/>
      <c r="LX34" s="487"/>
      <c r="LY34" s="487"/>
      <c r="LZ34" s="487"/>
      <c r="MA34" s="487"/>
      <c r="MB34" s="487"/>
      <c r="MC34" s="487"/>
      <c r="MD34" s="487"/>
      <c r="ME34" s="487"/>
      <c r="MF34" s="487"/>
      <c r="MG34" s="487"/>
      <c r="MH34" s="487"/>
      <c r="MI34" s="487"/>
      <c r="MJ34" s="487"/>
      <c r="MK34" s="487"/>
      <c r="ML34" s="487"/>
      <c r="MM34" s="487"/>
      <c r="MN34" s="487"/>
      <c r="MO34" s="487"/>
      <c r="MP34" s="487"/>
      <c r="MQ34" s="487"/>
      <c r="MR34" s="487"/>
      <c r="MS34" s="487"/>
      <c r="MT34" s="487"/>
      <c r="MU34" s="487"/>
      <c r="MV34" s="487"/>
      <c r="MW34" s="487"/>
      <c r="MX34" s="487"/>
      <c r="MY34" s="487"/>
      <c r="MZ34" s="487"/>
      <c r="NA34" s="487"/>
      <c r="NB34" s="487"/>
      <c r="NC34" s="487"/>
      <c r="ND34" s="487"/>
      <c r="NE34" s="487"/>
      <c r="NF34" s="487"/>
      <c r="NG34" s="487"/>
      <c r="NH34" s="487"/>
      <c r="NI34" s="487"/>
      <c r="NJ34" s="487"/>
      <c r="NK34" s="487"/>
      <c r="NL34" s="487"/>
      <c r="NM34" s="487"/>
      <c r="NN34" s="487"/>
      <c r="NO34" s="487"/>
      <c r="NP34" s="487"/>
      <c r="NQ34" s="487"/>
      <c r="NR34" s="487"/>
      <c r="NS34" s="487"/>
      <c r="NT34" s="487"/>
      <c r="NU34" s="487"/>
      <c r="NV34" s="487"/>
      <c r="NW34" s="487"/>
      <c r="NX34" s="487"/>
      <c r="NY34" s="487"/>
      <c r="NZ34" s="487"/>
      <c r="OA34" s="487"/>
      <c r="OB34" s="487"/>
      <c r="OC34" s="487"/>
      <c r="OD34" s="487"/>
      <c r="OE34" s="487"/>
      <c r="OF34" s="487"/>
      <c r="OG34" s="487"/>
      <c r="OH34" s="487"/>
      <c r="OI34" s="487"/>
      <c r="OJ34" s="487"/>
      <c r="OK34" s="487"/>
      <c r="OL34" s="487"/>
      <c r="OM34" s="487"/>
      <c r="ON34" s="487"/>
      <c r="OO34" s="487"/>
      <c r="OP34" s="487"/>
      <c r="OQ34" s="487"/>
      <c r="OR34" s="487"/>
      <c r="OS34" s="487"/>
      <c r="OT34" s="487"/>
      <c r="OU34" s="487"/>
      <c r="OV34" s="487"/>
      <c r="OW34" s="487"/>
      <c r="OX34" s="487"/>
      <c r="OY34" s="487"/>
      <c r="OZ34" s="487"/>
      <c r="PA34" s="487"/>
      <c r="PB34" s="487"/>
      <c r="PC34" s="487"/>
      <c r="PD34" s="487"/>
      <c r="PE34" s="487"/>
      <c r="PF34" s="487"/>
      <c r="PG34" s="487"/>
      <c r="PH34" s="487"/>
      <c r="PI34" s="487"/>
      <c r="PJ34" s="487"/>
      <c r="PK34" s="487"/>
      <c r="PL34" s="487"/>
      <c r="PM34" s="487"/>
      <c r="PN34" s="487"/>
      <c r="PO34" s="487"/>
      <c r="PP34" s="487"/>
      <c r="PQ34" s="487"/>
      <c r="PR34" s="487"/>
      <c r="PS34" s="487"/>
      <c r="PT34" s="487"/>
      <c r="PU34" s="487"/>
      <c r="PV34" s="487"/>
      <c r="PW34" s="487"/>
      <c r="PX34" s="487"/>
      <c r="PY34" s="487"/>
      <c r="PZ34" s="487"/>
      <c r="QA34" s="487"/>
      <c r="QB34" s="487"/>
      <c r="QC34" s="487"/>
      <c r="QD34" s="487"/>
      <c r="QE34" s="487"/>
      <c r="QF34" s="487"/>
      <c r="QG34" s="487"/>
      <c r="QH34" s="487"/>
      <c r="QI34" s="487"/>
      <c r="QJ34" s="487"/>
      <c r="QK34" s="487"/>
      <c r="QL34" s="487"/>
      <c r="QM34" s="487"/>
      <c r="QN34" s="487"/>
      <c r="QO34" s="487"/>
      <c r="QP34" s="487"/>
      <c r="QQ34" s="487"/>
      <c r="QR34" s="487"/>
      <c r="QS34" s="487"/>
      <c r="QT34" s="487"/>
      <c r="QU34" s="487"/>
      <c r="QV34" s="487"/>
      <c r="QW34" s="487"/>
      <c r="QX34" s="487"/>
      <c r="QY34" s="487"/>
      <c r="QZ34" s="487"/>
      <c r="RA34" s="487"/>
      <c r="RB34" s="487"/>
      <c r="RC34" s="487"/>
      <c r="RD34" s="487"/>
      <c r="RE34" s="487"/>
      <c r="RF34" s="487"/>
      <c r="RG34" s="487"/>
      <c r="RH34" s="487"/>
      <c r="RI34" s="487"/>
      <c r="RJ34" s="487"/>
      <c r="RK34" s="487"/>
      <c r="RL34" s="487"/>
      <c r="RM34" s="487"/>
      <c r="RN34" s="487"/>
      <c r="RO34" s="487"/>
      <c r="RP34" s="487"/>
      <c r="RQ34" s="487"/>
      <c r="RR34" s="487"/>
      <c r="RS34" s="487"/>
      <c r="RT34" s="487"/>
      <c r="RU34" s="487"/>
      <c r="RV34" s="487"/>
      <c r="RW34" s="487"/>
      <c r="RX34" s="487"/>
      <c r="RY34" s="487"/>
      <c r="RZ34" s="487"/>
      <c r="SA34" s="487"/>
    </row>
    <row r="35" spans="1:495">
      <c r="A35" s="570"/>
      <c r="B35" s="670"/>
      <c r="C35" s="670"/>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0"/>
      <c r="BU35" s="570"/>
      <c r="BV35" s="570"/>
      <c r="BW35" s="570"/>
      <c r="BX35" s="570"/>
      <c r="BY35" s="570"/>
      <c r="BZ35" s="570"/>
      <c r="CA35" s="570"/>
      <c r="CB35" s="570"/>
      <c r="CC35" s="570"/>
      <c r="CD35" s="570"/>
      <c r="CE35" s="570"/>
      <c r="CF35" s="570"/>
      <c r="CG35" s="570"/>
      <c r="CH35" s="570"/>
      <c r="CI35" s="570"/>
      <c r="CJ35" s="570"/>
      <c r="CK35" s="570"/>
      <c r="CL35" s="570"/>
      <c r="CM35" s="570"/>
      <c r="CN35" s="570"/>
      <c r="CO35" s="570"/>
      <c r="CP35" s="570"/>
      <c r="CQ35" s="570"/>
      <c r="CR35" s="570"/>
      <c r="CS35" s="570"/>
      <c r="CT35" s="570"/>
      <c r="CU35" s="570"/>
      <c r="CV35" s="570"/>
      <c r="CW35" s="570"/>
      <c r="CX35" s="570"/>
      <c r="CY35" s="608"/>
      <c r="CZ35" s="609"/>
      <c r="DA35" s="493"/>
      <c r="DB35" s="570"/>
      <c r="DC35" s="570"/>
      <c r="DD35" s="570"/>
      <c r="DE35" s="570"/>
      <c r="DF35" s="570"/>
      <c r="DG35" s="570"/>
      <c r="DH35" s="570"/>
      <c r="DI35" s="570"/>
      <c r="DJ35" s="570"/>
      <c r="DK35" s="570"/>
      <c r="DL35" s="570"/>
      <c r="DM35" s="570"/>
      <c r="DN35" s="570"/>
      <c r="DO35" s="570"/>
      <c r="DP35" s="570"/>
      <c r="DQ35" s="570"/>
      <c r="DR35" s="570"/>
      <c r="DS35" s="570"/>
      <c r="DT35" s="570"/>
      <c r="DU35" s="570"/>
      <c r="DV35" s="570"/>
      <c r="DW35" s="570"/>
      <c r="DX35" s="570"/>
      <c r="DY35" s="570"/>
      <c r="DZ35" s="570"/>
      <c r="EA35" s="570"/>
      <c r="EB35" s="570"/>
      <c r="EC35" s="570"/>
      <c r="ED35" s="570"/>
      <c r="EE35" s="570"/>
      <c r="EF35" s="570"/>
      <c r="EG35" s="570"/>
      <c r="EH35" s="570"/>
      <c r="EI35" s="570"/>
      <c r="EJ35" s="570"/>
      <c r="EK35" s="570"/>
      <c r="EL35" s="570"/>
      <c r="EM35" s="570"/>
      <c r="EN35" s="570"/>
      <c r="EO35" s="570"/>
      <c r="EP35" s="570"/>
      <c r="EQ35" s="570"/>
      <c r="ER35" s="570"/>
      <c r="ES35" s="570"/>
      <c r="ET35" s="570"/>
      <c r="EU35" s="570"/>
      <c r="EV35" s="570"/>
      <c r="EW35" s="570"/>
      <c r="EX35" s="570"/>
      <c r="EY35" s="570"/>
      <c r="EZ35" s="570"/>
      <c r="FA35" s="570"/>
      <c r="FB35" s="570"/>
      <c r="FC35" s="570"/>
      <c r="FD35" s="570"/>
      <c r="FE35" s="570"/>
      <c r="FF35" s="570"/>
      <c r="FG35" s="570"/>
      <c r="FH35" s="570"/>
      <c r="FI35" s="570"/>
      <c r="FJ35" s="570"/>
      <c r="FK35" s="570"/>
      <c r="FL35" s="570"/>
      <c r="FM35" s="570"/>
      <c r="FN35" s="570"/>
      <c r="FO35" s="570"/>
      <c r="FP35" s="570"/>
      <c r="FQ35" s="570"/>
      <c r="FR35" s="570"/>
      <c r="FS35" s="570"/>
      <c r="FT35" s="487"/>
      <c r="FU35" s="487"/>
      <c r="FV35" s="487"/>
      <c r="FW35" s="487"/>
      <c r="FX35" s="487"/>
      <c r="FY35" s="487"/>
      <c r="FZ35" s="487"/>
      <c r="GA35" s="487"/>
      <c r="GB35" s="487"/>
      <c r="GC35" s="487"/>
      <c r="GD35" s="487"/>
      <c r="GE35" s="487"/>
      <c r="GF35" s="487"/>
      <c r="GG35" s="487"/>
      <c r="GH35" s="487"/>
      <c r="GI35" s="487"/>
      <c r="GJ35" s="487"/>
      <c r="GK35" s="487"/>
      <c r="GL35" s="487"/>
      <c r="GM35" s="487"/>
      <c r="GN35" s="487"/>
      <c r="GO35" s="487"/>
      <c r="GP35" s="487"/>
      <c r="GQ35" s="487"/>
      <c r="GR35" s="487"/>
      <c r="GS35" s="487"/>
      <c r="GT35" s="487"/>
      <c r="GU35" s="487"/>
      <c r="GV35" s="487"/>
      <c r="GW35" s="487"/>
      <c r="GX35" s="487"/>
      <c r="GY35" s="487"/>
      <c r="GZ35" s="487"/>
      <c r="HA35" s="487"/>
      <c r="HB35" s="487"/>
      <c r="HC35" s="487"/>
      <c r="HD35" s="487"/>
      <c r="HE35" s="487"/>
      <c r="HF35" s="487"/>
      <c r="HG35" s="487"/>
      <c r="HH35" s="487"/>
      <c r="HI35" s="487"/>
      <c r="HJ35" s="487"/>
      <c r="HK35" s="487"/>
      <c r="HL35" s="487"/>
      <c r="HM35" s="487"/>
      <c r="HN35" s="487"/>
      <c r="HO35" s="487"/>
      <c r="HP35" s="487"/>
      <c r="HQ35" s="487"/>
      <c r="HR35" s="487"/>
      <c r="HS35" s="487"/>
      <c r="HT35" s="487"/>
      <c r="HU35" s="487"/>
      <c r="HV35" s="487"/>
      <c r="HW35" s="487"/>
      <c r="HX35" s="487"/>
      <c r="HY35" s="487"/>
      <c r="HZ35" s="487"/>
      <c r="IA35" s="487"/>
      <c r="IB35" s="487"/>
      <c r="IC35" s="487"/>
      <c r="ID35" s="487"/>
      <c r="IE35" s="487"/>
      <c r="IF35" s="487"/>
      <c r="IG35" s="487"/>
      <c r="IH35" s="487"/>
      <c r="II35" s="487"/>
      <c r="IJ35" s="487"/>
      <c r="IK35" s="487"/>
      <c r="IL35" s="487"/>
      <c r="IM35" s="487"/>
      <c r="IN35" s="487"/>
      <c r="IO35" s="487"/>
      <c r="IP35" s="487"/>
      <c r="IQ35" s="487"/>
      <c r="IR35" s="487"/>
      <c r="IS35" s="487"/>
      <c r="IT35" s="487"/>
      <c r="IU35" s="487"/>
      <c r="IV35" s="487"/>
      <c r="IW35" s="487"/>
      <c r="IX35" s="487"/>
      <c r="IY35" s="487"/>
      <c r="IZ35" s="487"/>
      <c r="JA35" s="487"/>
      <c r="JB35" s="487"/>
      <c r="JC35" s="487"/>
      <c r="JD35" s="487"/>
      <c r="JE35" s="487"/>
      <c r="JF35" s="487"/>
      <c r="JG35" s="487"/>
      <c r="JH35" s="487"/>
      <c r="JI35" s="487"/>
      <c r="JJ35" s="487"/>
      <c r="JK35" s="487"/>
      <c r="JL35" s="487"/>
      <c r="JM35" s="487"/>
      <c r="JN35" s="487"/>
      <c r="JO35" s="487"/>
      <c r="JP35" s="487"/>
      <c r="JQ35" s="487"/>
      <c r="JR35" s="487"/>
      <c r="JS35" s="487"/>
      <c r="JT35" s="487"/>
      <c r="JU35" s="487"/>
      <c r="JV35" s="487"/>
      <c r="JW35" s="487"/>
      <c r="JX35" s="487"/>
      <c r="JY35" s="487"/>
      <c r="JZ35" s="487"/>
      <c r="KA35" s="487"/>
      <c r="KB35" s="487"/>
      <c r="KC35" s="487"/>
      <c r="KD35" s="487"/>
      <c r="KE35" s="487"/>
      <c r="KF35" s="487"/>
      <c r="KG35" s="487"/>
      <c r="KH35" s="487"/>
      <c r="KI35" s="487"/>
      <c r="KJ35" s="487"/>
      <c r="KK35" s="487"/>
      <c r="KL35" s="487"/>
      <c r="KM35" s="487"/>
      <c r="KN35" s="487"/>
      <c r="KO35" s="487"/>
      <c r="KP35" s="487"/>
      <c r="KQ35" s="487"/>
      <c r="KR35" s="487"/>
      <c r="KS35" s="487"/>
      <c r="KT35" s="487"/>
      <c r="KU35" s="487"/>
      <c r="KV35" s="487"/>
      <c r="KW35" s="487"/>
      <c r="KX35" s="487"/>
      <c r="KY35" s="487"/>
      <c r="KZ35" s="487"/>
      <c r="LA35" s="487"/>
      <c r="LB35" s="487"/>
      <c r="LC35" s="487"/>
      <c r="LD35" s="487"/>
      <c r="LE35" s="487"/>
      <c r="LF35" s="487"/>
      <c r="LG35" s="487"/>
      <c r="LH35" s="487"/>
      <c r="LI35" s="487"/>
      <c r="LJ35" s="487"/>
      <c r="LK35" s="487"/>
      <c r="LL35" s="487"/>
      <c r="LM35" s="487"/>
      <c r="LN35" s="487"/>
      <c r="LO35" s="487"/>
      <c r="LP35" s="487"/>
      <c r="LQ35" s="487"/>
      <c r="LR35" s="487"/>
      <c r="LS35" s="487"/>
      <c r="LT35" s="487"/>
      <c r="LU35" s="487"/>
      <c r="LV35" s="487"/>
      <c r="LW35" s="487"/>
      <c r="LX35" s="487"/>
      <c r="LY35" s="487"/>
      <c r="LZ35" s="487"/>
      <c r="MA35" s="487"/>
      <c r="MB35" s="487"/>
      <c r="MC35" s="487"/>
      <c r="MD35" s="487"/>
      <c r="ME35" s="487"/>
      <c r="MF35" s="487"/>
      <c r="MG35" s="487"/>
      <c r="MH35" s="487"/>
      <c r="MI35" s="487"/>
      <c r="MJ35" s="487"/>
      <c r="MK35" s="487"/>
      <c r="ML35" s="487"/>
      <c r="MM35" s="487"/>
      <c r="MN35" s="487"/>
      <c r="MO35" s="487"/>
      <c r="MP35" s="487"/>
      <c r="MQ35" s="487"/>
      <c r="MR35" s="487"/>
      <c r="MS35" s="487"/>
      <c r="MT35" s="487"/>
      <c r="MU35" s="487"/>
      <c r="MV35" s="487"/>
      <c r="MW35" s="487"/>
      <c r="MX35" s="487"/>
      <c r="MY35" s="487"/>
      <c r="MZ35" s="487"/>
      <c r="NA35" s="487"/>
      <c r="NB35" s="487"/>
      <c r="NC35" s="487"/>
      <c r="ND35" s="487"/>
      <c r="NE35" s="487"/>
      <c r="NF35" s="487"/>
      <c r="NG35" s="487"/>
      <c r="NH35" s="487"/>
      <c r="NI35" s="487"/>
      <c r="NJ35" s="487"/>
      <c r="NK35" s="487"/>
      <c r="NL35" s="487"/>
      <c r="NM35" s="487"/>
      <c r="NN35" s="487"/>
      <c r="NO35" s="487"/>
      <c r="NP35" s="487"/>
      <c r="NQ35" s="487"/>
      <c r="NR35" s="487"/>
      <c r="NS35" s="487"/>
      <c r="NT35" s="487"/>
      <c r="NU35" s="487"/>
      <c r="NV35" s="487"/>
      <c r="NW35" s="487"/>
      <c r="NX35" s="487"/>
      <c r="NY35" s="487"/>
      <c r="NZ35" s="487"/>
      <c r="OA35" s="487"/>
      <c r="OB35" s="487"/>
      <c r="OC35" s="487"/>
      <c r="OD35" s="487"/>
      <c r="OE35" s="487"/>
      <c r="OF35" s="487"/>
      <c r="OG35" s="487"/>
      <c r="OH35" s="487"/>
      <c r="OI35" s="487"/>
      <c r="OJ35" s="487"/>
      <c r="OK35" s="487"/>
      <c r="OL35" s="487"/>
      <c r="OM35" s="487"/>
      <c r="ON35" s="487"/>
      <c r="OO35" s="487"/>
      <c r="OP35" s="487"/>
      <c r="OQ35" s="487"/>
      <c r="OR35" s="487"/>
      <c r="OS35" s="487"/>
      <c r="OT35" s="487"/>
      <c r="OU35" s="487"/>
      <c r="OV35" s="487"/>
      <c r="OW35" s="487"/>
      <c r="OX35" s="487"/>
      <c r="OY35" s="487"/>
      <c r="OZ35" s="487"/>
      <c r="PA35" s="487"/>
      <c r="PB35" s="487"/>
      <c r="PC35" s="487"/>
      <c r="PD35" s="487"/>
      <c r="PE35" s="487"/>
      <c r="PF35" s="487"/>
      <c r="PG35" s="487"/>
      <c r="PH35" s="487"/>
      <c r="PI35" s="487"/>
      <c r="PJ35" s="487"/>
      <c r="PK35" s="487"/>
      <c r="PL35" s="487"/>
      <c r="PM35" s="487"/>
      <c r="PN35" s="487"/>
      <c r="PO35" s="487"/>
      <c r="PP35" s="487"/>
      <c r="PQ35" s="487"/>
      <c r="PR35" s="487"/>
      <c r="PS35" s="487"/>
      <c r="PT35" s="487"/>
      <c r="PU35" s="487"/>
      <c r="PV35" s="487"/>
      <c r="PW35" s="487"/>
      <c r="PX35" s="487"/>
      <c r="PY35" s="487"/>
      <c r="PZ35" s="487"/>
      <c r="QA35" s="487"/>
      <c r="QB35" s="487"/>
      <c r="QC35" s="487"/>
      <c r="QD35" s="487"/>
      <c r="QE35" s="487"/>
      <c r="QF35" s="487"/>
      <c r="QG35" s="487"/>
      <c r="QH35" s="487"/>
      <c r="QI35" s="487"/>
      <c r="QJ35" s="487"/>
      <c r="QK35" s="487"/>
      <c r="QL35" s="487"/>
      <c r="QM35" s="487"/>
      <c r="QN35" s="487"/>
      <c r="QO35" s="487"/>
      <c r="QP35" s="487"/>
      <c r="QQ35" s="487"/>
      <c r="QR35" s="487"/>
      <c r="QS35" s="487"/>
      <c r="QT35" s="487"/>
      <c r="QU35" s="487"/>
      <c r="QV35" s="487"/>
      <c r="QW35" s="487"/>
      <c r="QX35" s="487"/>
      <c r="QY35" s="487"/>
      <c r="QZ35" s="487"/>
      <c r="RA35" s="487"/>
      <c r="RB35" s="487"/>
      <c r="RC35" s="487"/>
      <c r="RD35" s="487"/>
      <c r="RE35" s="487"/>
      <c r="RF35" s="487"/>
      <c r="RG35" s="487"/>
      <c r="RH35" s="487"/>
      <c r="RI35" s="487"/>
      <c r="RJ35" s="487"/>
      <c r="RK35" s="487"/>
      <c r="RL35" s="487"/>
      <c r="RM35" s="487"/>
      <c r="RN35" s="487"/>
      <c r="RO35" s="487"/>
      <c r="RP35" s="487"/>
      <c r="RQ35" s="487"/>
      <c r="RR35" s="487"/>
      <c r="RS35" s="487"/>
      <c r="RT35" s="487"/>
      <c r="RU35" s="487"/>
      <c r="RV35" s="487"/>
      <c r="RW35" s="487"/>
      <c r="RX35" s="487"/>
      <c r="RY35" s="487"/>
      <c r="RZ35" s="487"/>
      <c r="SA35" s="487"/>
    </row>
    <row r="36" spans="1:495">
      <c r="A36" s="570"/>
      <c r="B36" s="670"/>
      <c r="C36" s="670"/>
      <c r="D36" s="487"/>
      <c r="E36" s="570"/>
      <c r="F36" s="570"/>
      <c r="G36" s="570"/>
      <c r="H36" s="570"/>
      <c r="I36" s="570"/>
      <c r="J36" s="570"/>
      <c r="K36" s="570"/>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c r="AI36" s="487"/>
      <c r="AJ36" s="487"/>
      <c r="AK36" s="487"/>
      <c r="AL36" s="487"/>
      <c r="AM36" s="487"/>
      <c r="AN36" s="487"/>
      <c r="AO36" s="487"/>
      <c r="AP36" s="487"/>
      <c r="AQ36" s="487"/>
      <c r="AR36" s="487"/>
      <c r="AS36" s="487"/>
      <c r="AT36" s="487"/>
      <c r="AU36" s="487"/>
      <c r="AV36" s="487"/>
      <c r="AW36" s="487"/>
      <c r="AX36" s="487"/>
      <c r="AY36" s="487"/>
      <c r="AZ36" s="487"/>
      <c r="BA36" s="487"/>
      <c r="BB36" s="487"/>
      <c r="BC36" s="487"/>
      <c r="BD36" s="487"/>
      <c r="BE36" s="487"/>
      <c r="BF36" s="487"/>
      <c r="BG36" s="487"/>
      <c r="BH36" s="487"/>
      <c r="BI36" s="487"/>
      <c r="BJ36" s="487"/>
      <c r="BK36" s="487"/>
      <c r="BL36" s="487"/>
      <c r="BM36" s="487"/>
      <c r="BN36" s="487"/>
      <c r="BO36" s="487"/>
      <c r="BP36" s="487"/>
      <c r="BQ36" s="487"/>
      <c r="BR36" s="487"/>
      <c r="BS36" s="487"/>
      <c r="BT36" s="487"/>
      <c r="BU36" s="487"/>
      <c r="BV36" s="487"/>
      <c r="BW36" s="487"/>
      <c r="BX36" s="487"/>
      <c r="BY36" s="487"/>
      <c r="BZ36" s="487"/>
      <c r="CA36" s="487"/>
      <c r="CB36" s="487"/>
      <c r="CC36" s="487"/>
      <c r="CD36" s="487"/>
      <c r="CE36" s="487"/>
      <c r="CF36" s="487"/>
      <c r="CG36" s="487"/>
      <c r="CH36" s="487"/>
      <c r="CI36" s="487"/>
      <c r="CJ36" s="487"/>
      <c r="CK36" s="487"/>
      <c r="CL36" s="487"/>
      <c r="CM36" s="487"/>
      <c r="CN36" s="487"/>
      <c r="CO36" s="487"/>
      <c r="CP36" s="487"/>
      <c r="CQ36" s="487"/>
      <c r="CR36" s="487"/>
      <c r="CS36" s="487"/>
      <c r="CT36" s="487"/>
      <c r="CU36" s="487"/>
      <c r="CV36" s="487"/>
      <c r="CW36" s="487"/>
      <c r="CX36" s="487"/>
      <c r="CY36" s="608"/>
      <c r="CZ36" s="609"/>
      <c r="DA36" s="493"/>
      <c r="DB36" s="487"/>
      <c r="DC36" s="487"/>
      <c r="DD36" s="487"/>
      <c r="DE36" s="487"/>
      <c r="DF36" s="487"/>
      <c r="DG36" s="487"/>
      <c r="DH36" s="487"/>
      <c r="DI36" s="487"/>
      <c r="DJ36" s="487"/>
      <c r="DK36" s="487"/>
      <c r="DL36" s="487"/>
      <c r="DM36" s="487"/>
      <c r="DN36" s="487"/>
      <c r="DO36" s="487"/>
      <c r="DP36" s="487"/>
      <c r="DQ36" s="487"/>
      <c r="DR36" s="487"/>
      <c r="DS36" s="487"/>
      <c r="DT36" s="487"/>
      <c r="DU36" s="487"/>
      <c r="DV36" s="487"/>
      <c r="DW36" s="487"/>
      <c r="DX36" s="487"/>
      <c r="DY36" s="487"/>
      <c r="DZ36" s="487"/>
      <c r="EA36" s="487"/>
      <c r="EB36" s="487"/>
      <c r="EC36" s="487"/>
      <c r="ED36" s="487"/>
      <c r="EE36" s="487"/>
      <c r="EF36" s="487"/>
      <c r="EG36" s="487"/>
      <c r="EH36" s="487"/>
      <c r="EI36" s="487"/>
      <c r="EJ36" s="487"/>
      <c r="EK36" s="487"/>
      <c r="EL36" s="487"/>
      <c r="EM36" s="487"/>
      <c r="EN36" s="487"/>
      <c r="EO36" s="487"/>
      <c r="EP36" s="487"/>
      <c r="EQ36" s="487"/>
      <c r="ER36" s="487"/>
      <c r="ES36" s="487"/>
      <c r="ET36" s="487"/>
      <c r="EU36" s="487"/>
      <c r="EV36" s="487"/>
      <c r="EW36" s="487"/>
      <c r="EX36" s="487"/>
      <c r="EY36" s="487"/>
      <c r="EZ36" s="487"/>
      <c r="FA36" s="487"/>
      <c r="FB36" s="487"/>
      <c r="FC36" s="487"/>
      <c r="FD36" s="487"/>
      <c r="FE36" s="487"/>
      <c r="FF36" s="487"/>
      <c r="FG36" s="487"/>
      <c r="FH36" s="487"/>
      <c r="FI36" s="487"/>
      <c r="FJ36" s="487"/>
      <c r="FK36" s="487"/>
      <c r="FL36" s="487"/>
      <c r="FM36" s="487"/>
      <c r="FN36" s="487"/>
      <c r="FO36" s="487"/>
      <c r="FP36" s="487"/>
      <c r="FQ36" s="487"/>
      <c r="FR36" s="487"/>
      <c r="FS36" s="487"/>
      <c r="FT36" s="487"/>
      <c r="FU36" s="487"/>
      <c r="FV36" s="487"/>
      <c r="FW36" s="487"/>
      <c r="FX36" s="487"/>
      <c r="FY36" s="487"/>
      <c r="FZ36" s="487"/>
      <c r="GA36" s="487"/>
      <c r="GB36" s="487"/>
      <c r="GC36" s="487"/>
      <c r="GD36" s="487"/>
      <c r="GE36" s="487"/>
      <c r="GF36" s="487"/>
      <c r="GG36" s="487"/>
      <c r="GH36" s="487"/>
      <c r="GI36" s="487"/>
      <c r="GJ36" s="487"/>
      <c r="GK36" s="487"/>
      <c r="GL36" s="487"/>
      <c r="GM36" s="487"/>
      <c r="GN36" s="487"/>
      <c r="GO36" s="487"/>
      <c r="GP36" s="487"/>
      <c r="GQ36" s="487"/>
      <c r="GR36" s="487"/>
      <c r="GS36" s="487"/>
      <c r="GT36" s="487"/>
      <c r="GU36" s="487"/>
      <c r="GV36" s="487"/>
      <c r="GW36" s="487"/>
      <c r="GX36" s="487"/>
      <c r="GY36" s="487"/>
      <c r="GZ36" s="487"/>
      <c r="HA36" s="487"/>
      <c r="HB36" s="487"/>
      <c r="HC36" s="487"/>
      <c r="HD36" s="487"/>
      <c r="HE36" s="487"/>
      <c r="HF36" s="487"/>
      <c r="HG36" s="487"/>
      <c r="HH36" s="487"/>
      <c r="HI36" s="487"/>
      <c r="HJ36" s="487"/>
      <c r="HK36" s="487"/>
      <c r="HL36" s="487"/>
      <c r="HM36" s="487"/>
      <c r="HN36" s="487"/>
      <c r="HO36" s="487"/>
      <c r="HP36" s="487"/>
      <c r="HQ36" s="487"/>
      <c r="HR36" s="487"/>
      <c r="HS36" s="487"/>
      <c r="HT36" s="487"/>
      <c r="HU36" s="487"/>
      <c r="HV36" s="487"/>
      <c r="HW36" s="487"/>
      <c r="HX36" s="487"/>
      <c r="HY36" s="487"/>
      <c r="HZ36" s="487"/>
      <c r="IA36" s="487"/>
      <c r="IB36" s="487"/>
      <c r="IC36" s="487"/>
      <c r="ID36" s="487"/>
      <c r="IE36" s="487"/>
      <c r="IF36" s="487"/>
      <c r="IG36" s="487"/>
      <c r="IH36" s="487"/>
      <c r="II36" s="487"/>
      <c r="IJ36" s="487"/>
      <c r="IK36" s="487"/>
      <c r="IL36" s="487"/>
      <c r="IM36" s="487"/>
      <c r="IN36" s="487"/>
      <c r="IO36" s="487"/>
      <c r="IP36" s="487"/>
      <c r="IQ36" s="487"/>
      <c r="IR36" s="487"/>
      <c r="IS36" s="487"/>
      <c r="IT36" s="487"/>
      <c r="IU36" s="487"/>
      <c r="IV36" s="487"/>
      <c r="IW36" s="487"/>
      <c r="IX36" s="487"/>
      <c r="IY36" s="487"/>
      <c r="IZ36" s="487"/>
      <c r="JA36" s="487"/>
      <c r="JB36" s="487"/>
      <c r="JC36" s="487"/>
      <c r="JD36" s="487"/>
      <c r="JE36" s="487"/>
      <c r="JF36" s="487"/>
      <c r="JG36" s="487"/>
      <c r="JH36" s="487"/>
      <c r="JI36" s="487"/>
      <c r="JJ36" s="487"/>
      <c r="JK36" s="487"/>
      <c r="JL36" s="487"/>
      <c r="JM36" s="487"/>
      <c r="JN36" s="487"/>
      <c r="JO36" s="487"/>
      <c r="JP36" s="487"/>
      <c r="JQ36" s="487"/>
      <c r="JR36" s="487"/>
      <c r="JS36" s="487"/>
      <c r="JT36" s="487"/>
      <c r="JU36" s="487"/>
      <c r="JV36" s="487"/>
      <c r="JW36" s="487"/>
      <c r="JX36" s="487"/>
      <c r="JY36" s="487"/>
      <c r="JZ36" s="487"/>
      <c r="KA36" s="487"/>
      <c r="KB36" s="487"/>
      <c r="KC36" s="487"/>
      <c r="KD36" s="487"/>
      <c r="KE36" s="487"/>
      <c r="KF36" s="487"/>
      <c r="KG36" s="487"/>
      <c r="KH36" s="487"/>
      <c r="KI36" s="487"/>
      <c r="KJ36" s="487"/>
      <c r="KK36" s="487"/>
      <c r="KL36" s="487"/>
      <c r="KM36" s="487"/>
      <c r="KN36" s="487"/>
      <c r="KO36" s="487"/>
      <c r="KP36" s="487"/>
      <c r="KQ36" s="487"/>
      <c r="KR36" s="487"/>
      <c r="KS36" s="487"/>
      <c r="KT36" s="487"/>
      <c r="KU36" s="487"/>
      <c r="KV36" s="487"/>
      <c r="KW36" s="487"/>
      <c r="KX36" s="487"/>
      <c r="KY36" s="487"/>
      <c r="KZ36" s="487"/>
      <c r="LA36" s="487"/>
      <c r="LB36" s="487"/>
      <c r="LC36" s="487"/>
      <c r="LD36" s="487"/>
      <c r="LE36" s="487"/>
      <c r="LF36" s="487"/>
      <c r="LG36" s="487"/>
      <c r="LH36" s="487"/>
      <c r="LI36" s="487"/>
      <c r="LJ36" s="487"/>
      <c r="LK36" s="487"/>
      <c r="LL36" s="487"/>
      <c r="LM36" s="487"/>
      <c r="LN36" s="487"/>
      <c r="LO36" s="487"/>
      <c r="LP36" s="487"/>
      <c r="LQ36" s="487"/>
      <c r="LR36" s="487"/>
      <c r="LS36" s="487"/>
      <c r="LT36" s="487"/>
      <c r="LU36" s="487"/>
      <c r="LV36" s="487"/>
      <c r="LW36" s="487"/>
      <c r="LX36" s="487"/>
      <c r="LY36" s="487"/>
      <c r="LZ36" s="487"/>
      <c r="MA36" s="487"/>
      <c r="MB36" s="487"/>
      <c r="MC36" s="487"/>
      <c r="MD36" s="487"/>
      <c r="ME36" s="487"/>
      <c r="MF36" s="487"/>
      <c r="MG36" s="487"/>
      <c r="MH36" s="487"/>
      <c r="MI36" s="487"/>
      <c r="MJ36" s="487"/>
      <c r="MK36" s="487"/>
      <c r="ML36" s="487"/>
      <c r="MM36" s="487"/>
      <c r="MN36" s="487"/>
      <c r="MO36" s="487"/>
      <c r="MP36" s="487"/>
      <c r="MQ36" s="487"/>
      <c r="MR36" s="487"/>
      <c r="MS36" s="487"/>
      <c r="MT36" s="487"/>
      <c r="MU36" s="487"/>
      <c r="MV36" s="487"/>
      <c r="MW36" s="487"/>
      <c r="MX36" s="487"/>
      <c r="MY36" s="487"/>
      <c r="MZ36" s="487"/>
      <c r="NA36" s="487"/>
      <c r="NB36" s="487"/>
      <c r="NC36" s="487"/>
      <c r="ND36" s="487"/>
      <c r="NE36" s="487"/>
      <c r="NF36" s="487"/>
      <c r="NG36" s="487"/>
      <c r="NH36" s="487"/>
      <c r="NI36" s="487"/>
      <c r="NJ36" s="487"/>
      <c r="NK36" s="487"/>
      <c r="NL36" s="487"/>
      <c r="NM36" s="487"/>
      <c r="NN36" s="487"/>
      <c r="NO36" s="487"/>
      <c r="NP36" s="487"/>
      <c r="NQ36" s="487"/>
      <c r="NR36" s="487"/>
      <c r="NS36" s="487"/>
      <c r="NT36" s="487"/>
      <c r="NU36" s="487"/>
      <c r="NV36" s="487"/>
      <c r="NW36" s="487"/>
      <c r="NX36" s="487"/>
      <c r="NY36" s="487"/>
      <c r="NZ36" s="487"/>
      <c r="OA36" s="487"/>
      <c r="OB36" s="487"/>
      <c r="OC36" s="487"/>
      <c r="OD36" s="487"/>
      <c r="OE36" s="487"/>
      <c r="OF36" s="487"/>
      <c r="OG36" s="487"/>
      <c r="OH36" s="487"/>
      <c r="OI36" s="487"/>
      <c r="OJ36" s="487"/>
      <c r="OK36" s="487"/>
      <c r="OL36" s="487"/>
      <c r="OM36" s="487"/>
      <c r="ON36" s="487"/>
      <c r="OO36" s="487"/>
      <c r="OP36" s="487"/>
      <c r="OQ36" s="487"/>
      <c r="OR36" s="487"/>
      <c r="OS36" s="487"/>
      <c r="OT36" s="487"/>
      <c r="OU36" s="487"/>
      <c r="OV36" s="487"/>
      <c r="OW36" s="487"/>
      <c r="OX36" s="487"/>
      <c r="OY36" s="487"/>
      <c r="OZ36" s="487"/>
      <c r="PA36" s="487"/>
      <c r="PB36" s="487"/>
      <c r="PC36" s="487"/>
      <c r="PD36" s="487"/>
      <c r="PE36" s="487"/>
      <c r="PF36" s="487"/>
      <c r="PG36" s="487"/>
      <c r="PH36" s="487"/>
      <c r="PI36" s="487"/>
      <c r="PJ36" s="487"/>
      <c r="PK36" s="487"/>
      <c r="PL36" s="487"/>
      <c r="PM36" s="487"/>
      <c r="PN36" s="487"/>
      <c r="PO36" s="487"/>
      <c r="PP36" s="487"/>
      <c r="PQ36" s="487"/>
      <c r="PR36" s="487"/>
      <c r="PS36" s="487"/>
      <c r="PT36" s="487"/>
      <c r="PU36" s="487"/>
      <c r="PV36" s="487"/>
      <c r="PW36" s="487"/>
      <c r="PX36" s="487"/>
      <c r="PY36" s="487"/>
      <c r="PZ36" s="487"/>
      <c r="QA36" s="487"/>
      <c r="QB36" s="487"/>
      <c r="QC36" s="487"/>
      <c r="QD36" s="487"/>
      <c r="QE36" s="487"/>
      <c r="QF36" s="487"/>
      <c r="QG36" s="487"/>
      <c r="QH36" s="487"/>
      <c r="QI36" s="487"/>
      <c r="QJ36" s="487"/>
      <c r="QK36" s="487"/>
      <c r="QL36" s="487"/>
      <c r="QM36" s="487"/>
      <c r="QN36" s="487"/>
      <c r="QO36" s="487"/>
      <c r="QP36" s="487"/>
      <c r="QQ36" s="487"/>
      <c r="QR36" s="487"/>
      <c r="QS36" s="487"/>
      <c r="QT36" s="487"/>
      <c r="QU36" s="487"/>
      <c r="QV36" s="487"/>
      <c r="QW36" s="487"/>
      <c r="QX36" s="487"/>
      <c r="QY36" s="487"/>
      <c r="QZ36" s="487"/>
      <c r="RA36" s="487"/>
      <c r="RB36" s="487"/>
      <c r="RC36" s="487"/>
      <c r="RD36" s="487"/>
      <c r="RE36" s="487"/>
      <c r="RF36" s="487"/>
      <c r="RG36" s="487"/>
      <c r="RH36" s="487"/>
      <c r="RI36" s="487"/>
      <c r="RJ36" s="487"/>
      <c r="RK36" s="487"/>
      <c r="RL36" s="487"/>
      <c r="RM36" s="487"/>
      <c r="RN36" s="487"/>
      <c r="RO36" s="487"/>
      <c r="RP36" s="487"/>
      <c r="RQ36" s="487"/>
      <c r="RR36" s="487"/>
      <c r="RS36" s="487"/>
      <c r="RT36" s="487"/>
      <c r="RU36" s="487"/>
      <c r="RV36" s="487"/>
      <c r="RW36" s="487"/>
      <c r="RX36" s="487"/>
      <c r="RY36" s="487"/>
      <c r="RZ36" s="487"/>
      <c r="SA36" s="487"/>
    </row>
    <row r="37" spans="1:495">
      <c r="A37" s="613"/>
      <c r="B37" s="670"/>
      <c r="C37" s="670"/>
      <c r="D37" s="487"/>
      <c r="E37" s="570"/>
      <c r="F37" s="570"/>
      <c r="G37" s="570"/>
      <c r="H37" s="570"/>
      <c r="I37" s="570"/>
      <c r="J37" s="570"/>
      <c r="K37" s="570"/>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87"/>
      <c r="BC37" s="487"/>
      <c r="BD37" s="487"/>
      <c r="BE37" s="487"/>
      <c r="BF37" s="487"/>
      <c r="BG37" s="487"/>
      <c r="BH37" s="487"/>
      <c r="BI37" s="487"/>
      <c r="BJ37" s="487"/>
      <c r="BK37" s="487"/>
      <c r="BL37" s="487"/>
      <c r="BM37" s="487"/>
      <c r="BN37" s="487"/>
      <c r="BO37" s="487"/>
      <c r="BP37" s="487"/>
      <c r="BQ37" s="487"/>
      <c r="BR37" s="487"/>
      <c r="BS37" s="487"/>
      <c r="BT37" s="487"/>
      <c r="BU37" s="487"/>
      <c r="BV37" s="487"/>
      <c r="BW37" s="487"/>
      <c r="BX37" s="487"/>
      <c r="BY37" s="487"/>
      <c r="BZ37" s="487"/>
      <c r="CA37" s="487"/>
      <c r="CB37" s="487"/>
      <c r="CC37" s="487"/>
      <c r="CD37" s="487"/>
      <c r="CE37" s="487"/>
      <c r="CF37" s="487"/>
      <c r="CG37" s="487"/>
      <c r="CH37" s="487"/>
      <c r="CI37" s="487"/>
      <c r="CJ37" s="487"/>
      <c r="CK37" s="487"/>
      <c r="CL37" s="487"/>
      <c r="CM37" s="487"/>
      <c r="CN37" s="487"/>
      <c r="CO37" s="487"/>
      <c r="CP37" s="487"/>
      <c r="CQ37" s="487"/>
      <c r="CR37" s="487"/>
      <c r="CS37" s="487"/>
      <c r="CT37" s="487"/>
      <c r="CU37" s="487"/>
      <c r="CV37" s="487"/>
      <c r="CW37" s="487"/>
      <c r="CX37" s="487"/>
      <c r="CY37" s="608"/>
      <c r="CZ37" s="609"/>
      <c r="DA37" s="493"/>
      <c r="DB37" s="487"/>
      <c r="DC37" s="487"/>
      <c r="DD37" s="487"/>
      <c r="DE37" s="487"/>
      <c r="DF37" s="487"/>
      <c r="DG37" s="487"/>
      <c r="DH37" s="487"/>
      <c r="DI37" s="487"/>
      <c r="DJ37" s="487"/>
      <c r="DK37" s="487"/>
      <c r="DL37" s="487"/>
      <c r="DM37" s="487"/>
      <c r="DN37" s="487"/>
      <c r="DO37" s="487"/>
      <c r="DP37" s="487"/>
      <c r="DQ37" s="487"/>
      <c r="DR37" s="487"/>
      <c r="DS37" s="487"/>
      <c r="DT37" s="487"/>
      <c r="DU37" s="487"/>
      <c r="DV37" s="487"/>
      <c r="DW37" s="487"/>
      <c r="DX37" s="487"/>
      <c r="DY37" s="487"/>
      <c r="DZ37" s="487"/>
      <c r="EA37" s="487"/>
      <c r="EB37" s="487"/>
      <c r="EC37" s="487"/>
      <c r="ED37" s="487"/>
      <c r="EE37" s="487"/>
      <c r="EF37" s="487"/>
      <c r="EG37" s="487"/>
      <c r="EH37" s="487"/>
      <c r="EI37" s="487"/>
      <c r="EJ37" s="487"/>
      <c r="EK37" s="487"/>
      <c r="EL37" s="487"/>
      <c r="EM37" s="487"/>
      <c r="EN37" s="487"/>
      <c r="EO37" s="487"/>
      <c r="EP37" s="487"/>
      <c r="EQ37" s="487"/>
      <c r="ER37" s="487"/>
      <c r="ES37" s="487"/>
      <c r="ET37" s="487"/>
      <c r="EU37" s="487"/>
      <c r="EV37" s="487"/>
      <c r="EW37" s="487"/>
      <c r="EX37" s="487"/>
      <c r="EY37" s="487"/>
      <c r="EZ37" s="487"/>
      <c r="FA37" s="487"/>
      <c r="FB37" s="487"/>
      <c r="FC37" s="487"/>
      <c r="FD37" s="487"/>
      <c r="FE37" s="487"/>
      <c r="FF37" s="487"/>
      <c r="FG37" s="487"/>
      <c r="FH37" s="487"/>
      <c r="FI37" s="487"/>
      <c r="FJ37" s="487"/>
      <c r="FK37" s="487"/>
      <c r="FL37" s="487"/>
      <c r="FM37" s="487"/>
      <c r="FN37" s="487"/>
      <c r="FO37" s="487"/>
      <c r="FP37" s="487"/>
      <c r="FQ37" s="487"/>
      <c r="FR37" s="487"/>
      <c r="FS37" s="487"/>
      <c r="FT37" s="487"/>
      <c r="FU37" s="487"/>
      <c r="FV37" s="487"/>
      <c r="FW37" s="487"/>
      <c r="FX37" s="487"/>
      <c r="FY37" s="487"/>
      <c r="FZ37" s="487"/>
      <c r="GA37" s="487"/>
      <c r="GB37" s="487"/>
      <c r="GC37" s="487"/>
      <c r="GD37" s="487"/>
      <c r="GE37" s="487"/>
      <c r="GF37" s="487"/>
      <c r="GG37" s="487"/>
      <c r="GH37" s="487"/>
      <c r="GI37" s="487"/>
      <c r="GJ37" s="487"/>
      <c r="GK37" s="487"/>
      <c r="GL37" s="487"/>
      <c r="GM37" s="487"/>
      <c r="GN37" s="487"/>
      <c r="GO37" s="487"/>
      <c r="GP37" s="487"/>
      <c r="GQ37" s="487"/>
      <c r="GR37" s="487"/>
      <c r="GS37" s="487"/>
      <c r="GT37" s="487"/>
      <c r="GU37" s="487"/>
      <c r="GV37" s="487"/>
      <c r="GW37" s="487"/>
      <c r="GX37" s="487"/>
      <c r="GY37" s="487"/>
      <c r="GZ37" s="487"/>
      <c r="HA37" s="487"/>
      <c r="HB37" s="487"/>
      <c r="HC37" s="487"/>
      <c r="HD37" s="487"/>
      <c r="HE37" s="487"/>
      <c r="HF37" s="487"/>
      <c r="HG37" s="487"/>
      <c r="HH37" s="487"/>
      <c r="HI37" s="487"/>
      <c r="HJ37" s="487"/>
      <c r="HK37" s="487"/>
      <c r="HL37" s="487"/>
      <c r="HM37" s="487"/>
      <c r="HN37" s="487"/>
      <c r="HO37" s="487"/>
      <c r="HP37" s="487"/>
      <c r="HQ37" s="487"/>
      <c r="HR37" s="487"/>
      <c r="HS37" s="487"/>
      <c r="HT37" s="487"/>
      <c r="HU37" s="487"/>
      <c r="HV37" s="487"/>
      <c r="HW37" s="487"/>
      <c r="HX37" s="487"/>
      <c r="HY37" s="487"/>
      <c r="HZ37" s="487"/>
      <c r="IA37" s="487"/>
      <c r="IB37" s="487"/>
      <c r="IC37" s="487"/>
      <c r="ID37" s="487"/>
      <c r="IE37" s="487"/>
      <c r="IF37" s="487"/>
      <c r="IG37" s="487"/>
      <c r="IH37" s="487"/>
      <c r="II37" s="487"/>
      <c r="IJ37" s="487"/>
      <c r="IK37" s="487"/>
      <c r="IL37" s="487"/>
      <c r="IM37" s="487"/>
      <c r="IN37" s="487"/>
      <c r="IO37" s="487"/>
      <c r="IP37" s="487"/>
      <c r="IQ37" s="487"/>
      <c r="IR37" s="487"/>
      <c r="IS37" s="487"/>
      <c r="IT37" s="487"/>
      <c r="IU37" s="487"/>
      <c r="IV37" s="487"/>
      <c r="IW37" s="487"/>
      <c r="IX37" s="487"/>
      <c r="IY37" s="487"/>
      <c r="IZ37" s="487"/>
      <c r="JA37" s="487"/>
      <c r="JB37" s="487"/>
      <c r="JC37" s="487"/>
      <c r="JD37" s="487"/>
      <c r="JE37" s="487"/>
      <c r="JF37" s="487"/>
      <c r="JG37" s="487"/>
      <c r="JH37" s="487"/>
      <c r="JI37" s="487"/>
      <c r="JJ37" s="487"/>
      <c r="JK37" s="487"/>
      <c r="JL37" s="487"/>
      <c r="JM37" s="487"/>
      <c r="JN37" s="487"/>
      <c r="JO37" s="487"/>
      <c r="JP37" s="487"/>
      <c r="JQ37" s="487"/>
      <c r="JR37" s="487"/>
      <c r="JS37" s="487"/>
      <c r="JT37" s="487"/>
      <c r="JU37" s="487"/>
      <c r="JV37" s="487"/>
      <c r="JW37" s="487"/>
      <c r="JX37" s="487"/>
      <c r="JY37" s="487"/>
      <c r="JZ37" s="487"/>
      <c r="KA37" s="487"/>
      <c r="KB37" s="487"/>
      <c r="KC37" s="487"/>
      <c r="KD37" s="487"/>
      <c r="KE37" s="487"/>
      <c r="KF37" s="487"/>
      <c r="KG37" s="487"/>
      <c r="KH37" s="487"/>
      <c r="KI37" s="487"/>
      <c r="KJ37" s="487"/>
      <c r="KK37" s="487"/>
      <c r="KL37" s="487"/>
      <c r="KM37" s="487"/>
      <c r="KN37" s="487"/>
      <c r="KO37" s="487"/>
      <c r="KP37" s="487"/>
      <c r="KQ37" s="487"/>
      <c r="KR37" s="487"/>
      <c r="KS37" s="487"/>
      <c r="KT37" s="487"/>
      <c r="KU37" s="487"/>
      <c r="KV37" s="487"/>
      <c r="KW37" s="487"/>
      <c r="KX37" s="487"/>
      <c r="KY37" s="487"/>
      <c r="KZ37" s="487"/>
      <c r="LA37" s="487"/>
      <c r="LB37" s="487"/>
      <c r="LC37" s="487"/>
      <c r="LD37" s="487"/>
      <c r="LE37" s="487"/>
      <c r="LF37" s="487"/>
      <c r="LG37" s="487"/>
      <c r="LH37" s="487"/>
      <c r="LI37" s="487"/>
      <c r="LJ37" s="487"/>
      <c r="LK37" s="487"/>
      <c r="LL37" s="487"/>
      <c r="LM37" s="487"/>
      <c r="LN37" s="487"/>
      <c r="LO37" s="487"/>
      <c r="LP37" s="487"/>
      <c r="LQ37" s="487"/>
      <c r="LR37" s="487"/>
      <c r="LS37" s="487"/>
      <c r="LT37" s="487"/>
      <c r="LU37" s="487"/>
      <c r="LV37" s="487"/>
      <c r="LW37" s="487"/>
      <c r="LX37" s="487"/>
      <c r="LY37" s="487"/>
      <c r="LZ37" s="487"/>
      <c r="MA37" s="487"/>
      <c r="MB37" s="487"/>
      <c r="MC37" s="487"/>
      <c r="MD37" s="487"/>
      <c r="ME37" s="487"/>
      <c r="MF37" s="487"/>
      <c r="MG37" s="487"/>
      <c r="MH37" s="487"/>
      <c r="MI37" s="487"/>
      <c r="MJ37" s="487"/>
      <c r="MK37" s="487"/>
      <c r="ML37" s="487"/>
      <c r="MM37" s="487"/>
      <c r="MN37" s="487"/>
      <c r="MO37" s="487"/>
      <c r="MP37" s="487"/>
      <c r="MQ37" s="487"/>
      <c r="MR37" s="487"/>
      <c r="MS37" s="487"/>
      <c r="MT37" s="487"/>
      <c r="MU37" s="487"/>
      <c r="MV37" s="487"/>
      <c r="MW37" s="487"/>
      <c r="MX37" s="487"/>
      <c r="MY37" s="487"/>
      <c r="MZ37" s="487"/>
      <c r="NA37" s="487"/>
      <c r="NB37" s="487"/>
      <c r="NC37" s="487"/>
      <c r="ND37" s="487"/>
      <c r="NE37" s="487"/>
      <c r="NF37" s="487"/>
      <c r="NG37" s="487"/>
      <c r="NH37" s="487"/>
      <c r="NI37" s="487"/>
      <c r="NJ37" s="487"/>
      <c r="NK37" s="487"/>
      <c r="NL37" s="487"/>
      <c r="NM37" s="487"/>
      <c r="NN37" s="487"/>
      <c r="NO37" s="487"/>
      <c r="NP37" s="487"/>
      <c r="NQ37" s="487"/>
      <c r="NR37" s="487"/>
      <c r="NS37" s="487"/>
      <c r="NT37" s="487"/>
      <c r="NU37" s="487"/>
      <c r="NV37" s="487"/>
      <c r="NW37" s="487"/>
      <c r="NX37" s="487"/>
      <c r="NY37" s="487"/>
      <c r="NZ37" s="487"/>
      <c r="OA37" s="487"/>
      <c r="OB37" s="487"/>
      <c r="OC37" s="487"/>
      <c r="OD37" s="487"/>
      <c r="OE37" s="487"/>
      <c r="OF37" s="487"/>
      <c r="OG37" s="487"/>
      <c r="OH37" s="487"/>
      <c r="OI37" s="487"/>
      <c r="OJ37" s="487"/>
      <c r="OK37" s="487"/>
      <c r="OL37" s="487"/>
      <c r="OM37" s="487"/>
      <c r="ON37" s="487"/>
      <c r="OO37" s="487"/>
      <c r="OP37" s="487"/>
      <c r="OQ37" s="487"/>
      <c r="OR37" s="487"/>
      <c r="OS37" s="487"/>
      <c r="OT37" s="487"/>
      <c r="OU37" s="487"/>
      <c r="OV37" s="487"/>
      <c r="OW37" s="487"/>
      <c r="OX37" s="487"/>
      <c r="OY37" s="487"/>
      <c r="OZ37" s="487"/>
      <c r="PA37" s="487"/>
      <c r="PB37" s="487"/>
      <c r="PC37" s="487"/>
      <c r="PD37" s="487"/>
      <c r="PE37" s="487"/>
      <c r="PF37" s="487"/>
      <c r="PG37" s="487"/>
      <c r="PH37" s="487"/>
      <c r="PI37" s="487"/>
      <c r="PJ37" s="487"/>
      <c r="PK37" s="487"/>
      <c r="PL37" s="487"/>
      <c r="PM37" s="487"/>
      <c r="PN37" s="487"/>
      <c r="PO37" s="487"/>
      <c r="PP37" s="487"/>
      <c r="PQ37" s="487"/>
      <c r="PR37" s="487"/>
      <c r="PS37" s="487"/>
      <c r="PT37" s="487"/>
      <c r="PU37" s="487"/>
      <c r="PV37" s="487"/>
      <c r="PW37" s="487"/>
      <c r="PX37" s="487"/>
      <c r="PY37" s="487"/>
      <c r="PZ37" s="487"/>
      <c r="QA37" s="487"/>
      <c r="QB37" s="487"/>
      <c r="QC37" s="487"/>
      <c r="QD37" s="487"/>
      <c r="QE37" s="487"/>
      <c r="QF37" s="487"/>
      <c r="QG37" s="487"/>
      <c r="QH37" s="487"/>
      <c r="QI37" s="487"/>
      <c r="QJ37" s="487"/>
      <c r="QK37" s="487"/>
      <c r="QL37" s="487"/>
      <c r="QM37" s="487"/>
      <c r="QN37" s="487"/>
      <c r="QO37" s="487"/>
      <c r="QP37" s="487"/>
      <c r="QQ37" s="487"/>
      <c r="QR37" s="487"/>
      <c r="QS37" s="487"/>
      <c r="QT37" s="487"/>
      <c r="QU37" s="487"/>
      <c r="QV37" s="487"/>
      <c r="QW37" s="487"/>
      <c r="QX37" s="487"/>
      <c r="QY37" s="487"/>
      <c r="QZ37" s="487"/>
      <c r="RA37" s="487"/>
      <c r="RB37" s="487"/>
      <c r="RC37" s="487"/>
      <c r="RD37" s="487"/>
      <c r="RE37" s="487"/>
      <c r="RF37" s="487"/>
      <c r="RG37" s="487"/>
      <c r="RH37" s="487"/>
      <c r="RI37" s="487"/>
      <c r="RJ37" s="487"/>
      <c r="RK37" s="487"/>
      <c r="RL37" s="487"/>
      <c r="RM37" s="487"/>
      <c r="RN37" s="487"/>
      <c r="RO37" s="487"/>
      <c r="RP37" s="487"/>
      <c r="RQ37" s="487"/>
      <c r="RR37" s="487"/>
      <c r="RS37" s="487"/>
      <c r="RT37" s="487"/>
      <c r="RU37" s="487"/>
      <c r="RV37" s="487"/>
      <c r="RW37" s="487"/>
      <c r="RX37" s="487"/>
      <c r="RY37" s="487"/>
      <c r="RZ37" s="487"/>
      <c r="SA37" s="487"/>
    </row>
    <row r="38" spans="1:495">
      <c r="A38" s="613"/>
      <c r="B38" s="670"/>
      <c r="C38" s="670"/>
      <c r="D38" s="487"/>
      <c r="E38" s="570"/>
      <c r="F38" s="570"/>
      <c r="G38" s="570"/>
      <c r="H38" s="570"/>
      <c r="I38" s="570"/>
      <c r="J38" s="570"/>
      <c r="K38" s="570"/>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c r="BC38" s="487"/>
      <c r="BD38" s="487"/>
      <c r="BE38" s="487"/>
      <c r="BF38" s="487"/>
      <c r="BG38" s="487"/>
      <c r="BH38" s="487"/>
      <c r="BI38" s="487"/>
      <c r="BJ38" s="487"/>
      <c r="BK38" s="487"/>
      <c r="BL38" s="487"/>
      <c r="BM38" s="487"/>
      <c r="BN38" s="487"/>
      <c r="BO38" s="487"/>
      <c r="BP38" s="487"/>
      <c r="BQ38" s="487"/>
      <c r="BR38" s="487"/>
      <c r="BS38" s="487"/>
      <c r="BT38" s="487"/>
      <c r="BU38" s="487"/>
      <c r="BV38" s="487"/>
      <c r="BW38" s="487"/>
      <c r="BX38" s="487"/>
      <c r="BY38" s="487"/>
      <c r="BZ38" s="487"/>
      <c r="CA38" s="487"/>
      <c r="CB38" s="487"/>
      <c r="CC38" s="487"/>
      <c r="CD38" s="487"/>
      <c r="CE38" s="487"/>
      <c r="CF38" s="487"/>
      <c r="CG38" s="487"/>
      <c r="CH38" s="487"/>
      <c r="CI38" s="487"/>
      <c r="CJ38" s="487"/>
      <c r="CK38" s="487"/>
      <c r="CL38" s="487"/>
      <c r="CM38" s="487"/>
      <c r="CN38" s="487"/>
      <c r="CO38" s="487"/>
      <c r="CP38" s="487"/>
      <c r="CQ38" s="487"/>
      <c r="CR38" s="487"/>
      <c r="CS38" s="487"/>
      <c r="CT38" s="487"/>
      <c r="CU38" s="487"/>
      <c r="CV38" s="487"/>
      <c r="CW38" s="487"/>
      <c r="CX38" s="487"/>
      <c r="CY38" s="608"/>
      <c r="CZ38" s="609"/>
      <c r="DA38" s="493"/>
      <c r="DB38" s="487"/>
      <c r="DC38" s="487"/>
      <c r="DD38" s="487"/>
      <c r="DE38" s="487"/>
      <c r="DF38" s="487"/>
      <c r="DG38" s="487"/>
      <c r="DH38" s="487"/>
      <c r="DI38" s="487"/>
      <c r="DJ38" s="487"/>
      <c r="DK38" s="487"/>
      <c r="DL38" s="487"/>
      <c r="DM38" s="487"/>
      <c r="DN38" s="487"/>
      <c r="DO38" s="487"/>
      <c r="DP38" s="487"/>
      <c r="DQ38" s="487"/>
      <c r="DR38" s="487"/>
      <c r="DS38" s="487"/>
      <c r="DT38" s="487"/>
      <c r="DU38" s="487"/>
      <c r="DV38" s="487"/>
      <c r="DW38" s="487"/>
      <c r="DX38" s="487"/>
      <c r="DY38" s="487"/>
      <c r="DZ38" s="487"/>
      <c r="EA38" s="487"/>
      <c r="EB38" s="487"/>
      <c r="EC38" s="487"/>
      <c r="ED38" s="487"/>
      <c r="EE38" s="487"/>
      <c r="EF38" s="487"/>
      <c r="EG38" s="487"/>
      <c r="EH38" s="487"/>
      <c r="EI38" s="487"/>
      <c r="EJ38" s="487"/>
      <c r="EK38" s="487"/>
      <c r="EL38" s="487"/>
      <c r="EM38" s="487"/>
      <c r="EN38" s="487"/>
      <c r="EO38" s="487"/>
      <c r="EP38" s="487"/>
      <c r="EQ38" s="487"/>
      <c r="ER38" s="487"/>
      <c r="ES38" s="487"/>
      <c r="ET38" s="487"/>
      <c r="EU38" s="487"/>
      <c r="EV38" s="487"/>
      <c r="EW38" s="487"/>
      <c r="EX38" s="487"/>
      <c r="EY38" s="487"/>
      <c r="EZ38" s="487"/>
      <c r="FA38" s="487"/>
      <c r="FB38" s="487"/>
      <c r="FC38" s="487"/>
      <c r="FD38" s="487"/>
      <c r="FE38" s="487"/>
      <c r="FF38" s="487"/>
      <c r="FG38" s="487"/>
      <c r="FH38" s="487"/>
      <c r="FI38" s="487"/>
      <c r="FJ38" s="487"/>
      <c r="FK38" s="487"/>
      <c r="FL38" s="487"/>
      <c r="FM38" s="487"/>
      <c r="FN38" s="487"/>
      <c r="FO38" s="487"/>
      <c r="FP38" s="487"/>
      <c r="FQ38" s="487"/>
      <c r="FR38" s="487"/>
      <c r="FS38" s="487"/>
      <c r="FT38" s="487"/>
      <c r="FU38" s="487"/>
      <c r="FV38" s="487"/>
      <c r="FW38" s="487"/>
      <c r="FX38" s="487"/>
      <c r="FY38" s="487"/>
      <c r="FZ38" s="487"/>
      <c r="GA38" s="487"/>
      <c r="GB38" s="487"/>
      <c r="GC38" s="487"/>
      <c r="GD38" s="487"/>
      <c r="GE38" s="487"/>
      <c r="GF38" s="487"/>
      <c r="GG38" s="487"/>
      <c r="GH38" s="487"/>
      <c r="GI38" s="487"/>
      <c r="GJ38" s="487"/>
      <c r="GK38" s="487"/>
      <c r="GL38" s="487"/>
      <c r="GM38" s="487"/>
      <c r="GN38" s="487"/>
      <c r="GO38" s="487"/>
      <c r="GP38" s="487"/>
      <c r="GQ38" s="487"/>
      <c r="GR38" s="487"/>
      <c r="GS38" s="487"/>
      <c r="GT38" s="487"/>
      <c r="GU38" s="487"/>
      <c r="GV38" s="487"/>
      <c r="GW38" s="487"/>
      <c r="GX38" s="487"/>
      <c r="GY38" s="487"/>
      <c r="GZ38" s="487"/>
      <c r="HA38" s="487"/>
      <c r="HB38" s="487"/>
      <c r="HC38" s="487"/>
      <c r="HD38" s="487"/>
      <c r="HE38" s="487"/>
      <c r="HF38" s="487"/>
      <c r="HG38" s="487"/>
      <c r="HH38" s="487"/>
      <c r="HI38" s="487"/>
      <c r="HJ38" s="487"/>
      <c r="HK38" s="487"/>
      <c r="HL38" s="487"/>
      <c r="HM38" s="487"/>
      <c r="HN38" s="487"/>
      <c r="HO38" s="487"/>
      <c r="HP38" s="487"/>
      <c r="HQ38" s="487"/>
      <c r="HR38" s="487"/>
      <c r="HS38" s="487"/>
      <c r="HT38" s="487"/>
      <c r="HU38" s="487"/>
      <c r="HV38" s="487"/>
      <c r="HW38" s="487"/>
      <c r="HX38" s="487"/>
      <c r="HY38" s="487"/>
      <c r="HZ38" s="487"/>
      <c r="IA38" s="487"/>
      <c r="IB38" s="487"/>
      <c r="IC38" s="487"/>
      <c r="ID38" s="487"/>
      <c r="IE38" s="487"/>
      <c r="IF38" s="487"/>
      <c r="IG38" s="487"/>
      <c r="IH38" s="487"/>
      <c r="II38" s="487"/>
      <c r="IJ38" s="487"/>
      <c r="IK38" s="487"/>
      <c r="IL38" s="487"/>
      <c r="IM38" s="487"/>
      <c r="IN38" s="487"/>
      <c r="IO38" s="487"/>
      <c r="IP38" s="487"/>
      <c r="IQ38" s="487"/>
      <c r="IR38" s="487"/>
      <c r="IS38" s="487"/>
      <c r="IT38" s="487"/>
      <c r="IU38" s="487"/>
      <c r="IV38" s="487"/>
      <c r="IW38" s="487"/>
      <c r="IX38" s="487"/>
      <c r="IY38" s="487"/>
      <c r="IZ38" s="487"/>
      <c r="JA38" s="487"/>
      <c r="JB38" s="487"/>
      <c r="JC38" s="487"/>
      <c r="JD38" s="487"/>
      <c r="JE38" s="487"/>
      <c r="JF38" s="487"/>
      <c r="JG38" s="487"/>
      <c r="JH38" s="487"/>
      <c r="JI38" s="487"/>
      <c r="JJ38" s="487"/>
      <c r="JK38" s="487"/>
      <c r="JL38" s="487"/>
      <c r="JM38" s="487"/>
      <c r="JN38" s="487"/>
      <c r="JO38" s="487"/>
      <c r="JP38" s="487"/>
      <c r="JQ38" s="487"/>
      <c r="JR38" s="487"/>
      <c r="JS38" s="487"/>
      <c r="JT38" s="487"/>
      <c r="JU38" s="487"/>
      <c r="JV38" s="487"/>
      <c r="JW38" s="487"/>
      <c r="JX38" s="487"/>
      <c r="JY38" s="487"/>
      <c r="JZ38" s="487"/>
      <c r="KA38" s="487"/>
      <c r="KB38" s="487"/>
      <c r="KC38" s="487"/>
      <c r="KD38" s="487"/>
      <c r="KE38" s="487"/>
      <c r="KF38" s="487"/>
      <c r="KG38" s="487"/>
      <c r="KH38" s="487"/>
      <c r="KI38" s="487"/>
      <c r="KJ38" s="487"/>
      <c r="KK38" s="487"/>
      <c r="KL38" s="487"/>
      <c r="KM38" s="487"/>
      <c r="KN38" s="487"/>
      <c r="KO38" s="487"/>
      <c r="KP38" s="487"/>
      <c r="KQ38" s="487"/>
      <c r="KR38" s="487"/>
      <c r="KS38" s="487"/>
      <c r="KT38" s="487"/>
      <c r="KU38" s="487"/>
      <c r="KV38" s="487"/>
      <c r="KW38" s="487"/>
      <c r="KX38" s="487"/>
      <c r="KY38" s="487"/>
      <c r="KZ38" s="487"/>
      <c r="LA38" s="487"/>
      <c r="LB38" s="487"/>
      <c r="LC38" s="487"/>
      <c r="LD38" s="487"/>
      <c r="LE38" s="487"/>
      <c r="LF38" s="487"/>
      <c r="LG38" s="487"/>
      <c r="LH38" s="487"/>
      <c r="LI38" s="487"/>
      <c r="LJ38" s="487"/>
      <c r="LK38" s="487"/>
      <c r="LL38" s="487"/>
      <c r="LM38" s="487"/>
      <c r="LN38" s="487"/>
      <c r="LO38" s="487"/>
      <c r="LP38" s="487"/>
      <c r="LQ38" s="487"/>
      <c r="LR38" s="487"/>
      <c r="LS38" s="487"/>
      <c r="LT38" s="487"/>
      <c r="LU38" s="487"/>
      <c r="LV38" s="487"/>
      <c r="LW38" s="487"/>
      <c r="LX38" s="487"/>
      <c r="LY38" s="487"/>
      <c r="LZ38" s="487"/>
      <c r="MA38" s="487"/>
      <c r="MB38" s="487"/>
      <c r="MC38" s="487"/>
      <c r="MD38" s="487"/>
      <c r="ME38" s="487"/>
      <c r="MF38" s="487"/>
      <c r="MG38" s="487"/>
      <c r="MH38" s="487"/>
      <c r="MI38" s="487"/>
      <c r="MJ38" s="487"/>
      <c r="MK38" s="487"/>
      <c r="ML38" s="487"/>
      <c r="MM38" s="487"/>
      <c r="MN38" s="487"/>
      <c r="MO38" s="487"/>
      <c r="MP38" s="487"/>
      <c r="MQ38" s="487"/>
      <c r="MR38" s="487"/>
      <c r="MS38" s="487"/>
      <c r="MT38" s="487"/>
      <c r="MU38" s="487"/>
      <c r="MV38" s="487"/>
      <c r="MW38" s="487"/>
      <c r="MX38" s="487"/>
      <c r="MY38" s="487"/>
      <c r="MZ38" s="487"/>
      <c r="NA38" s="487"/>
      <c r="NB38" s="487"/>
      <c r="NC38" s="487"/>
      <c r="ND38" s="487"/>
      <c r="NE38" s="487"/>
      <c r="NF38" s="487"/>
      <c r="NG38" s="487"/>
      <c r="NH38" s="487"/>
      <c r="NI38" s="487"/>
      <c r="NJ38" s="487"/>
      <c r="NK38" s="487"/>
      <c r="NL38" s="487"/>
      <c r="NM38" s="487"/>
      <c r="NN38" s="487"/>
      <c r="NO38" s="487"/>
      <c r="NP38" s="487"/>
      <c r="NQ38" s="487"/>
      <c r="NR38" s="487"/>
      <c r="NS38" s="487"/>
      <c r="NT38" s="487"/>
      <c r="NU38" s="487"/>
      <c r="NV38" s="487"/>
      <c r="NW38" s="487"/>
      <c r="NX38" s="487"/>
      <c r="NY38" s="487"/>
      <c r="NZ38" s="487"/>
      <c r="OA38" s="487"/>
      <c r="OB38" s="487"/>
      <c r="OC38" s="487"/>
      <c r="OD38" s="487"/>
      <c r="OE38" s="487"/>
      <c r="OF38" s="487"/>
      <c r="OG38" s="487"/>
      <c r="OH38" s="487"/>
      <c r="OI38" s="487"/>
      <c r="OJ38" s="487"/>
      <c r="OK38" s="487"/>
      <c r="OL38" s="487"/>
      <c r="OM38" s="487"/>
      <c r="ON38" s="487"/>
      <c r="OO38" s="487"/>
      <c r="OP38" s="487"/>
      <c r="OQ38" s="487"/>
      <c r="OR38" s="487"/>
      <c r="OS38" s="487"/>
      <c r="OT38" s="487"/>
      <c r="OU38" s="487"/>
      <c r="OV38" s="487"/>
      <c r="OW38" s="487"/>
      <c r="OX38" s="487"/>
      <c r="OY38" s="487"/>
      <c r="OZ38" s="487"/>
      <c r="PA38" s="487"/>
      <c r="PB38" s="487"/>
      <c r="PC38" s="487"/>
      <c r="PD38" s="487"/>
      <c r="PE38" s="487"/>
      <c r="PF38" s="487"/>
      <c r="PG38" s="487"/>
      <c r="PH38" s="487"/>
      <c r="PI38" s="487"/>
      <c r="PJ38" s="487"/>
      <c r="PK38" s="487"/>
      <c r="PL38" s="487"/>
      <c r="PM38" s="487"/>
      <c r="PN38" s="487"/>
      <c r="PO38" s="487"/>
      <c r="PP38" s="487"/>
      <c r="PQ38" s="487"/>
      <c r="PR38" s="487"/>
      <c r="PS38" s="487"/>
      <c r="PT38" s="487"/>
      <c r="PU38" s="487"/>
      <c r="PV38" s="487"/>
      <c r="PW38" s="487"/>
      <c r="PX38" s="487"/>
      <c r="PY38" s="487"/>
      <c r="PZ38" s="487"/>
      <c r="QA38" s="487"/>
      <c r="QB38" s="487"/>
      <c r="QC38" s="487"/>
      <c r="QD38" s="487"/>
      <c r="QE38" s="487"/>
      <c r="QF38" s="487"/>
      <c r="QG38" s="487"/>
      <c r="QH38" s="487"/>
      <c r="QI38" s="487"/>
      <c r="QJ38" s="487"/>
      <c r="QK38" s="487"/>
      <c r="QL38" s="487"/>
      <c r="QM38" s="487"/>
      <c r="QN38" s="487"/>
      <c r="QO38" s="487"/>
      <c r="QP38" s="487"/>
      <c r="QQ38" s="487"/>
      <c r="QR38" s="487"/>
      <c r="QS38" s="487"/>
      <c r="QT38" s="487"/>
      <c r="QU38" s="487"/>
      <c r="QV38" s="487"/>
      <c r="QW38" s="487"/>
      <c r="QX38" s="487"/>
      <c r="QY38" s="487"/>
      <c r="QZ38" s="487"/>
      <c r="RA38" s="487"/>
      <c r="RB38" s="487"/>
      <c r="RC38" s="487"/>
      <c r="RD38" s="487"/>
      <c r="RE38" s="487"/>
      <c r="RF38" s="487"/>
      <c r="RG38" s="487"/>
      <c r="RH38" s="487"/>
      <c r="RI38" s="487"/>
      <c r="RJ38" s="487"/>
      <c r="RK38" s="487"/>
      <c r="RL38" s="487"/>
      <c r="RM38" s="487"/>
      <c r="RN38" s="487"/>
      <c r="RO38" s="487"/>
      <c r="RP38" s="487"/>
      <c r="RQ38" s="487"/>
      <c r="RR38" s="487"/>
      <c r="RS38" s="487"/>
      <c r="RT38" s="487"/>
      <c r="RU38" s="487"/>
      <c r="RV38" s="487"/>
      <c r="RW38" s="487"/>
      <c r="RX38" s="487"/>
      <c r="RY38" s="487"/>
      <c r="RZ38" s="487"/>
      <c r="SA38" s="487"/>
    </row>
    <row r="39" spans="1:495">
      <c r="A39" s="613"/>
      <c r="B39" s="670"/>
      <c r="C39" s="670"/>
      <c r="D39" s="487"/>
      <c r="E39" s="570"/>
      <c r="F39" s="570"/>
      <c r="G39" s="570"/>
      <c r="H39" s="570"/>
      <c r="I39" s="570"/>
      <c r="J39" s="570"/>
      <c r="K39" s="570"/>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7"/>
      <c r="AY39" s="487"/>
      <c r="AZ39" s="487"/>
      <c r="BA39" s="487"/>
      <c r="BB39" s="487"/>
      <c r="BC39" s="487"/>
      <c r="BD39" s="487"/>
      <c r="BE39" s="487"/>
      <c r="BF39" s="487"/>
      <c r="BG39" s="487"/>
      <c r="BH39" s="487"/>
      <c r="BI39" s="487"/>
      <c r="BJ39" s="487"/>
      <c r="BK39" s="487"/>
      <c r="BL39" s="487"/>
      <c r="BM39" s="487"/>
      <c r="BN39" s="487"/>
      <c r="BO39" s="487"/>
      <c r="BP39" s="487"/>
      <c r="BQ39" s="487"/>
      <c r="BR39" s="487"/>
      <c r="BS39" s="487"/>
      <c r="BT39" s="487"/>
      <c r="BU39" s="487"/>
      <c r="BV39" s="487"/>
      <c r="BW39" s="487"/>
      <c r="BX39" s="487"/>
      <c r="BY39" s="487"/>
      <c r="BZ39" s="487"/>
      <c r="CA39" s="487"/>
      <c r="CB39" s="487"/>
      <c r="CC39" s="487"/>
      <c r="CD39" s="487"/>
      <c r="CE39" s="487"/>
      <c r="CF39" s="487"/>
      <c r="CG39" s="487"/>
      <c r="CH39" s="487"/>
      <c r="CI39" s="487"/>
      <c r="CJ39" s="487"/>
      <c r="CK39" s="487"/>
      <c r="CL39" s="487"/>
      <c r="CM39" s="487"/>
      <c r="CN39" s="487"/>
      <c r="CO39" s="487"/>
      <c r="CP39" s="487"/>
      <c r="CQ39" s="487"/>
      <c r="CR39" s="487"/>
      <c r="CS39" s="487"/>
      <c r="CT39" s="487"/>
      <c r="CU39" s="487"/>
      <c r="CV39" s="487"/>
      <c r="CW39" s="487"/>
      <c r="CX39" s="487"/>
      <c r="CY39" s="608"/>
      <c r="CZ39" s="609"/>
      <c r="DA39" s="493"/>
      <c r="DB39" s="487"/>
      <c r="DC39" s="487"/>
      <c r="DD39" s="487"/>
      <c r="DE39" s="487"/>
      <c r="DF39" s="487"/>
      <c r="DG39" s="487"/>
      <c r="DH39" s="487"/>
      <c r="DI39" s="487"/>
      <c r="DJ39" s="487"/>
      <c r="DK39" s="487"/>
      <c r="DL39" s="487"/>
      <c r="DM39" s="487"/>
      <c r="DN39" s="487"/>
      <c r="DO39" s="487"/>
      <c r="DP39" s="487"/>
      <c r="DQ39" s="487"/>
      <c r="DR39" s="487"/>
      <c r="DS39" s="487"/>
      <c r="DT39" s="487"/>
      <c r="DU39" s="487"/>
      <c r="DV39" s="487"/>
      <c r="DW39" s="487"/>
      <c r="DX39" s="487"/>
      <c r="DY39" s="487"/>
      <c r="DZ39" s="487"/>
      <c r="EA39" s="487"/>
      <c r="EB39" s="487"/>
      <c r="EC39" s="487"/>
      <c r="ED39" s="487"/>
      <c r="EE39" s="487"/>
      <c r="EF39" s="487"/>
      <c r="EG39" s="487"/>
      <c r="EH39" s="487"/>
      <c r="EI39" s="487"/>
      <c r="EJ39" s="487"/>
      <c r="EK39" s="487"/>
      <c r="EL39" s="487"/>
      <c r="EM39" s="487"/>
      <c r="EN39" s="487"/>
      <c r="EO39" s="487"/>
      <c r="EP39" s="487"/>
      <c r="EQ39" s="487"/>
      <c r="ER39" s="487"/>
      <c r="ES39" s="487"/>
      <c r="ET39" s="487"/>
      <c r="EU39" s="487"/>
      <c r="EV39" s="487"/>
      <c r="EW39" s="487"/>
      <c r="EX39" s="487"/>
      <c r="EY39" s="487"/>
      <c r="EZ39" s="487"/>
      <c r="FA39" s="487"/>
      <c r="FB39" s="487"/>
      <c r="FC39" s="487"/>
      <c r="FD39" s="487"/>
      <c r="FE39" s="487"/>
      <c r="FF39" s="487"/>
      <c r="FG39" s="487"/>
      <c r="FH39" s="487"/>
      <c r="FI39" s="487"/>
      <c r="FJ39" s="487"/>
      <c r="FK39" s="487"/>
      <c r="FL39" s="487"/>
      <c r="FM39" s="487"/>
      <c r="FN39" s="487"/>
      <c r="FO39" s="487"/>
      <c r="FP39" s="487"/>
      <c r="FQ39" s="487"/>
      <c r="FR39" s="487"/>
      <c r="FS39" s="487"/>
      <c r="FT39" s="487"/>
      <c r="FU39" s="487"/>
      <c r="FV39" s="487"/>
      <c r="FW39" s="487"/>
      <c r="FX39" s="487"/>
      <c r="FY39" s="487"/>
      <c r="FZ39" s="487"/>
      <c r="GA39" s="487"/>
      <c r="GB39" s="487"/>
      <c r="GC39" s="487"/>
      <c r="GD39" s="487"/>
      <c r="GE39" s="487"/>
      <c r="GF39" s="487"/>
      <c r="GG39" s="487"/>
      <c r="GH39" s="487"/>
      <c r="GI39" s="487"/>
      <c r="GJ39" s="487"/>
      <c r="GK39" s="487"/>
      <c r="GL39" s="487"/>
      <c r="GM39" s="487"/>
      <c r="GN39" s="487"/>
      <c r="GO39" s="487"/>
      <c r="GP39" s="487"/>
      <c r="GQ39" s="487"/>
      <c r="GR39" s="487"/>
      <c r="GS39" s="487"/>
      <c r="GT39" s="487"/>
      <c r="GU39" s="487"/>
      <c r="GV39" s="487"/>
      <c r="GW39" s="487"/>
      <c r="GX39" s="487"/>
      <c r="GY39" s="487"/>
      <c r="GZ39" s="487"/>
      <c r="HA39" s="487"/>
      <c r="HB39" s="487"/>
      <c r="HC39" s="487"/>
      <c r="HD39" s="487"/>
      <c r="HE39" s="487"/>
      <c r="HF39" s="487"/>
      <c r="HG39" s="487"/>
      <c r="HH39" s="487"/>
      <c r="HI39" s="487"/>
      <c r="HJ39" s="487"/>
      <c r="HK39" s="487"/>
      <c r="HL39" s="487"/>
      <c r="HM39" s="487"/>
      <c r="HN39" s="487"/>
      <c r="HO39" s="487"/>
      <c r="HP39" s="487"/>
      <c r="HQ39" s="487"/>
      <c r="HR39" s="487"/>
      <c r="HS39" s="487"/>
      <c r="HT39" s="487"/>
      <c r="HU39" s="487"/>
      <c r="HV39" s="487"/>
      <c r="HW39" s="487"/>
      <c r="HX39" s="487"/>
      <c r="HY39" s="487"/>
      <c r="HZ39" s="487"/>
      <c r="IA39" s="487"/>
      <c r="IB39" s="487"/>
      <c r="IC39" s="487"/>
      <c r="ID39" s="487"/>
      <c r="IE39" s="487"/>
      <c r="IF39" s="487"/>
      <c r="IG39" s="487"/>
      <c r="IH39" s="487"/>
      <c r="II39" s="487"/>
      <c r="IJ39" s="487"/>
      <c r="IK39" s="487"/>
      <c r="IL39" s="487"/>
      <c r="IM39" s="487"/>
      <c r="IN39" s="487"/>
      <c r="IO39" s="487"/>
      <c r="IP39" s="487"/>
      <c r="IQ39" s="487"/>
      <c r="IR39" s="487"/>
      <c r="IS39" s="487"/>
      <c r="IT39" s="487"/>
      <c r="IU39" s="487"/>
      <c r="IV39" s="487"/>
      <c r="IW39" s="487"/>
      <c r="IX39" s="487"/>
      <c r="IY39" s="487"/>
      <c r="IZ39" s="487"/>
      <c r="JA39" s="487"/>
      <c r="JB39" s="487"/>
      <c r="JC39" s="487"/>
      <c r="JD39" s="487"/>
      <c r="JE39" s="487"/>
      <c r="JF39" s="487"/>
      <c r="JG39" s="487"/>
      <c r="JH39" s="487"/>
      <c r="JI39" s="487"/>
      <c r="JJ39" s="487"/>
      <c r="JK39" s="487"/>
      <c r="JL39" s="487"/>
      <c r="JM39" s="487"/>
      <c r="JN39" s="487"/>
      <c r="JO39" s="487"/>
      <c r="JP39" s="487"/>
      <c r="JQ39" s="487"/>
      <c r="JR39" s="487"/>
      <c r="JS39" s="487"/>
      <c r="JT39" s="487"/>
      <c r="JU39" s="487"/>
      <c r="JV39" s="487"/>
      <c r="JW39" s="487"/>
      <c r="JX39" s="487"/>
      <c r="JY39" s="487"/>
      <c r="JZ39" s="487"/>
      <c r="KA39" s="487"/>
      <c r="KB39" s="487"/>
      <c r="KC39" s="487"/>
      <c r="KD39" s="487"/>
      <c r="KE39" s="487"/>
      <c r="KF39" s="487"/>
      <c r="KG39" s="487"/>
      <c r="KH39" s="487"/>
      <c r="KI39" s="487"/>
      <c r="KJ39" s="487"/>
      <c r="KK39" s="487"/>
      <c r="KL39" s="487"/>
      <c r="KM39" s="487"/>
      <c r="KN39" s="487"/>
      <c r="KO39" s="487"/>
      <c r="KP39" s="487"/>
      <c r="KQ39" s="487"/>
      <c r="KR39" s="487"/>
      <c r="KS39" s="487"/>
      <c r="KT39" s="487"/>
      <c r="KU39" s="487"/>
      <c r="KV39" s="487"/>
      <c r="KW39" s="487"/>
      <c r="KX39" s="487"/>
      <c r="KY39" s="487"/>
      <c r="KZ39" s="487"/>
      <c r="LA39" s="487"/>
      <c r="LB39" s="487"/>
      <c r="LC39" s="487"/>
      <c r="LD39" s="487"/>
      <c r="LE39" s="487"/>
      <c r="LF39" s="487"/>
      <c r="LG39" s="487"/>
      <c r="LH39" s="487"/>
      <c r="LI39" s="487"/>
      <c r="LJ39" s="487"/>
      <c r="LK39" s="487"/>
      <c r="LL39" s="487"/>
      <c r="LM39" s="487"/>
      <c r="LN39" s="487"/>
      <c r="LO39" s="487"/>
      <c r="LP39" s="487"/>
      <c r="LQ39" s="487"/>
      <c r="LR39" s="487"/>
      <c r="LS39" s="487"/>
      <c r="LT39" s="487"/>
      <c r="LU39" s="487"/>
      <c r="LV39" s="487"/>
      <c r="LW39" s="487"/>
      <c r="LX39" s="487"/>
      <c r="LY39" s="487"/>
      <c r="LZ39" s="487"/>
      <c r="MA39" s="487"/>
      <c r="MB39" s="487"/>
      <c r="MC39" s="487"/>
      <c r="MD39" s="487"/>
      <c r="ME39" s="487"/>
      <c r="MF39" s="487"/>
      <c r="MG39" s="487"/>
      <c r="MH39" s="487"/>
      <c r="MI39" s="487"/>
      <c r="MJ39" s="487"/>
      <c r="MK39" s="487"/>
      <c r="ML39" s="487"/>
      <c r="MM39" s="487"/>
      <c r="MN39" s="487"/>
      <c r="MO39" s="487"/>
      <c r="MP39" s="487"/>
      <c r="MQ39" s="487"/>
      <c r="MR39" s="487"/>
      <c r="MS39" s="487"/>
      <c r="MT39" s="487"/>
      <c r="MU39" s="487"/>
      <c r="MV39" s="487"/>
      <c r="MW39" s="487"/>
      <c r="MX39" s="487"/>
      <c r="MY39" s="487"/>
      <c r="MZ39" s="487"/>
      <c r="NA39" s="487"/>
      <c r="NB39" s="487"/>
      <c r="NC39" s="487"/>
      <c r="ND39" s="487"/>
      <c r="NE39" s="487"/>
      <c r="NF39" s="487"/>
      <c r="NG39" s="487"/>
      <c r="NH39" s="487"/>
      <c r="NI39" s="487"/>
      <c r="NJ39" s="487"/>
      <c r="NK39" s="487"/>
      <c r="NL39" s="487"/>
      <c r="NM39" s="487"/>
      <c r="NN39" s="487"/>
      <c r="NO39" s="487"/>
      <c r="NP39" s="487"/>
      <c r="NQ39" s="487"/>
      <c r="NR39" s="487"/>
      <c r="NS39" s="487"/>
      <c r="NT39" s="487"/>
      <c r="NU39" s="487"/>
      <c r="NV39" s="487"/>
      <c r="NW39" s="487"/>
      <c r="NX39" s="487"/>
      <c r="NY39" s="487"/>
      <c r="NZ39" s="487"/>
      <c r="OA39" s="487"/>
      <c r="OB39" s="487"/>
      <c r="OC39" s="487"/>
      <c r="OD39" s="487"/>
      <c r="OE39" s="487"/>
      <c r="OF39" s="487"/>
      <c r="OG39" s="487"/>
      <c r="OH39" s="487"/>
      <c r="OI39" s="487"/>
      <c r="OJ39" s="487"/>
      <c r="OK39" s="487"/>
      <c r="OL39" s="487"/>
      <c r="OM39" s="487"/>
      <c r="ON39" s="487"/>
      <c r="OO39" s="487"/>
      <c r="OP39" s="487"/>
      <c r="OQ39" s="487"/>
      <c r="OR39" s="487"/>
      <c r="OS39" s="487"/>
      <c r="OT39" s="487"/>
      <c r="OU39" s="487"/>
      <c r="OV39" s="487"/>
      <c r="OW39" s="487"/>
      <c r="OX39" s="487"/>
      <c r="OY39" s="487"/>
      <c r="OZ39" s="487"/>
      <c r="PA39" s="487"/>
      <c r="PB39" s="487"/>
      <c r="PC39" s="487"/>
      <c r="PD39" s="487"/>
      <c r="PE39" s="487"/>
      <c r="PF39" s="487"/>
      <c r="PG39" s="487"/>
      <c r="PH39" s="487"/>
      <c r="PI39" s="487"/>
      <c r="PJ39" s="487"/>
      <c r="PK39" s="487"/>
      <c r="PL39" s="487"/>
      <c r="PM39" s="487"/>
      <c r="PN39" s="487"/>
      <c r="PO39" s="487"/>
      <c r="PP39" s="487"/>
      <c r="PQ39" s="487"/>
      <c r="PR39" s="487"/>
      <c r="PS39" s="487"/>
      <c r="PT39" s="487"/>
      <c r="PU39" s="487"/>
      <c r="PV39" s="487"/>
      <c r="PW39" s="487"/>
      <c r="PX39" s="487"/>
      <c r="PY39" s="487"/>
      <c r="PZ39" s="487"/>
      <c r="QA39" s="487"/>
      <c r="QB39" s="487"/>
      <c r="QC39" s="487"/>
      <c r="QD39" s="487"/>
      <c r="QE39" s="487"/>
      <c r="QF39" s="487"/>
      <c r="QG39" s="487"/>
      <c r="QH39" s="487"/>
      <c r="QI39" s="487"/>
      <c r="QJ39" s="487"/>
      <c r="QK39" s="487"/>
      <c r="QL39" s="487"/>
      <c r="QM39" s="487"/>
      <c r="QN39" s="487"/>
      <c r="QO39" s="487"/>
      <c r="QP39" s="487"/>
      <c r="QQ39" s="487"/>
      <c r="QR39" s="487"/>
      <c r="QS39" s="487"/>
      <c r="QT39" s="487"/>
      <c r="QU39" s="487"/>
      <c r="QV39" s="487"/>
      <c r="QW39" s="487"/>
      <c r="QX39" s="487"/>
      <c r="QY39" s="487"/>
      <c r="QZ39" s="487"/>
      <c r="RA39" s="487"/>
      <c r="RB39" s="487"/>
      <c r="RC39" s="487"/>
      <c r="RD39" s="487"/>
      <c r="RE39" s="487"/>
      <c r="RF39" s="487"/>
      <c r="RG39" s="487"/>
      <c r="RH39" s="487"/>
      <c r="RI39" s="487"/>
      <c r="RJ39" s="487"/>
      <c r="RK39" s="487"/>
      <c r="RL39" s="487"/>
      <c r="RM39" s="487"/>
      <c r="RN39" s="487"/>
      <c r="RO39" s="487"/>
      <c r="RP39" s="487"/>
      <c r="RQ39" s="487"/>
      <c r="RR39" s="487"/>
      <c r="RS39" s="487"/>
      <c r="RT39" s="487"/>
      <c r="RU39" s="487"/>
      <c r="RV39" s="487"/>
      <c r="RW39" s="487"/>
      <c r="RX39" s="487"/>
      <c r="RY39" s="487"/>
      <c r="RZ39" s="487"/>
      <c r="SA39" s="487"/>
    </row>
    <row r="40" spans="1:495">
      <c r="A40" s="613"/>
      <c r="B40" s="487"/>
      <c r="C40" s="487"/>
      <c r="D40" s="487"/>
      <c r="E40" s="570"/>
      <c r="F40" s="570"/>
      <c r="G40" s="570"/>
      <c r="H40" s="570"/>
      <c r="I40" s="570"/>
      <c r="J40" s="570"/>
      <c r="K40" s="570"/>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487"/>
      <c r="BB40" s="487"/>
      <c r="BC40" s="487"/>
      <c r="BD40" s="487"/>
      <c r="BE40" s="487"/>
      <c r="BF40" s="487"/>
      <c r="BG40" s="487"/>
      <c r="BH40" s="487"/>
      <c r="BI40" s="487"/>
      <c r="BJ40" s="487"/>
      <c r="BK40" s="487"/>
      <c r="BL40" s="487"/>
      <c r="BM40" s="487"/>
      <c r="BN40" s="487"/>
      <c r="BO40" s="487"/>
      <c r="BP40" s="487"/>
      <c r="BQ40" s="487"/>
      <c r="BR40" s="487"/>
      <c r="BS40" s="487"/>
      <c r="BT40" s="487"/>
      <c r="BU40" s="487"/>
      <c r="BV40" s="487"/>
      <c r="BW40" s="487"/>
      <c r="BX40" s="487"/>
      <c r="BY40" s="487"/>
      <c r="BZ40" s="487"/>
      <c r="CA40" s="487"/>
      <c r="CB40" s="487"/>
      <c r="CC40" s="487"/>
      <c r="CD40" s="487"/>
      <c r="CE40" s="487"/>
      <c r="CF40" s="487"/>
      <c r="CG40" s="487"/>
      <c r="CH40" s="487"/>
      <c r="CI40" s="487"/>
      <c r="CJ40" s="487"/>
      <c r="CK40" s="487"/>
      <c r="CL40" s="487"/>
      <c r="CM40" s="487"/>
      <c r="CN40" s="487"/>
      <c r="CO40" s="487"/>
      <c r="CP40" s="487"/>
      <c r="CQ40" s="487"/>
      <c r="CR40" s="487"/>
      <c r="CS40" s="487"/>
      <c r="CT40" s="487"/>
      <c r="CU40" s="487"/>
      <c r="CV40" s="487"/>
      <c r="CW40" s="487"/>
      <c r="CX40" s="487"/>
      <c r="CY40" s="608"/>
      <c r="CZ40" s="609"/>
      <c r="DA40" s="493"/>
      <c r="DB40" s="487"/>
      <c r="DC40" s="487"/>
      <c r="DD40" s="487"/>
      <c r="DE40" s="487"/>
      <c r="DF40" s="487"/>
      <c r="DG40" s="487"/>
      <c r="DH40" s="487"/>
      <c r="DI40" s="487"/>
      <c r="DJ40" s="487"/>
      <c r="DK40" s="487"/>
      <c r="DL40" s="487"/>
      <c r="DM40" s="487"/>
      <c r="DN40" s="487"/>
      <c r="DO40" s="487"/>
      <c r="DP40" s="487"/>
      <c r="DQ40" s="487"/>
      <c r="DR40" s="487"/>
      <c r="DS40" s="487"/>
      <c r="DT40" s="487"/>
      <c r="DU40" s="487"/>
      <c r="DV40" s="487"/>
      <c r="DW40" s="487"/>
      <c r="DX40" s="487"/>
      <c r="DY40" s="487"/>
      <c r="DZ40" s="487"/>
      <c r="EA40" s="487"/>
      <c r="EB40" s="487"/>
      <c r="EC40" s="487"/>
      <c r="ED40" s="487"/>
      <c r="EE40" s="487"/>
      <c r="EF40" s="487"/>
      <c r="EG40" s="487"/>
      <c r="EH40" s="487"/>
      <c r="EI40" s="487"/>
      <c r="EJ40" s="487"/>
      <c r="EK40" s="487"/>
      <c r="EL40" s="487"/>
      <c r="EM40" s="487"/>
      <c r="EN40" s="487"/>
      <c r="EO40" s="487"/>
      <c r="EP40" s="487"/>
      <c r="EQ40" s="487"/>
      <c r="ER40" s="487"/>
      <c r="ES40" s="487"/>
      <c r="ET40" s="487"/>
      <c r="EU40" s="487"/>
      <c r="EV40" s="487"/>
      <c r="EW40" s="487"/>
      <c r="EX40" s="487"/>
      <c r="EY40" s="487"/>
      <c r="EZ40" s="487"/>
      <c r="FA40" s="487"/>
      <c r="FB40" s="487"/>
      <c r="FC40" s="487"/>
      <c r="FD40" s="487"/>
      <c r="FE40" s="487"/>
      <c r="FF40" s="487"/>
      <c r="FG40" s="487"/>
      <c r="FH40" s="487"/>
      <c r="FI40" s="487"/>
      <c r="FJ40" s="487"/>
      <c r="FK40" s="487"/>
      <c r="FL40" s="487"/>
      <c r="FM40" s="487"/>
      <c r="FN40" s="487"/>
      <c r="FO40" s="487"/>
      <c r="FP40" s="487"/>
      <c r="FQ40" s="487"/>
      <c r="FR40" s="487"/>
      <c r="FS40" s="487"/>
      <c r="FT40" s="487"/>
      <c r="FU40" s="487"/>
      <c r="FV40" s="487"/>
      <c r="FW40" s="487"/>
      <c r="FX40" s="487"/>
      <c r="FY40" s="487"/>
      <c r="FZ40" s="487"/>
      <c r="GA40" s="487"/>
      <c r="GB40" s="487"/>
      <c r="GC40" s="487"/>
      <c r="GD40" s="487"/>
      <c r="GE40" s="487"/>
      <c r="GF40" s="487"/>
      <c r="GG40" s="487"/>
      <c r="GH40" s="487"/>
      <c r="GI40" s="487"/>
      <c r="GJ40" s="487"/>
      <c r="GK40" s="487"/>
      <c r="GL40" s="487"/>
      <c r="GM40" s="487"/>
      <c r="GN40" s="487"/>
      <c r="GO40" s="487"/>
      <c r="GP40" s="487"/>
      <c r="GQ40" s="487"/>
      <c r="GR40" s="487"/>
      <c r="GS40" s="487"/>
      <c r="GT40" s="487"/>
      <c r="GU40" s="487"/>
      <c r="GV40" s="487"/>
      <c r="GW40" s="487"/>
      <c r="GX40" s="487"/>
      <c r="GY40" s="487"/>
      <c r="GZ40" s="487"/>
      <c r="HA40" s="487"/>
      <c r="HB40" s="487"/>
      <c r="HC40" s="487"/>
      <c r="HD40" s="487"/>
      <c r="HE40" s="487"/>
      <c r="HF40" s="487"/>
      <c r="HG40" s="487"/>
      <c r="HH40" s="487"/>
      <c r="HI40" s="487"/>
      <c r="HJ40" s="487"/>
      <c r="HK40" s="487"/>
      <c r="HL40" s="487"/>
      <c r="HM40" s="487"/>
      <c r="HN40" s="487"/>
      <c r="HO40" s="487"/>
      <c r="HP40" s="487"/>
      <c r="HQ40" s="487"/>
      <c r="HR40" s="487"/>
      <c r="HS40" s="487"/>
      <c r="HT40" s="487"/>
      <c r="HU40" s="487"/>
      <c r="HV40" s="487"/>
      <c r="HW40" s="487"/>
      <c r="HX40" s="487"/>
      <c r="HY40" s="487"/>
      <c r="HZ40" s="487"/>
      <c r="IA40" s="487"/>
      <c r="IB40" s="487"/>
      <c r="IC40" s="487"/>
      <c r="ID40" s="487"/>
      <c r="IE40" s="487"/>
      <c r="IF40" s="487"/>
      <c r="IG40" s="487"/>
      <c r="IH40" s="487"/>
      <c r="II40" s="487"/>
      <c r="IJ40" s="487"/>
      <c r="IK40" s="487"/>
      <c r="IL40" s="487"/>
      <c r="IM40" s="487"/>
      <c r="IN40" s="487"/>
      <c r="IO40" s="487"/>
      <c r="IP40" s="487"/>
      <c r="IQ40" s="487"/>
      <c r="IR40" s="487"/>
      <c r="IS40" s="487"/>
      <c r="IT40" s="487"/>
      <c r="IU40" s="487"/>
      <c r="IV40" s="487"/>
      <c r="IW40" s="487"/>
      <c r="IX40" s="487"/>
      <c r="IY40" s="487"/>
      <c r="IZ40" s="487"/>
      <c r="JA40" s="487"/>
      <c r="JB40" s="487"/>
      <c r="JC40" s="487"/>
      <c r="JD40" s="487"/>
      <c r="JE40" s="487"/>
      <c r="JF40" s="487"/>
      <c r="JG40" s="487"/>
      <c r="JH40" s="487"/>
      <c r="JI40" s="487"/>
      <c r="JJ40" s="487"/>
      <c r="JK40" s="487"/>
      <c r="JL40" s="487"/>
      <c r="JM40" s="487"/>
      <c r="JN40" s="487"/>
      <c r="JO40" s="487"/>
      <c r="JP40" s="487"/>
      <c r="JQ40" s="487"/>
      <c r="JR40" s="487"/>
      <c r="JS40" s="487"/>
      <c r="JT40" s="487"/>
      <c r="JU40" s="487"/>
      <c r="JV40" s="487"/>
      <c r="JW40" s="487"/>
      <c r="JX40" s="487"/>
      <c r="JY40" s="487"/>
      <c r="JZ40" s="487"/>
      <c r="KA40" s="487"/>
      <c r="KB40" s="487"/>
      <c r="KC40" s="487"/>
      <c r="KD40" s="487"/>
      <c r="KE40" s="487"/>
      <c r="KF40" s="487"/>
      <c r="KG40" s="487"/>
      <c r="KH40" s="487"/>
      <c r="KI40" s="487"/>
      <c r="KJ40" s="487"/>
      <c r="KK40" s="487"/>
      <c r="KL40" s="487"/>
      <c r="KM40" s="487"/>
      <c r="KN40" s="487"/>
      <c r="KO40" s="487"/>
      <c r="KP40" s="487"/>
      <c r="KQ40" s="487"/>
      <c r="KR40" s="487"/>
      <c r="KS40" s="487"/>
      <c r="KT40" s="487"/>
      <c r="KU40" s="487"/>
      <c r="KV40" s="487"/>
      <c r="KW40" s="487"/>
      <c r="KX40" s="487"/>
      <c r="KY40" s="487"/>
      <c r="KZ40" s="487"/>
      <c r="LA40" s="487"/>
      <c r="LB40" s="487"/>
      <c r="LC40" s="487"/>
      <c r="LD40" s="487"/>
      <c r="LE40" s="487"/>
      <c r="LF40" s="487"/>
      <c r="LG40" s="487"/>
      <c r="LH40" s="487"/>
      <c r="LI40" s="487"/>
      <c r="LJ40" s="487"/>
      <c r="LK40" s="487"/>
      <c r="LL40" s="487"/>
      <c r="LM40" s="487"/>
      <c r="LN40" s="487"/>
      <c r="LO40" s="487"/>
      <c r="LP40" s="487"/>
      <c r="LQ40" s="487"/>
      <c r="LR40" s="487"/>
      <c r="LS40" s="487"/>
      <c r="LT40" s="487"/>
      <c r="LU40" s="487"/>
      <c r="LV40" s="487"/>
      <c r="LW40" s="487"/>
      <c r="LX40" s="487"/>
      <c r="LY40" s="487"/>
      <c r="LZ40" s="487"/>
      <c r="MA40" s="487"/>
      <c r="MB40" s="487"/>
      <c r="MC40" s="487"/>
      <c r="MD40" s="487"/>
      <c r="ME40" s="487"/>
      <c r="MF40" s="487"/>
      <c r="MG40" s="487"/>
      <c r="MH40" s="487"/>
      <c r="MI40" s="487"/>
      <c r="MJ40" s="487"/>
      <c r="MK40" s="487"/>
      <c r="ML40" s="487"/>
      <c r="MM40" s="487"/>
      <c r="MN40" s="487"/>
      <c r="MO40" s="487"/>
      <c r="MP40" s="487"/>
      <c r="MQ40" s="487"/>
      <c r="MR40" s="487"/>
      <c r="MS40" s="487"/>
      <c r="MT40" s="487"/>
      <c r="MU40" s="487"/>
      <c r="MV40" s="487"/>
      <c r="MW40" s="487"/>
      <c r="MX40" s="487"/>
      <c r="MY40" s="487"/>
      <c r="MZ40" s="487"/>
      <c r="NA40" s="487"/>
      <c r="NB40" s="487"/>
      <c r="NC40" s="487"/>
      <c r="ND40" s="487"/>
      <c r="NE40" s="487"/>
      <c r="NF40" s="487"/>
      <c r="NG40" s="487"/>
      <c r="NH40" s="487"/>
      <c r="NI40" s="487"/>
      <c r="NJ40" s="487"/>
      <c r="NK40" s="487"/>
      <c r="NL40" s="487"/>
      <c r="NM40" s="487"/>
      <c r="NN40" s="487"/>
      <c r="NO40" s="487"/>
      <c r="NP40" s="487"/>
      <c r="NQ40" s="487"/>
      <c r="NR40" s="487"/>
      <c r="NS40" s="487"/>
      <c r="NT40" s="487"/>
      <c r="NU40" s="487"/>
      <c r="NV40" s="487"/>
      <c r="NW40" s="487"/>
      <c r="NX40" s="487"/>
      <c r="NY40" s="487"/>
      <c r="NZ40" s="487"/>
      <c r="OA40" s="487"/>
      <c r="OB40" s="487"/>
      <c r="OC40" s="487"/>
      <c r="OD40" s="487"/>
      <c r="OE40" s="487"/>
      <c r="OF40" s="487"/>
      <c r="OG40" s="487"/>
      <c r="OH40" s="487"/>
      <c r="OI40" s="487"/>
      <c r="OJ40" s="487"/>
      <c r="OK40" s="487"/>
      <c r="OL40" s="487"/>
      <c r="OM40" s="487"/>
      <c r="ON40" s="487"/>
      <c r="OO40" s="487"/>
      <c r="OP40" s="487"/>
      <c r="OQ40" s="487"/>
      <c r="OR40" s="487"/>
      <c r="OS40" s="487"/>
      <c r="OT40" s="487"/>
      <c r="OU40" s="487"/>
      <c r="OV40" s="487"/>
      <c r="OW40" s="487"/>
      <c r="OX40" s="487"/>
      <c r="OY40" s="487"/>
      <c r="OZ40" s="487"/>
      <c r="PA40" s="487"/>
      <c r="PB40" s="487"/>
      <c r="PC40" s="487"/>
      <c r="PD40" s="487"/>
      <c r="PE40" s="487"/>
      <c r="PF40" s="487"/>
      <c r="PG40" s="487"/>
      <c r="PH40" s="487"/>
      <c r="PI40" s="487"/>
      <c r="PJ40" s="487"/>
      <c r="PK40" s="487"/>
      <c r="PL40" s="487"/>
      <c r="PM40" s="487"/>
      <c r="PN40" s="487"/>
      <c r="PO40" s="487"/>
      <c r="PP40" s="487"/>
      <c r="PQ40" s="487"/>
      <c r="PR40" s="487"/>
      <c r="PS40" s="487"/>
      <c r="PT40" s="487"/>
      <c r="PU40" s="487"/>
      <c r="PV40" s="487"/>
      <c r="PW40" s="487"/>
      <c r="PX40" s="487"/>
      <c r="PY40" s="487"/>
      <c r="PZ40" s="487"/>
      <c r="QA40" s="487"/>
      <c r="QB40" s="487"/>
      <c r="QC40" s="487"/>
      <c r="QD40" s="487"/>
      <c r="QE40" s="487"/>
      <c r="QF40" s="487"/>
      <c r="QG40" s="487"/>
      <c r="QH40" s="487"/>
      <c r="QI40" s="487"/>
      <c r="QJ40" s="487"/>
      <c r="QK40" s="487"/>
      <c r="QL40" s="487"/>
      <c r="QM40" s="487"/>
      <c r="QN40" s="487"/>
      <c r="QO40" s="487"/>
      <c r="QP40" s="487"/>
      <c r="QQ40" s="487"/>
      <c r="QR40" s="487"/>
      <c r="QS40" s="487"/>
      <c r="QT40" s="487"/>
      <c r="QU40" s="487"/>
      <c r="QV40" s="487"/>
      <c r="QW40" s="487"/>
      <c r="QX40" s="487"/>
      <c r="QY40" s="487"/>
      <c r="QZ40" s="487"/>
      <c r="RA40" s="487"/>
      <c r="RB40" s="487"/>
      <c r="RC40" s="487"/>
      <c r="RD40" s="487"/>
      <c r="RE40" s="487"/>
      <c r="RF40" s="487"/>
      <c r="RG40" s="487"/>
      <c r="RH40" s="487"/>
      <c r="RI40" s="487"/>
      <c r="RJ40" s="487"/>
      <c r="RK40" s="487"/>
      <c r="RL40" s="487"/>
      <c r="RM40" s="487"/>
      <c r="RN40" s="487"/>
      <c r="RO40" s="487"/>
      <c r="RP40" s="487"/>
      <c r="RQ40" s="487"/>
      <c r="RR40" s="487"/>
      <c r="RS40" s="487"/>
      <c r="RT40" s="487"/>
      <c r="RU40" s="487"/>
      <c r="RV40" s="487"/>
      <c r="RW40" s="487"/>
      <c r="RX40" s="487"/>
      <c r="RY40" s="487"/>
      <c r="RZ40" s="487"/>
      <c r="SA40" s="487"/>
    </row>
    <row r="41" spans="1:495">
      <c r="A41" s="613"/>
      <c r="B41" s="487"/>
      <c r="C41" s="487"/>
      <c r="D41" s="487"/>
      <c r="E41" s="570"/>
      <c r="F41" s="570"/>
      <c r="G41" s="570"/>
      <c r="H41" s="570"/>
      <c r="I41" s="570"/>
      <c r="J41" s="570"/>
      <c r="K41" s="570"/>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7"/>
      <c r="AK41" s="487"/>
      <c r="AL41" s="487"/>
      <c r="AM41" s="487"/>
      <c r="AN41" s="487"/>
      <c r="AO41" s="487"/>
      <c r="AP41" s="487"/>
      <c r="AQ41" s="487"/>
      <c r="AR41" s="487"/>
      <c r="AS41" s="487"/>
      <c r="AT41" s="487"/>
      <c r="AU41" s="487"/>
      <c r="AV41" s="487"/>
      <c r="AW41" s="487"/>
      <c r="AX41" s="487"/>
      <c r="AY41" s="487"/>
      <c r="AZ41" s="487"/>
      <c r="BA41" s="487"/>
      <c r="BB41" s="487"/>
      <c r="BC41" s="487"/>
      <c r="BD41" s="487"/>
      <c r="BE41" s="487"/>
      <c r="BF41" s="487"/>
      <c r="BG41" s="487"/>
      <c r="BH41" s="487"/>
      <c r="BI41" s="487"/>
      <c r="BJ41" s="487"/>
      <c r="BK41" s="487"/>
      <c r="BL41" s="487"/>
      <c r="BM41" s="487"/>
      <c r="BN41" s="487"/>
      <c r="BO41" s="487"/>
      <c r="BP41" s="487"/>
      <c r="BQ41" s="487"/>
      <c r="BR41" s="487"/>
      <c r="BS41" s="487"/>
      <c r="BT41" s="487"/>
      <c r="BU41" s="487"/>
      <c r="BV41" s="487"/>
      <c r="BW41" s="487"/>
      <c r="BX41" s="487"/>
      <c r="BY41" s="487"/>
      <c r="BZ41" s="487"/>
      <c r="CA41" s="487"/>
      <c r="CB41" s="487"/>
      <c r="CC41" s="487"/>
      <c r="CD41" s="487"/>
      <c r="CE41" s="487"/>
      <c r="CF41" s="487"/>
      <c r="CG41" s="487"/>
      <c r="CH41" s="487"/>
      <c r="CI41" s="487"/>
      <c r="CJ41" s="487"/>
      <c r="CK41" s="487"/>
      <c r="CL41" s="487"/>
      <c r="CM41" s="487"/>
      <c r="CN41" s="487"/>
      <c r="CO41" s="487"/>
      <c r="CP41" s="487"/>
      <c r="CQ41" s="487"/>
      <c r="CR41" s="487"/>
      <c r="CS41" s="487"/>
      <c r="CT41" s="487"/>
      <c r="CU41" s="487"/>
      <c r="CV41" s="487"/>
      <c r="CW41" s="487"/>
      <c r="CX41" s="487"/>
      <c r="CY41" s="608"/>
      <c r="CZ41" s="609"/>
      <c r="DA41" s="493"/>
      <c r="DB41" s="487"/>
      <c r="DC41" s="487"/>
      <c r="DD41" s="487"/>
      <c r="DE41" s="487"/>
      <c r="DF41" s="487"/>
      <c r="DG41" s="487"/>
      <c r="DH41" s="487"/>
      <c r="DI41" s="487"/>
      <c r="DJ41" s="487"/>
      <c r="DK41" s="487"/>
      <c r="DL41" s="487"/>
      <c r="DM41" s="487"/>
      <c r="DN41" s="487"/>
      <c r="DO41" s="487"/>
      <c r="DP41" s="487"/>
      <c r="DQ41" s="487"/>
      <c r="DR41" s="487"/>
      <c r="DS41" s="487"/>
      <c r="DT41" s="487"/>
      <c r="DU41" s="487"/>
      <c r="DV41" s="487"/>
      <c r="DW41" s="487"/>
      <c r="DX41" s="487"/>
      <c r="DY41" s="487"/>
      <c r="DZ41" s="487"/>
      <c r="EA41" s="487"/>
      <c r="EB41" s="487"/>
      <c r="EC41" s="487"/>
      <c r="ED41" s="487"/>
      <c r="EE41" s="487"/>
      <c r="EF41" s="487"/>
      <c r="EG41" s="487"/>
      <c r="EH41" s="487"/>
      <c r="EI41" s="487"/>
      <c r="EJ41" s="487"/>
      <c r="EK41" s="487"/>
      <c r="EL41" s="487"/>
      <c r="EM41" s="487"/>
      <c r="EN41" s="487"/>
      <c r="EO41" s="487"/>
      <c r="EP41" s="487"/>
      <c r="EQ41" s="487"/>
      <c r="ER41" s="487"/>
      <c r="ES41" s="487"/>
      <c r="ET41" s="487"/>
      <c r="EU41" s="487"/>
      <c r="EV41" s="487"/>
      <c r="EW41" s="487"/>
      <c r="EX41" s="487"/>
      <c r="EY41" s="487"/>
      <c r="EZ41" s="487"/>
      <c r="FA41" s="487"/>
      <c r="FB41" s="487"/>
      <c r="FC41" s="487"/>
      <c r="FD41" s="487"/>
      <c r="FE41" s="487"/>
      <c r="FF41" s="487"/>
      <c r="FG41" s="487"/>
      <c r="FH41" s="487"/>
      <c r="FI41" s="487"/>
      <c r="FJ41" s="487"/>
      <c r="FK41" s="487"/>
      <c r="FL41" s="487"/>
      <c r="FM41" s="487"/>
      <c r="FN41" s="487"/>
      <c r="FO41" s="487"/>
      <c r="FP41" s="487"/>
      <c r="FQ41" s="487"/>
      <c r="FR41" s="487"/>
      <c r="FS41" s="487"/>
      <c r="FT41" s="487"/>
      <c r="FU41" s="487"/>
      <c r="FV41" s="487"/>
      <c r="FW41" s="487"/>
      <c r="FX41" s="487"/>
      <c r="FY41" s="487"/>
      <c r="FZ41" s="487"/>
      <c r="GA41" s="487"/>
      <c r="GB41" s="487"/>
      <c r="GC41" s="487"/>
      <c r="GD41" s="487"/>
      <c r="GE41" s="487"/>
      <c r="GF41" s="487"/>
      <c r="GG41" s="487"/>
      <c r="GH41" s="487"/>
      <c r="GI41" s="487"/>
      <c r="GJ41" s="487"/>
      <c r="GK41" s="487"/>
      <c r="GL41" s="487"/>
      <c r="GM41" s="487"/>
      <c r="GN41" s="487"/>
      <c r="GO41" s="487"/>
      <c r="GP41" s="487"/>
      <c r="GQ41" s="487"/>
      <c r="GR41" s="487"/>
      <c r="GS41" s="487"/>
      <c r="GT41" s="487"/>
      <c r="GU41" s="487"/>
      <c r="GV41" s="487"/>
      <c r="GW41" s="487"/>
      <c r="GX41" s="487"/>
      <c r="GY41" s="487"/>
      <c r="GZ41" s="487"/>
      <c r="HA41" s="487"/>
      <c r="HB41" s="487"/>
      <c r="HC41" s="487"/>
      <c r="HD41" s="487"/>
      <c r="HE41" s="487"/>
      <c r="HF41" s="487"/>
      <c r="HG41" s="487"/>
      <c r="HH41" s="487"/>
      <c r="HI41" s="487"/>
      <c r="HJ41" s="487"/>
      <c r="HK41" s="487"/>
      <c r="HL41" s="487"/>
      <c r="HM41" s="487"/>
      <c r="HN41" s="487"/>
      <c r="HO41" s="487"/>
      <c r="HP41" s="487"/>
      <c r="HQ41" s="487"/>
      <c r="HR41" s="487"/>
      <c r="HS41" s="487"/>
      <c r="HT41" s="487"/>
      <c r="HU41" s="487"/>
      <c r="HV41" s="487"/>
      <c r="HW41" s="487"/>
      <c r="HX41" s="487"/>
      <c r="HY41" s="487"/>
      <c r="HZ41" s="487"/>
      <c r="IA41" s="487"/>
      <c r="IB41" s="487"/>
      <c r="IC41" s="487"/>
      <c r="ID41" s="487"/>
      <c r="IE41" s="487"/>
      <c r="IF41" s="487"/>
      <c r="IG41" s="487"/>
      <c r="IH41" s="487"/>
      <c r="II41" s="487"/>
      <c r="IJ41" s="487"/>
      <c r="IK41" s="487"/>
      <c r="IL41" s="487"/>
      <c r="IM41" s="487"/>
      <c r="IN41" s="487"/>
      <c r="IO41" s="487"/>
      <c r="IP41" s="487"/>
      <c r="IQ41" s="487"/>
      <c r="IR41" s="487"/>
      <c r="IS41" s="487"/>
      <c r="IT41" s="487"/>
      <c r="IU41" s="487"/>
      <c r="IV41" s="487"/>
      <c r="IW41" s="487"/>
      <c r="IX41" s="487"/>
      <c r="IY41" s="487"/>
      <c r="IZ41" s="487"/>
      <c r="JA41" s="487"/>
      <c r="JB41" s="487"/>
      <c r="JC41" s="487"/>
      <c r="JD41" s="487"/>
      <c r="JE41" s="487"/>
      <c r="JF41" s="487"/>
      <c r="JG41" s="487"/>
      <c r="JH41" s="487"/>
      <c r="JI41" s="487"/>
      <c r="JJ41" s="487"/>
      <c r="JK41" s="487"/>
      <c r="JL41" s="487"/>
      <c r="JM41" s="487"/>
      <c r="JN41" s="487"/>
      <c r="JO41" s="487"/>
      <c r="JP41" s="487"/>
      <c r="JQ41" s="487"/>
      <c r="JR41" s="487"/>
      <c r="JS41" s="487"/>
      <c r="JT41" s="487"/>
      <c r="JU41" s="487"/>
      <c r="JV41" s="487"/>
      <c r="JW41" s="487"/>
      <c r="JX41" s="487"/>
      <c r="JY41" s="487"/>
      <c r="JZ41" s="487"/>
      <c r="KA41" s="487"/>
      <c r="KB41" s="487"/>
      <c r="KC41" s="487"/>
      <c r="KD41" s="487"/>
      <c r="KE41" s="487"/>
      <c r="KF41" s="487"/>
      <c r="KG41" s="487"/>
      <c r="KH41" s="487"/>
      <c r="KI41" s="487"/>
      <c r="KJ41" s="487"/>
      <c r="KK41" s="487"/>
      <c r="KL41" s="487"/>
      <c r="KM41" s="487"/>
      <c r="KN41" s="487"/>
      <c r="KO41" s="487"/>
      <c r="KP41" s="487"/>
      <c r="KQ41" s="487"/>
      <c r="KR41" s="487"/>
      <c r="KS41" s="487"/>
      <c r="KT41" s="487"/>
      <c r="KU41" s="487"/>
      <c r="KV41" s="487"/>
      <c r="KW41" s="487"/>
      <c r="KX41" s="487"/>
      <c r="KY41" s="487"/>
      <c r="KZ41" s="487"/>
      <c r="LA41" s="487"/>
      <c r="LB41" s="487"/>
      <c r="LC41" s="487"/>
      <c r="LD41" s="487"/>
      <c r="LE41" s="487"/>
      <c r="LF41" s="487"/>
      <c r="LG41" s="487"/>
      <c r="LH41" s="487"/>
      <c r="LI41" s="487"/>
      <c r="LJ41" s="487"/>
      <c r="LK41" s="487"/>
      <c r="LL41" s="487"/>
      <c r="LM41" s="487"/>
      <c r="LN41" s="487"/>
      <c r="LO41" s="487"/>
      <c r="LP41" s="487"/>
      <c r="LQ41" s="487"/>
      <c r="LR41" s="487"/>
      <c r="LS41" s="487"/>
      <c r="LT41" s="487"/>
      <c r="LU41" s="487"/>
      <c r="LV41" s="487"/>
      <c r="LW41" s="487"/>
      <c r="LX41" s="487"/>
      <c r="LY41" s="487"/>
      <c r="LZ41" s="487"/>
      <c r="MA41" s="487"/>
      <c r="MB41" s="487"/>
      <c r="MC41" s="487"/>
      <c r="MD41" s="487"/>
      <c r="ME41" s="487"/>
      <c r="MF41" s="487"/>
      <c r="MG41" s="487"/>
      <c r="MH41" s="487"/>
      <c r="MI41" s="487"/>
      <c r="MJ41" s="487"/>
      <c r="MK41" s="487"/>
      <c r="ML41" s="487"/>
      <c r="MM41" s="487"/>
      <c r="MN41" s="487"/>
      <c r="MO41" s="487"/>
      <c r="MP41" s="487"/>
      <c r="MQ41" s="487"/>
      <c r="MR41" s="487"/>
      <c r="MS41" s="487"/>
      <c r="MT41" s="487"/>
      <c r="MU41" s="487"/>
      <c r="MV41" s="487"/>
      <c r="MW41" s="487"/>
      <c r="MX41" s="487"/>
      <c r="MY41" s="487"/>
      <c r="MZ41" s="487"/>
      <c r="NA41" s="487"/>
      <c r="NB41" s="487"/>
      <c r="NC41" s="487"/>
      <c r="ND41" s="487"/>
      <c r="NE41" s="487"/>
      <c r="NF41" s="487"/>
      <c r="NG41" s="487"/>
      <c r="NH41" s="487"/>
      <c r="NI41" s="487"/>
      <c r="NJ41" s="487"/>
      <c r="NK41" s="487"/>
      <c r="NL41" s="487"/>
      <c r="NM41" s="487"/>
      <c r="NN41" s="487"/>
      <c r="NO41" s="487"/>
      <c r="NP41" s="487"/>
      <c r="NQ41" s="487"/>
      <c r="NR41" s="487"/>
      <c r="NS41" s="487"/>
      <c r="NT41" s="487"/>
      <c r="NU41" s="487"/>
      <c r="NV41" s="487"/>
      <c r="NW41" s="487"/>
      <c r="NX41" s="487"/>
      <c r="NY41" s="487"/>
      <c r="NZ41" s="487"/>
      <c r="OA41" s="487"/>
      <c r="OB41" s="487"/>
      <c r="OC41" s="487"/>
      <c r="OD41" s="487"/>
      <c r="OE41" s="487"/>
      <c r="OF41" s="487"/>
      <c r="OG41" s="487"/>
      <c r="OH41" s="487"/>
      <c r="OI41" s="487"/>
      <c r="OJ41" s="487"/>
      <c r="OK41" s="487"/>
      <c r="OL41" s="487"/>
      <c r="OM41" s="487"/>
      <c r="ON41" s="487"/>
      <c r="OO41" s="487"/>
      <c r="OP41" s="487"/>
      <c r="OQ41" s="487"/>
      <c r="OR41" s="487"/>
      <c r="OS41" s="487"/>
      <c r="OT41" s="487"/>
      <c r="OU41" s="487"/>
      <c r="OV41" s="487"/>
      <c r="OW41" s="487"/>
      <c r="OX41" s="487"/>
      <c r="OY41" s="487"/>
      <c r="OZ41" s="487"/>
      <c r="PA41" s="487"/>
      <c r="PB41" s="487"/>
      <c r="PC41" s="487"/>
      <c r="PD41" s="487"/>
      <c r="PE41" s="487"/>
      <c r="PF41" s="487"/>
      <c r="PG41" s="487"/>
      <c r="PH41" s="487"/>
      <c r="PI41" s="487"/>
      <c r="PJ41" s="487"/>
      <c r="PK41" s="487"/>
      <c r="PL41" s="487"/>
      <c r="PM41" s="487"/>
      <c r="PN41" s="487"/>
      <c r="PO41" s="487"/>
      <c r="PP41" s="487"/>
      <c r="PQ41" s="487"/>
      <c r="PR41" s="487"/>
      <c r="PS41" s="487"/>
      <c r="PT41" s="487"/>
      <c r="PU41" s="487"/>
      <c r="PV41" s="487"/>
      <c r="PW41" s="487"/>
      <c r="PX41" s="487"/>
      <c r="PY41" s="487"/>
      <c r="PZ41" s="487"/>
      <c r="QA41" s="487"/>
      <c r="QB41" s="487"/>
      <c r="QC41" s="487"/>
      <c r="QD41" s="487"/>
      <c r="QE41" s="487"/>
      <c r="QF41" s="487"/>
      <c r="QG41" s="487"/>
      <c r="QH41" s="487"/>
      <c r="QI41" s="487"/>
      <c r="QJ41" s="487"/>
      <c r="QK41" s="487"/>
      <c r="QL41" s="487"/>
      <c r="QM41" s="487"/>
      <c r="QN41" s="487"/>
      <c r="QO41" s="487"/>
      <c r="QP41" s="487"/>
      <c r="QQ41" s="487"/>
      <c r="QR41" s="487"/>
      <c r="QS41" s="487"/>
      <c r="QT41" s="487"/>
      <c r="QU41" s="487"/>
      <c r="QV41" s="487"/>
      <c r="QW41" s="487"/>
      <c r="QX41" s="487"/>
      <c r="QY41" s="487"/>
      <c r="QZ41" s="487"/>
      <c r="RA41" s="487"/>
      <c r="RB41" s="487"/>
      <c r="RC41" s="487"/>
      <c r="RD41" s="487"/>
      <c r="RE41" s="487"/>
      <c r="RF41" s="487"/>
      <c r="RG41" s="487"/>
      <c r="RH41" s="487"/>
      <c r="RI41" s="487"/>
      <c r="RJ41" s="487"/>
      <c r="RK41" s="487"/>
      <c r="RL41" s="487"/>
      <c r="RM41" s="487"/>
      <c r="RN41" s="487"/>
      <c r="RO41" s="487"/>
      <c r="RP41" s="487"/>
      <c r="RQ41" s="487"/>
      <c r="RR41" s="487"/>
      <c r="RS41" s="487"/>
      <c r="RT41" s="487"/>
      <c r="RU41" s="487"/>
      <c r="RV41" s="487"/>
      <c r="RW41" s="487"/>
      <c r="RX41" s="487"/>
      <c r="RY41" s="487"/>
      <c r="RZ41" s="487"/>
      <c r="SA41" s="487"/>
    </row>
    <row r="42" spans="1:495">
      <c r="A42" s="613"/>
      <c r="B42" s="487"/>
      <c r="C42" s="487"/>
      <c r="D42" s="487"/>
      <c r="E42" s="570"/>
      <c r="F42" s="570"/>
      <c r="G42" s="570"/>
      <c r="H42" s="570"/>
      <c r="I42" s="570"/>
      <c r="J42" s="570"/>
      <c r="K42" s="570"/>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7"/>
      <c r="AZ42" s="487"/>
      <c r="BA42" s="487"/>
      <c r="BB42" s="487"/>
      <c r="BC42" s="487"/>
      <c r="BD42" s="487"/>
      <c r="BE42" s="487"/>
      <c r="BF42" s="487"/>
      <c r="BG42" s="487"/>
      <c r="BH42" s="487"/>
      <c r="BI42" s="487"/>
      <c r="BJ42" s="487"/>
      <c r="BK42" s="487"/>
      <c r="BL42" s="487"/>
      <c r="BM42" s="487"/>
      <c r="BN42" s="487"/>
      <c r="BO42" s="487"/>
      <c r="BP42" s="487"/>
      <c r="BQ42" s="487"/>
      <c r="BR42" s="487"/>
      <c r="BS42" s="487"/>
      <c r="BT42" s="487"/>
      <c r="BU42" s="487"/>
      <c r="BV42" s="487"/>
      <c r="BW42" s="487"/>
      <c r="BX42" s="487"/>
      <c r="BY42" s="487"/>
      <c r="BZ42" s="487"/>
      <c r="CA42" s="487"/>
      <c r="CB42" s="487"/>
      <c r="CC42" s="487"/>
      <c r="CD42" s="487"/>
      <c r="CE42" s="487"/>
      <c r="CF42" s="487"/>
      <c r="CG42" s="487"/>
      <c r="CH42" s="487"/>
      <c r="CI42" s="487"/>
      <c r="CJ42" s="487"/>
      <c r="CK42" s="487"/>
      <c r="CL42" s="487"/>
      <c r="CM42" s="487"/>
      <c r="CN42" s="487"/>
      <c r="CO42" s="487"/>
      <c r="CP42" s="487"/>
      <c r="CQ42" s="487"/>
      <c r="CR42" s="487"/>
      <c r="CS42" s="487"/>
      <c r="CT42" s="487"/>
      <c r="CU42" s="487"/>
      <c r="CV42" s="487"/>
      <c r="CW42" s="487"/>
      <c r="CX42" s="487"/>
      <c r="CY42" s="608"/>
      <c r="CZ42" s="609"/>
      <c r="DA42" s="493"/>
      <c r="DB42" s="487"/>
      <c r="DC42" s="487"/>
      <c r="DD42" s="487"/>
      <c r="DE42" s="487"/>
      <c r="DF42" s="487"/>
      <c r="DG42" s="487"/>
      <c r="DH42" s="487"/>
      <c r="DI42" s="487"/>
      <c r="DJ42" s="487"/>
      <c r="DK42" s="487"/>
      <c r="DL42" s="487"/>
      <c r="DM42" s="487"/>
      <c r="DN42" s="487"/>
      <c r="DO42" s="487"/>
      <c r="DP42" s="487"/>
      <c r="DQ42" s="487"/>
      <c r="DR42" s="487"/>
      <c r="DS42" s="487"/>
      <c r="DT42" s="487"/>
      <c r="DU42" s="487"/>
      <c r="DV42" s="487"/>
      <c r="DW42" s="487"/>
      <c r="DX42" s="487"/>
      <c r="DY42" s="487"/>
      <c r="DZ42" s="487"/>
      <c r="EA42" s="487"/>
      <c r="EB42" s="487"/>
      <c r="EC42" s="487"/>
      <c r="ED42" s="487"/>
      <c r="EE42" s="487"/>
      <c r="EF42" s="487"/>
      <c r="EG42" s="487"/>
      <c r="EH42" s="487"/>
      <c r="EI42" s="487"/>
      <c r="EJ42" s="487"/>
      <c r="EK42" s="487"/>
      <c r="EL42" s="487"/>
      <c r="EM42" s="487"/>
      <c r="EN42" s="487"/>
      <c r="EO42" s="487"/>
      <c r="EP42" s="487"/>
      <c r="EQ42" s="487"/>
      <c r="ER42" s="487"/>
      <c r="ES42" s="487"/>
      <c r="ET42" s="487"/>
      <c r="EU42" s="487"/>
      <c r="EV42" s="487"/>
      <c r="EW42" s="487"/>
      <c r="EX42" s="487"/>
      <c r="EY42" s="487"/>
      <c r="EZ42" s="487"/>
      <c r="FA42" s="487"/>
      <c r="FB42" s="487"/>
      <c r="FC42" s="487"/>
      <c r="FD42" s="487"/>
      <c r="FE42" s="487"/>
      <c r="FF42" s="487"/>
      <c r="FG42" s="487"/>
      <c r="FH42" s="487"/>
      <c r="FI42" s="487"/>
      <c r="FJ42" s="487"/>
      <c r="FK42" s="487"/>
      <c r="FL42" s="487"/>
      <c r="FM42" s="487"/>
      <c r="FN42" s="487"/>
      <c r="FO42" s="487"/>
      <c r="FP42" s="487"/>
      <c r="FQ42" s="487"/>
      <c r="FR42" s="487"/>
      <c r="FS42" s="487"/>
      <c r="FT42" s="487"/>
      <c r="FU42" s="487"/>
      <c r="FV42" s="487"/>
      <c r="FW42" s="487"/>
      <c r="FX42" s="487"/>
      <c r="FY42" s="487"/>
      <c r="FZ42" s="487"/>
      <c r="GA42" s="487"/>
      <c r="GB42" s="487"/>
      <c r="GC42" s="487"/>
      <c r="GD42" s="487"/>
      <c r="GE42" s="487"/>
      <c r="GF42" s="487"/>
      <c r="GG42" s="487"/>
      <c r="GH42" s="487"/>
      <c r="GI42" s="487"/>
      <c r="GJ42" s="487"/>
      <c r="GK42" s="487"/>
      <c r="GL42" s="487"/>
      <c r="GM42" s="487"/>
      <c r="GN42" s="487"/>
      <c r="GO42" s="487"/>
      <c r="GP42" s="487"/>
      <c r="GQ42" s="487"/>
      <c r="GR42" s="487"/>
      <c r="GS42" s="487"/>
      <c r="GT42" s="487"/>
      <c r="GU42" s="487"/>
      <c r="GV42" s="487"/>
      <c r="GW42" s="487"/>
      <c r="GX42" s="487"/>
      <c r="GY42" s="487"/>
      <c r="GZ42" s="487"/>
      <c r="HA42" s="487"/>
      <c r="HB42" s="487"/>
      <c r="HC42" s="487"/>
      <c r="HD42" s="487"/>
      <c r="HE42" s="487"/>
      <c r="HF42" s="487"/>
      <c r="HG42" s="487"/>
      <c r="HH42" s="487"/>
      <c r="HI42" s="487"/>
      <c r="HJ42" s="487"/>
      <c r="HK42" s="487"/>
      <c r="HL42" s="487"/>
      <c r="HM42" s="487"/>
      <c r="HN42" s="487"/>
      <c r="HO42" s="487"/>
      <c r="HP42" s="487"/>
      <c r="HQ42" s="487"/>
      <c r="HR42" s="487"/>
      <c r="HS42" s="487"/>
      <c r="HT42" s="487"/>
      <c r="HU42" s="487"/>
      <c r="HV42" s="487"/>
      <c r="HW42" s="487"/>
      <c r="HX42" s="487"/>
      <c r="HY42" s="487"/>
      <c r="HZ42" s="487"/>
      <c r="IA42" s="487"/>
      <c r="IB42" s="487"/>
      <c r="IC42" s="487"/>
      <c r="ID42" s="487"/>
      <c r="IE42" s="487"/>
      <c r="IF42" s="487"/>
      <c r="IG42" s="487"/>
      <c r="IH42" s="487"/>
      <c r="II42" s="487"/>
      <c r="IJ42" s="487"/>
      <c r="IK42" s="487"/>
      <c r="IL42" s="487"/>
      <c r="IM42" s="487"/>
      <c r="IN42" s="487"/>
      <c r="IO42" s="487"/>
      <c r="IP42" s="487"/>
      <c r="IQ42" s="487"/>
      <c r="IR42" s="487"/>
      <c r="IS42" s="487"/>
      <c r="IT42" s="487"/>
      <c r="IU42" s="487"/>
      <c r="IV42" s="487"/>
      <c r="IW42" s="487"/>
      <c r="IX42" s="487"/>
      <c r="IY42" s="487"/>
      <c r="IZ42" s="487"/>
      <c r="JA42" s="487"/>
      <c r="JB42" s="487"/>
      <c r="JC42" s="487"/>
      <c r="JD42" s="487"/>
      <c r="JE42" s="487"/>
      <c r="JF42" s="487"/>
      <c r="JG42" s="487"/>
      <c r="JH42" s="487"/>
      <c r="JI42" s="487"/>
      <c r="JJ42" s="487"/>
      <c r="JK42" s="487"/>
      <c r="JL42" s="487"/>
      <c r="JM42" s="487"/>
      <c r="JN42" s="487"/>
      <c r="JO42" s="487"/>
      <c r="JP42" s="487"/>
      <c r="JQ42" s="487"/>
      <c r="JR42" s="487"/>
      <c r="JS42" s="487"/>
      <c r="JT42" s="487"/>
      <c r="JU42" s="487"/>
      <c r="JV42" s="487"/>
      <c r="JW42" s="487"/>
      <c r="JX42" s="487"/>
      <c r="JY42" s="487"/>
      <c r="JZ42" s="487"/>
      <c r="KA42" s="487"/>
      <c r="KB42" s="487"/>
      <c r="KC42" s="487"/>
      <c r="KD42" s="487"/>
      <c r="KE42" s="487"/>
      <c r="KF42" s="487"/>
      <c r="KG42" s="487"/>
      <c r="KH42" s="487"/>
      <c r="KI42" s="487"/>
      <c r="KJ42" s="487"/>
      <c r="KK42" s="487"/>
      <c r="KL42" s="487"/>
      <c r="KM42" s="487"/>
      <c r="KN42" s="487"/>
      <c r="KO42" s="487"/>
      <c r="KP42" s="487"/>
      <c r="KQ42" s="487"/>
      <c r="KR42" s="487"/>
      <c r="KS42" s="487"/>
      <c r="KT42" s="487"/>
      <c r="KU42" s="487"/>
      <c r="KV42" s="487"/>
      <c r="KW42" s="487"/>
      <c r="KX42" s="487"/>
      <c r="KY42" s="487"/>
      <c r="KZ42" s="487"/>
      <c r="LA42" s="487"/>
      <c r="LB42" s="487"/>
      <c r="LC42" s="487"/>
      <c r="LD42" s="487"/>
      <c r="LE42" s="487"/>
      <c r="LF42" s="487"/>
      <c r="LG42" s="487"/>
      <c r="LH42" s="487"/>
      <c r="LI42" s="487"/>
      <c r="LJ42" s="487"/>
      <c r="LK42" s="487"/>
      <c r="LL42" s="487"/>
      <c r="LM42" s="487"/>
      <c r="LN42" s="487"/>
      <c r="LO42" s="487"/>
      <c r="LP42" s="487"/>
      <c r="LQ42" s="487"/>
      <c r="LR42" s="487"/>
      <c r="LS42" s="487"/>
      <c r="LT42" s="487"/>
      <c r="LU42" s="487"/>
      <c r="LV42" s="487"/>
      <c r="LW42" s="487"/>
      <c r="LX42" s="487"/>
      <c r="LY42" s="487"/>
      <c r="LZ42" s="487"/>
      <c r="MA42" s="487"/>
      <c r="MB42" s="487"/>
      <c r="MC42" s="487"/>
      <c r="MD42" s="487"/>
      <c r="ME42" s="487"/>
      <c r="MF42" s="487"/>
      <c r="MG42" s="487"/>
      <c r="MH42" s="487"/>
      <c r="MI42" s="487"/>
      <c r="MJ42" s="487"/>
      <c r="MK42" s="487"/>
      <c r="ML42" s="487"/>
      <c r="MM42" s="487"/>
      <c r="MN42" s="487"/>
      <c r="MO42" s="487"/>
      <c r="MP42" s="487"/>
      <c r="MQ42" s="487"/>
      <c r="MR42" s="487"/>
      <c r="MS42" s="487"/>
      <c r="MT42" s="487"/>
      <c r="MU42" s="487"/>
      <c r="MV42" s="487"/>
      <c r="MW42" s="487"/>
      <c r="MX42" s="487"/>
      <c r="MY42" s="487"/>
      <c r="MZ42" s="487"/>
      <c r="NA42" s="487"/>
      <c r="NB42" s="487"/>
      <c r="NC42" s="487"/>
      <c r="ND42" s="487"/>
      <c r="NE42" s="487"/>
      <c r="NF42" s="487"/>
      <c r="NG42" s="487"/>
      <c r="NH42" s="487"/>
      <c r="NI42" s="487"/>
      <c r="NJ42" s="487"/>
      <c r="NK42" s="487"/>
      <c r="NL42" s="487"/>
      <c r="NM42" s="487"/>
      <c r="NN42" s="487"/>
      <c r="NO42" s="487"/>
      <c r="NP42" s="487"/>
      <c r="NQ42" s="487"/>
      <c r="NR42" s="487"/>
      <c r="NS42" s="487"/>
      <c r="NT42" s="487"/>
      <c r="NU42" s="487"/>
      <c r="NV42" s="487"/>
      <c r="NW42" s="487"/>
      <c r="NX42" s="487"/>
      <c r="NY42" s="487"/>
      <c r="NZ42" s="487"/>
      <c r="OA42" s="487"/>
      <c r="OB42" s="487"/>
      <c r="OC42" s="487"/>
      <c r="OD42" s="487"/>
      <c r="OE42" s="487"/>
      <c r="OF42" s="487"/>
      <c r="OG42" s="487"/>
      <c r="OH42" s="487"/>
      <c r="OI42" s="487"/>
      <c r="OJ42" s="487"/>
      <c r="OK42" s="487"/>
      <c r="OL42" s="487"/>
      <c r="OM42" s="487"/>
      <c r="ON42" s="487"/>
      <c r="OO42" s="487"/>
      <c r="OP42" s="487"/>
      <c r="OQ42" s="487"/>
      <c r="OR42" s="487"/>
      <c r="OS42" s="487"/>
      <c r="OT42" s="487"/>
      <c r="OU42" s="487"/>
      <c r="OV42" s="487"/>
      <c r="OW42" s="487"/>
      <c r="OX42" s="487"/>
      <c r="OY42" s="487"/>
      <c r="OZ42" s="487"/>
      <c r="PA42" s="487"/>
      <c r="PB42" s="487"/>
      <c r="PC42" s="487"/>
      <c r="PD42" s="487"/>
      <c r="PE42" s="487"/>
      <c r="PF42" s="487"/>
      <c r="PG42" s="487"/>
      <c r="PH42" s="487"/>
      <c r="PI42" s="487"/>
      <c r="PJ42" s="487"/>
      <c r="PK42" s="487"/>
      <c r="PL42" s="487"/>
      <c r="PM42" s="487"/>
      <c r="PN42" s="487"/>
      <c r="PO42" s="487"/>
      <c r="PP42" s="487"/>
      <c r="PQ42" s="487"/>
      <c r="PR42" s="487"/>
      <c r="PS42" s="487"/>
      <c r="PT42" s="487"/>
      <c r="PU42" s="487"/>
      <c r="PV42" s="487"/>
      <c r="PW42" s="487"/>
      <c r="PX42" s="487"/>
      <c r="PY42" s="487"/>
      <c r="PZ42" s="487"/>
      <c r="QA42" s="487"/>
      <c r="QB42" s="487"/>
      <c r="QC42" s="487"/>
      <c r="QD42" s="487"/>
      <c r="QE42" s="487"/>
      <c r="QF42" s="487"/>
      <c r="QG42" s="487"/>
      <c r="QH42" s="487"/>
      <c r="QI42" s="487"/>
      <c r="QJ42" s="487"/>
      <c r="QK42" s="487"/>
      <c r="QL42" s="487"/>
      <c r="QM42" s="487"/>
      <c r="QN42" s="487"/>
      <c r="QO42" s="487"/>
      <c r="QP42" s="487"/>
      <c r="QQ42" s="487"/>
      <c r="QR42" s="487"/>
      <c r="QS42" s="487"/>
      <c r="QT42" s="487"/>
      <c r="QU42" s="487"/>
      <c r="QV42" s="487"/>
      <c r="QW42" s="487"/>
      <c r="QX42" s="487"/>
      <c r="QY42" s="487"/>
      <c r="QZ42" s="487"/>
      <c r="RA42" s="487"/>
      <c r="RB42" s="487"/>
      <c r="RC42" s="487"/>
      <c r="RD42" s="487"/>
      <c r="RE42" s="487"/>
      <c r="RF42" s="487"/>
      <c r="RG42" s="487"/>
      <c r="RH42" s="487"/>
      <c r="RI42" s="487"/>
      <c r="RJ42" s="487"/>
      <c r="RK42" s="487"/>
      <c r="RL42" s="487"/>
      <c r="RM42" s="487"/>
      <c r="RN42" s="487"/>
      <c r="RO42" s="487"/>
      <c r="RP42" s="487"/>
      <c r="RQ42" s="487"/>
      <c r="RR42" s="487"/>
      <c r="RS42" s="487"/>
      <c r="RT42" s="487"/>
      <c r="RU42" s="487"/>
      <c r="RV42" s="487"/>
      <c r="RW42" s="487"/>
      <c r="RX42" s="487"/>
      <c r="RY42" s="487"/>
      <c r="RZ42" s="487"/>
      <c r="SA42" s="487"/>
    </row>
    <row r="43" spans="1:495">
      <c r="A43" s="570"/>
      <c r="B43" s="487"/>
      <c r="C43" s="487"/>
      <c r="D43" s="487"/>
      <c r="E43" s="570"/>
      <c r="F43" s="487"/>
      <c r="G43" s="570"/>
      <c r="H43" s="570"/>
      <c r="I43" s="570"/>
      <c r="J43" s="570"/>
      <c r="K43" s="570"/>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487"/>
      <c r="AO43" s="487"/>
      <c r="AP43" s="487"/>
      <c r="AQ43" s="487"/>
      <c r="AR43" s="487"/>
      <c r="AS43" s="487"/>
      <c r="AT43" s="487"/>
      <c r="AU43" s="487"/>
      <c r="AV43" s="487"/>
      <c r="AW43" s="487"/>
      <c r="AX43" s="487"/>
      <c r="AY43" s="487"/>
      <c r="AZ43" s="487"/>
      <c r="BA43" s="487"/>
      <c r="BB43" s="487"/>
      <c r="BC43" s="487"/>
      <c r="BD43" s="487"/>
      <c r="BE43" s="487"/>
      <c r="BF43" s="487"/>
      <c r="BG43" s="487"/>
      <c r="BH43" s="487"/>
      <c r="BI43" s="487"/>
      <c r="BJ43" s="487"/>
      <c r="BK43" s="487"/>
      <c r="BL43" s="487"/>
      <c r="BM43" s="487"/>
      <c r="BN43" s="487"/>
      <c r="BO43" s="487"/>
      <c r="BP43" s="487"/>
      <c r="BQ43" s="487"/>
      <c r="BR43" s="487"/>
      <c r="BS43" s="487"/>
      <c r="BT43" s="487"/>
      <c r="BU43" s="487"/>
      <c r="BV43" s="487"/>
      <c r="BW43" s="487"/>
      <c r="BX43" s="487"/>
      <c r="BY43" s="487"/>
      <c r="BZ43" s="487"/>
      <c r="CA43" s="487"/>
      <c r="CB43" s="487"/>
      <c r="CC43" s="487"/>
      <c r="CD43" s="487"/>
      <c r="CE43" s="487"/>
      <c r="CF43" s="487"/>
      <c r="CG43" s="487"/>
      <c r="CH43" s="487"/>
      <c r="CI43" s="487"/>
      <c r="CJ43" s="487"/>
      <c r="CK43" s="487"/>
      <c r="CL43" s="487"/>
      <c r="CM43" s="487"/>
      <c r="CN43" s="487"/>
      <c r="CO43" s="487"/>
      <c r="CP43" s="487"/>
      <c r="CQ43" s="487"/>
      <c r="CR43" s="487"/>
      <c r="CS43" s="487"/>
      <c r="CT43" s="487"/>
      <c r="CU43" s="487"/>
      <c r="CV43" s="487"/>
      <c r="CW43" s="487"/>
      <c r="CX43" s="487"/>
      <c r="CY43" s="608"/>
      <c r="CZ43" s="609"/>
      <c r="DA43" s="493"/>
      <c r="DB43" s="487"/>
      <c r="DC43" s="487"/>
      <c r="DD43" s="487"/>
      <c r="DE43" s="487"/>
      <c r="DF43" s="487"/>
      <c r="DG43" s="487"/>
      <c r="DH43" s="487"/>
      <c r="DI43" s="487"/>
      <c r="DJ43" s="487"/>
      <c r="DK43" s="487"/>
      <c r="DL43" s="487"/>
      <c r="DM43" s="487"/>
      <c r="DN43" s="487"/>
      <c r="DO43" s="487"/>
      <c r="DP43" s="487"/>
      <c r="DQ43" s="487"/>
      <c r="DR43" s="487"/>
      <c r="DS43" s="487"/>
      <c r="DT43" s="487"/>
      <c r="DU43" s="487"/>
      <c r="DV43" s="487"/>
      <c r="DW43" s="487"/>
      <c r="DX43" s="487"/>
      <c r="DY43" s="487"/>
      <c r="DZ43" s="487"/>
      <c r="EA43" s="487"/>
      <c r="EB43" s="487"/>
      <c r="EC43" s="487"/>
      <c r="ED43" s="487"/>
      <c r="EE43" s="487"/>
      <c r="EF43" s="487"/>
      <c r="EG43" s="487"/>
      <c r="EH43" s="487"/>
      <c r="EI43" s="487"/>
      <c r="EJ43" s="487"/>
      <c r="EK43" s="487"/>
      <c r="EL43" s="487"/>
      <c r="EM43" s="487"/>
      <c r="EN43" s="487"/>
      <c r="EO43" s="487"/>
      <c r="EP43" s="487"/>
      <c r="EQ43" s="487"/>
      <c r="ER43" s="487"/>
      <c r="ES43" s="487"/>
      <c r="ET43" s="487"/>
      <c r="EU43" s="487"/>
      <c r="EV43" s="487"/>
      <c r="EW43" s="487"/>
      <c r="EX43" s="487"/>
      <c r="EY43" s="487"/>
      <c r="EZ43" s="487"/>
      <c r="FA43" s="487"/>
      <c r="FB43" s="487"/>
      <c r="FC43" s="487"/>
      <c r="FD43" s="487"/>
      <c r="FE43" s="487"/>
      <c r="FF43" s="487"/>
      <c r="FG43" s="487"/>
      <c r="FH43" s="487"/>
      <c r="FI43" s="487"/>
      <c r="FJ43" s="487"/>
      <c r="FK43" s="487"/>
      <c r="FL43" s="487"/>
      <c r="FM43" s="487"/>
      <c r="FN43" s="487"/>
      <c r="FO43" s="487"/>
      <c r="FP43" s="487"/>
      <c r="FQ43" s="487"/>
      <c r="FR43" s="487"/>
      <c r="FS43" s="487"/>
      <c r="FT43" s="487"/>
      <c r="FU43" s="487"/>
      <c r="FV43" s="487"/>
      <c r="FW43" s="487"/>
      <c r="FX43" s="487"/>
      <c r="FY43" s="487"/>
      <c r="FZ43" s="487"/>
      <c r="GA43" s="487"/>
      <c r="GB43" s="487"/>
      <c r="GC43" s="487"/>
      <c r="GD43" s="487"/>
      <c r="GE43" s="487"/>
      <c r="GF43" s="487"/>
      <c r="GG43" s="487"/>
      <c r="GH43" s="487"/>
      <c r="GI43" s="487"/>
      <c r="GJ43" s="487"/>
      <c r="GK43" s="487"/>
      <c r="GL43" s="487"/>
      <c r="GM43" s="487"/>
      <c r="GN43" s="487"/>
      <c r="GO43" s="487"/>
      <c r="GP43" s="487"/>
      <c r="GQ43" s="487"/>
      <c r="GR43" s="487"/>
      <c r="GS43" s="487"/>
      <c r="GT43" s="487"/>
      <c r="GU43" s="487"/>
      <c r="GV43" s="487"/>
      <c r="GW43" s="487"/>
      <c r="GX43" s="487"/>
      <c r="GY43" s="487"/>
      <c r="GZ43" s="487"/>
      <c r="HA43" s="487"/>
      <c r="HB43" s="487"/>
      <c r="HC43" s="487"/>
      <c r="HD43" s="487"/>
      <c r="HE43" s="487"/>
      <c r="HF43" s="487"/>
      <c r="HG43" s="487"/>
      <c r="HH43" s="487"/>
      <c r="HI43" s="487"/>
      <c r="HJ43" s="487"/>
      <c r="HK43" s="487"/>
      <c r="HL43" s="487"/>
      <c r="HM43" s="487"/>
      <c r="HN43" s="487"/>
      <c r="HO43" s="487"/>
      <c r="HP43" s="487"/>
      <c r="HQ43" s="487"/>
      <c r="HR43" s="487"/>
      <c r="HS43" s="487"/>
      <c r="HT43" s="487"/>
      <c r="HU43" s="487"/>
      <c r="HV43" s="487"/>
      <c r="HW43" s="487"/>
      <c r="HX43" s="487"/>
      <c r="HY43" s="487"/>
      <c r="HZ43" s="487"/>
      <c r="IA43" s="487"/>
      <c r="IB43" s="487"/>
      <c r="IC43" s="487"/>
      <c r="ID43" s="487"/>
      <c r="IE43" s="487"/>
      <c r="IF43" s="487"/>
      <c r="IG43" s="487"/>
      <c r="IH43" s="487"/>
      <c r="II43" s="487"/>
      <c r="IJ43" s="487"/>
      <c r="IK43" s="487"/>
      <c r="IL43" s="487"/>
      <c r="IM43" s="487"/>
      <c r="IN43" s="487"/>
      <c r="IO43" s="487"/>
      <c r="IP43" s="487"/>
      <c r="IQ43" s="487"/>
      <c r="IR43" s="487"/>
      <c r="IS43" s="487"/>
      <c r="IT43" s="487"/>
      <c r="IU43" s="487"/>
      <c r="IV43" s="487"/>
      <c r="IW43" s="487"/>
      <c r="IX43" s="487"/>
      <c r="IY43" s="487"/>
      <c r="IZ43" s="487"/>
      <c r="JA43" s="487"/>
      <c r="JB43" s="487"/>
      <c r="JC43" s="487"/>
      <c r="JD43" s="487"/>
      <c r="JE43" s="487"/>
      <c r="JF43" s="487"/>
      <c r="JG43" s="487"/>
      <c r="JH43" s="487"/>
      <c r="JI43" s="487"/>
      <c r="JJ43" s="487"/>
      <c r="JK43" s="487"/>
      <c r="JL43" s="487"/>
      <c r="JM43" s="487"/>
      <c r="JN43" s="487"/>
      <c r="JO43" s="487"/>
      <c r="JP43" s="487"/>
      <c r="JQ43" s="487"/>
      <c r="JR43" s="487"/>
      <c r="JS43" s="487"/>
      <c r="JT43" s="487"/>
      <c r="JU43" s="487"/>
      <c r="JV43" s="487"/>
      <c r="JW43" s="487"/>
      <c r="JX43" s="487"/>
      <c r="JY43" s="487"/>
      <c r="JZ43" s="487"/>
      <c r="KA43" s="487"/>
      <c r="KB43" s="487"/>
      <c r="KC43" s="487"/>
      <c r="KD43" s="487"/>
      <c r="KE43" s="487"/>
      <c r="KF43" s="487"/>
      <c r="KG43" s="487"/>
      <c r="KH43" s="487"/>
      <c r="KI43" s="487"/>
      <c r="KJ43" s="487"/>
      <c r="KK43" s="487"/>
      <c r="KL43" s="487"/>
      <c r="KM43" s="487"/>
      <c r="KN43" s="487"/>
      <c r="KO43" s="487"/>
      <c r="KP43" s="487"/>
      <c r="KQ43" s="487"/>
      <c r="KR43" s="487"/>
      <c r="KS43" s="487"/>
      <c r="KT43" s="487"/>
      <c r="KU43" s="487"/>
      <c r="KV43" s="487"/>
      <c r="KW43" s="487"/>
      <c r="KX43" s="487"/>
      <c r="KY43" s="487"/>
      <c r="KZ43" s="487"/>
      <c r="LA43" s="487"/>
      <c r="LB43" s="487"/>
      <c r="LC43" s="487"/>
      <c r="LD43" s="487"/>
      <c r="LE43" s="487"/>
      <c r="LF43" s="487"/>
      <c r="LG43" s="487"/>
      <c r="LH43" s="487"/>
      <c r="LI43" s="487"/>
      <c r="LJ43" s="487"/>
      <c r="LK43" s="487"/>
      <c r="LL43" s="487"/>
      <c r="LM43" s="487"/>
      <c r="LN43" s="487"/>
      <c r="LO43" s="487"/>
      <c r="LP43" s="487"/>
      <c r="LQ43" s="487"/>
      <c r="LR43" s="487"/>
      <c r="LS43" s="487"/>
      <c r="LT43" s="487"/>
      <c r="LU43" s="487"/>
      <c r="LV43" s="487"/>
      <c r="LW43" s="487"/>
      <c r="LX43" s="487"/>
      <c r="LY43" s="487"/>
      <c r="LZ43" s="487"/>
      <c r="MA43" s="487"/>
      <c r="MB43" s="487"/>
      <c r="MC43" s="487"/>
      <c r="MD43" s="487"/>
      <c r="ME43" s="487"/>
      <c r="MF43" s="487"/>
      <c r="MG43" s="487"/>
      <c r="MH43" s="487"/>
      <c r="MI43" s="487"/>
      <c r="MJ43" s="487"/>
      <c r="MK43" s="487"/>
      <c r="ML43" s="487"/>
      <c r="MM43" s="487"/>
      <c r="MN43" s="487"/>
      <c r="MO43" s="487"/>
      <c r="MP43" s="487"/>
      <c r="MQ43" s="487"/>
      <c r="MR43" s="487"/>
      <c r="MS43" s="487"/>
      <c r="MT43" s="487"/>
      <c r="MU43" s="487"/>
      <c r="MV43" s="487"/>
      <c r="MW43" s="487"/>
      <c r="MX43" s="487"/>
      <c r="MY43" s="487"/>
      <c r="MZ43" s="487"/>
      <c r="NA43" s="487"/>
      <c r="NB43" s="487"/>
      <c r="NC43" s="487"/>
      <c r="ND43" s="487"/>
      <c r="NE43" s="487"/>
      <c r="NF43" s="487"/>
      <c r="NG43" s="487"/>
      <c r="NH43" s="487"/>
      <c r="NI43" s="487"/>
      <c r="NJ43" s="487"/>
      <c r="NK43" s="487"/>
      <c r="NL43" s="487"/>
      <c r="NM43" s="487"/>
      <c r="NN43" s="487"/>
      <c r="NO43" s="487"/>
      <c r="NP43" s="487"/>
      <c r="NQ43" s="487"/>
      <c r="NR43" s="487"/>
      <c r="NS43" s="487"/>
      <c r="NT43" s="487"/>
      <c r="NU43" s="487"/>
      <c r="NV43" s="487"/>
      <c r="NW43" s="487"/>
      <c r="NX43" s="487"/>
      <c r="NY43" s="487"/>
      <c r="NZ43" s="487"/>
      <c r="OA43" s="487"/>
      <c r="OB43" s="487"/>
      <c r="OC43" s="487"/>
      <c r="OD43" s="487"/>
      <c r="OE43" s="487"/>
      <c r="OF43" s="487"/>
      <c r="OG43" s="487"/>
      <c r="OH43" s="487"/>
      <c r="OI43" s="487"/>
      <c r="OJ43" s="487"/>
      <c r="OK43" s="487"/>
      <c r="OL43" s="487"/>
      <c r="OM43" s="487"/>
      <c r="ON43" s="487"/>
      <c r="OO43" s="487"/>
      <c r="OP43" s="487"/>
      <c r="OQ43" s="487"/>
      <c r="OR43" s="487"/>
      <c r="OS43" s="487"/>
      <c r="OT43" s="487"/>
      <c r="OU43" s="487"/>
      <c r="OV43" s="487"/>
      <c r="OW43" s="487"/>
      <c r="OX43" s="487"/>
      <c r="OY43" s="487"/>
      <c r="OZ43" s="487"/>
      <c r="PA43" s="487"/>
      <c r="PB43" s="487"/>
      <c r="PC43" s="487"/>
      <c r="PD43" s="487"/>
      <c r="PE43" s="487"/>
      <c r="PF43" s="487"/>
      <c r="PG43" s="487"/>
      <c r="PH43" s="487"/>
      <c r="PI43" s="487"/>
      <c r="PJ43" s="487"/>
      <c r="PK43" s="487"/>
      <c r="PL43" s="487"/>
      <c r="PM43" s="487"/>
      <c r="PN43" s="487"/>
      <c r="PO43" s="487"/>
      <c r="PP43" s="487"/>
      <c r="PQ43" s="487"/>
      <c r="PR43" s="487"/>
      <c r="PS43" s="487"/>
      <c r="PT43" s="487"/>
      <c r="PU43" s="487"/>
      <c r="PV43" s="487"/>
      <c r="PW43" s="487"/>
      <c r="PX43" s="487"/>
      <c r="PY43" s="487"/>
      <c r="PZ43" s="487"/>
      <c r="QA43" s="487"/>
      <c r="QB43" s="487"/>
      <c r="QC43" s="487"/>
      <c r="QD43" s="487"/>
      <c r="QE43" s="487"/>
      <c r="QF43" s="487"/>
      <c r="QG43" s="487"/>
      <c r="QH43" s="487"/>
      <c r="QI43" s="487"/>
      <c r="QJ43" s="487"/>
      <c r="QK43" s="487"/>
      <c r="QL43" s="487"/>
      <c r="QM43" s="487"/>
      <c r="QN43" s="487"/>
      <c r="QO43" s="487"/>
      <c r="QP43" s="487"/>
      <c r="QQ43" s="487"/>
      <c r="QR43" s="487"/>
      <c r="QS43" s="487"/>
      <c r="QT43" s="487"/>
      <c r="QU43" s="487"/>
      <c r="QV43" s="487"/>
      <c r="QW43" s="487"/>
      <c r="QX43" s="487"/>
      <c r="QY43" s="487"/>
      <c r="QZ43" s="487"/>
      <c r="RA43" s="487"/>
      <c r="RB43" s="487"/>
      <c r="RC43" s="487"/>
      <c r="RD43" s="487"/>
      <c r="RE43" s="487"/>
      <c r="RF43" s="487"/>
      <c r="RG43" s="487"/>
      <c r="RH43" s="487"/>
      <c r="RI43" s="487"/>
      <c r="RJ43" s="487"/>
      <c r="RK43" s="487"/>
      <c r="RL43" s="487"/>
      <c r="RM43" s="487"/>
      <c r="RN43" s="487"/>
      <c r="RO43" s="487"/>
      <c r="RP43" s="487"/>
      <c r="RQ43" s="487"/>
      <c r="RR43" s="487"/>
      <c r="RS43" s="487"/>
      <c r="RT43" s="487"/>
      <c r="RU43" s="487"/>
      <c r="RV43" s="487"/>
      <c r="RW43" s="487"/>
      <c r="RX43" s="487"/>
      <c r="RY43" s="487"/>
      <c r="RZ43" s="487"/>
      <c r="SA43" s="487"/>
    </row>
    <row r="44" spans="1:495">
      <c r="A44" s="570"/>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487"/>
      <c r="BD44" s="487"/>
      <c r="BE44" s="487"/>
      <c r="BF44" s="487"/>
      <c r="BG44" s="487"/>
      <c r="BH44" s="487"/>
      <c r="BI44" s="487"/>
      <c r="BJ44" s="487"/>
      <c r="BK44" s="487"/>
      <c r="BL44" s="487"/>
      <c r="BM44" s="487"/>
      <c r="BN44" s="487"/>
      <c r="BO44" s="487"/>
      <c r="BP44" s="487"/>
      <c r="BQ44" s="487"/>
      <c r="BR44" s="487"/>
      <c r="BS44" s="487"/>
      <c r="BT44" s="487"/>
      <c r="BU44" s="487"/>
      <c r="BV44" s="487"/>
      <c r="BW44" s="487"/>
      <c r="BX44" s="487"/>
      <c r="BY44" s="487"/>
      <c r="BZ44" s="487"/>
      <c r="CA44" s="487"/>
      <c r="CB44" s="487"/>
      <c r="CC44" s="487"/>
      <c r="CD44" s="487"/>
      <c r="CE44" s="487"/>
      <c r="CF44" s="487"/>
      <c r="CG44" s="487"/>
      <c r="CH44" s="487"/>
      <c r="CI44" s="487"/>
      <c r="CJ44" s="487"/>
      <c r="CK44" s="487"/>
      <c r="CL44" s="487"/>
      <c r="CM44" s="487"/>
      <c r="CN44" s="487"/>
      <c r="CO44" s="487"/>
      <c r="CP44" s="487"/>
      <c r="CQ44" s="487"/>
      <c r="CR44" s="487"/>
      <c r="CS44" s="487"/>
      <c r="CT44" s="487"/>
      <c r="CU44" s="487"/>
      <c r="CV44" s="487"/>
      <c r="CW44" s="487"/>
      <c r="CX44" s="487"/>
      <c r="CY44" s="608"/>
      <c r="CZ44" s="609"/>
      <c r="DA44" s="493"/>
      <c r="DB44" s="487"/>
      <c r="DC44" s="487"/>
      <c r="DD44" s="487"/>
      <c r="DE44" s="487"/>
      <c r="DF44" s="487"/>
      <c r="DG44" s="487"/>
      <c r="DH44" s="487"/>
      <c r="DI44" s="487"/>
      <c r="DJ44" s="487"/>
      <c r="DK44" s="487"/>
      <c r="DL44" s="487"/>
      <c r="DM44" s="487"/>
      <c r="DN44" s="487"/>
      <c r="DO44" s="487"/>
      <c r="DP44" s="487"/>
      <c r="DQ44" s="487"/>
      <c r="DR44" s="487"/>
      <c r="DS44" s="487"/>
      <c r="DT44" s="487"/>
      <c r="DU44" s="487"/>
      <c r="DV44" s="487"/>
      <c r="DW44" s="487"/>
      <c r="DX44" s="487"/>
      <c r="DY44" s="487"/>
      <c r="DZ44" s="487"/>
      <c r="EA44" s="487"/>
      <c r="EB44" s="487"/>
      <c r="EC44" s="487"/>
      <c r="ED44" s="487"/>
      <c r="EE44" s="487"/>
      <c r="EF44" s="487"/>
      <c r="EG44" s="487"/>
      <c r="EH44" s="487"/>
      <c r="EI44" s="487"/>
      <c r="EJ44" s="487"/>
      <c r="EK44" s="487"/>
      <c r="EL44" s="487"/>
      <c r="EM44" s="487"/>
      <c r="EN44" s="487"/>
      <c r="EO44" s="487"/>
      <c r="EP44" s="487"/>
      <c r="EQ44" s="487"/>
      <c r="ER44" s="487"/>
      <c r="ES44" s="487"/>
      <c r="ET44" s="487"/>
      <c r="EU44" s="487"/>
      <c r="EV44" s="487"/>
      <c r="EW44" s="487"/>
      <c r="EX44" s="487"/>
      <c r="EY44" s="487"/>
      <c r="EZ44" s="487"/>
      <c r="FA44" s="487"/>
      <c r="FB44" s="487"/>
      <c r="FC44" s="487"/>
      <c r="FD44" s="487"/>
      <c r="FE44" s="487"/>
      <c r="FF44" s="487"/>
      <c r="FG44" s="487"/>
      <c r="FH44" s="487"/>
      <c r="FI44" s="487"/>
      <c r="FJ44" s="487"/>
      <c r="FK44" s="487"/>
      <c r="FL44" s="487"/>
      <c r="FM44" s="487"/>
      <c r="FN44" s="487"/>
      <c r="FO44" s="487"/>
      <c r="FP44" s="487"/>
      <c r="FQ44" s="487"/>
      <c r="FR44" s="487"/>
      <c r="FS44" s="487"/>
      <c r="FT44" s="487"/>
      <c r="FU44" s="487"/>
      <c r="FV44" s="487"/>
      <c r="FW44" s="487"/>
      <c r="FX44" s="487"/>
      <c r="FY44" s="487"/>
      <c r="FZ44" s="487"/>
      <c r="GA44" s="487"/>
      <c r="GB44" s="487"/>
      <c r="GC44" s="487"/>
      <c r="GD44" s="487"/>
      <c r="GE44" s="487"/>
      <c r="GF44" s="487"/>
      <c r="GG44" s="487"/>
      <c r="GH44" s="487"/>
      <c r="GI44" s="487"/>
      <c r="GJ44" s="487"/>
      <c r="GK44" s="487"/>
      <c r="GL44" s="487"/>
      <c r="GM44" s="487"/>
      <c r="GN44" s="487"/>
      <c r="GO44" s="487"/>
      <c r="GP44" s="487"/>
      <c r="GQ44" s="487"/>
      <c r="GR44" s="487"/>
      <c r="GS44" s="487"/>
      <c r="GT44" s="487"/>
      <c r="GU44" s="487"/>
      <c r="GV44" s="487"/>
      <c r="GW44" s="487"/>
      <c r="GX44" s="487"/>
      <c r="GY44" s="487"/>
      <c r="GZ44" s="487"/>
      <c r="HA44" s="487"/>
      <c r="HB44" s="487"/>
      <c r="HC44" s="487"/>
      <c r="HD44" s="487"/>
      <c r="HE44" s="487"/>
      <c r="HF44" s="487"/>
      <c r="HG44" s="487"/>
      <c r="HH44" s="487"/>
      <c r="HI44" s="487"/>
      <c r="HJ44" s="487"/>
      <c r="HK44" s="487"/>
      <c r="HL44" s="487"/>
      <c r="HM44" s="487"/>
      <c r="HN44" s="487"/>
      <c r="HO44" s="487"/>
      <c r="HP44" s="487"/>
      <c r="HQ44" s="487"/>
      <c r="HR44" s="487"/>
      <c r="HS44" s="487"/>
      <c r="HT44" s="487"/>
      <c r="HU44" s="487"/>
      <c r="HV44" s="487"/>
      <c r="HW44" s="487"/>
      <c r="HX44" s="487"/>
      <c r="HY44" s="487"/>
      <c r="HZ44" s="487"/>
      <c r="IA44" s="487"/>
      <c r="IB44" s="487"/>
      <c r="IC44" s="487"/>
      <c r="ID44" s="487"/>
      <c r="IE44" s="487"/>
      <c r="IF44" s="487"/>
      <c r="IG44" s="487"/>
      <c r="IH44" s="487"/>
      <c r="II44" s="487"/>
      <c r="IJ44" s="487"/>
      <c r="IK44" s="487"/>
      <c r="IL44" s="487"/>
      <c r="IM44" s="487"/>
      <c r="IN44" s="487"/>
      <c r="IO44" s="487"/>
      <c r="IP44" s="487"/>
      <c r="IQ44" s="487"/>
      <c r="IR44" s="487"/>
      <c r="IS44" s="487"/>
      <c r="IT44" s="487"/>
      <c r="IU44" s="487"/>
      <c r="IV44" s="487"/>
      <c r="IW44" s="487"/>
      <c r="IX44" s="487"/>
      <c r="IY44" s="487"/>
      <c r="IZ44" s="487"/>
      <c r="JA44" s="487"/>
      <c r="JB44" s="487"/>
      <c r="JC44" s="487"/>
      <c r="JD44" s="487"/>
      <c r="JE44" s="487"/>
      <c r="JF44" s="487"/>
      <c r="JG44" s="487"/>
      <c r="JH44" s="487"/>
      <c r="JI44" s="487"/>
      <c r="JJ44" s="487"/>
      <c r="JK44" s="487"/>
      <c r="JL44" s="487"/>
      <c r="JM44" s="487"/>
      <c r="JN44" s="487"/>
      <c r="JO44" s="487"/>
      <c r="JP44" s="487"/>
      <c r="JQ44" s="487"/>
      <c r="JR44" s="487"/>
      <c r="JS44" s="487"/>
      <c r="JT44" s="487"/>
      <c r="JU44" s="487"/>
      <c r="JV44" s="487"/>
      <c r="JW44" s="487"/>
      <c r="JX44" s="487"/>
      <c r="JY44" s="487"/>
      <c r="JZ44" s="487"/>
      <c r="KA44" s="487"/>
      <c r="KB44" s="487"/>
      <c r="KC44" s="487"/>
      <c r="KD44" s="487"/>
      <c r="KE44" s="487"/>
      <c r="KF44" s="487"/>
      <c r="KG44" s="487"/>
      <c r="KH44" s="487"/>
      <c r="KI44" s="487"/>
      <c r="KJ44" s="487"/>
      <c r="KK44" s="487"/>
      <c r="KL44" s="487"/>
      <c r="KM44" s="487"/>
      <c r="KN44" s="487"/>
      <c r="KO44" s="487"/>
      <c r="KP44" s="487"/>
      <c r="KQ44" s="487"/>
      <c r="KR44" s="487"/>
      <c r="KS44" s="487"/>
      <c r="KT44" s="487"/>
      <c r="KU44" s="487"/>
      <c r="KV44" s="487"/>
      <c r="KW44" s="487"/>
      <c r="KX44" s="487"/>
      <c r="KY44" s="487"/>
      <c r="KZ44" s="487"/>
      <c r="LA44" s="487"/>
      <c r="LB44" s="487"/>
      <c r="LC44" s="487"/>
      <c r="LD44" s="487"/>
      <c r="LE44" s="487"/>
      <c r="LF44" s="487"/>
      <c r="LG44" s="487"/>
      <c r="LH44" s="487"/>
      <c r="LI44" s="487"/>
      <c r="LJ44" s="487"/>
      <c r="LK44" s="487"/>
      <c r="LL44" s="487"/>
      <c r="LM44" s="487"/>
      <c r="LN44" s="487"/>
      <c r="LO44" s="487"/>
      <c r="LP44" s="487"/>
      <c r="LQ44" s="487"/>
      <c r="LR44" s="487"/>
      <c r="LS44" s="487"/>
      <c r="LT44" s="487"/>
      <c r="LU44" s="487"/>
      <c r="LV44" s="487"/>
      <c r="LW44" s="487"/>
      <c r="LX44" s="487"/>
      <c r="LY44" s="487"/>
      <c r="LZ44" s="487"/>
      <c r="MA44" s="487"/>
      <c r="MB44" s="487"/>
      <c r="MC44" s="487"/>
      <c r="MD44" s="487"/>
      <c r="ME44" s="487"/>
      <c r="MF44" s="487"/>
      <c r="MG44" s="487"/>
      <c r="MH44" s="487"/>
      <c r="MI44" s="487"/>
      <c r="MJ44" s="487"/>
      <c r="MK44" s="487"/>
      <c r="ML44" s="487"/>
      <c r="MM44" s="487"/>
      <c r="MN44" s="487"/>
      <c r="MO44" s="487"/>
      <c r="MP44" s="487"/>
      <c r="MQ44" s="487"/>
      <c r="MR44" s="487"/>
      <c r="MS44" s="487"/>
      <c r="MT44" s="487"/>
      <c r="MU44" s="487"/>
      <c r="MV44" s="487"/>
      <c r="MW44" s="487"/>
      <c r="MX44" s="487"/>
      <c r="MY44" s="487"/>
      <c r="MZ44" s="487"/>
      <c r="NA44" s="487"/>
      <c r="NB44" s="487"/>
      <c r="NC44" s="487"/>
      <c r="ND44" s="487"/>
      <c r="NE44" s="487"/>
      <c r="NF44" s="487"/>
      <c r="NG44" s="487"/>
      <c r="NH44" s="487"/>
      <c r="NI44" s="487"/>
      <c r="NJ44" s="487"/>
      <c r="NK44" s="487"/>
      <c r="NL44" s="487"/>
      <c r="NM44" s="487"/>
      <c r="NN44" s="487"/>
      <c r="NO44" s="487"/>
      <c r="NP44" s="487"/>
      <c r="NQ44" s="487"/>
      <c r="NR44" s="487"/>
      <c r="NS44" s="487"/>
      <c r="NT44" s="487"/>
      <c r="NU44" s="487"/>
      <c r="NV44" s="487"/>
      <c r="NW44" s="487"/>
      <c r="NX44" s="487"/>
      <c r="NY44" s="487"/>
      <c r="NZ44" s="487"/>
      <c r="OA44" s="487"/>
      <c r="OB44" s="487"/>
      <c r="OC44" s="487"/>
      <c r="OD44" s="487"/>
      <c r="OE44" s="487"/>
      <c r="OF44" s="487"/>
      <c r="OG44" s="487"/>
      <c r="OH44" s="487"/>
      <c r="OI44" s="487"/>
      <c r="OJ44" s="487"/>
      <c r="OK44" s="487"/>
      <c r="OL44" s="487"/>
      <c r="OM44" s="487"/>
      <c r="ON44" s="487"/>
      <c r="OO44" s="487"/>
      <c r="OP44" s="487"/>
      <c r="OQ44" s="487"/>
      <c r="OR44" s="487"/>
      <c r="OS44" s="487"/>
      <c r="OT44" s="487"/>
      <c r="OU44" s="487"/>
      <c r="OV44" s="487"/>
      <c r="OW44" s="487"/>
      <c r="OX44" s="487"/>
      <c r="OY44" s="487"/>
      <c r="OZ44" s="487"/>
      <c r="PA44" s="487"/>
      <c r="PB44" s="487"/>
      <c r="PC44" s="487"/>
      <c r="PD44" s="487"/>
      <c r="PE44" s="487"/>
      <c r="PF44" s="487"/>
      <c r="PG44" s="487"/>
      <c r="PH44" s="487"/>
      <c r="PI44" s="487"/>
      <c r="PJ44" s="487"/>
      <c r="PK44" s="487"/>
      <c r="PL44" s="487"/>
      <c r="PM44" s="487"/>
      <c r="PN44" s="487"/>
      <c r="PO44" s="487"/>
      <c r="PP44" s="487"/>
      <c r="PQ44" s="487"/>
      <c r="PR44" s="487"/>
      <c r="PS44" s="487"/>
      <c r="PT44" s="487"/>
      <c r="PU44" s="487"/>
      <c r="PV44" s="487"/>
      <c r="PW44" s="487"/>
      <c r="PX44" s="487"/>
      <c r="PY44" s="487"/>
      <c r="PZ44" s="487"/>
      <c r="QA44" s="487"/>
      <c r="QB44" s="487"/>
      <c r="QC44" s="487"/>
      <c r="QD44" s="487"/>
      <c r="QE44" s="487"/>
      <c r="QF44" s="487"/>
      <c r="QG44" s="487"/>
      <c r="QH44" s="487"/>
      <c r="QI44" s="487"/>
      <c r="QJ44" s="487"/>
      <c r="QK44" s="487"/>
      <c r="QL44" s="487"/>
      <c r="QM44" s="487"/>
      <c r="QN44" s="487"/>
      <c r="QO44" s="487"/>
      <c r="QP44" s="487"/>
      <c r="QQ44" s="487"/>
      <c r="QR44" s="487"/>
      <c r="QS44" s="487"/>
      <c r="QT44" s="487"/>
      <c r="QU44" s="487"/>
      <c r="QV44" s="487"/>
      <c r="QW44" s="487"/>
      <c r="QX44" s="487"/>
      <c r="QY44" s="487"/>
      <c r="QZ44" s="487"/>
      <c r="RA44" s="487"/>
      <c r="RB44" s="487"/>
      <c r="RC44" s="487"/>
      <c r="RD44" s="487"/>
      <c r="RE44" s="487"/>
      <c r="RF44" s="487"/>
      <c r="RG44" s="487"/>
      <c r="RH44" s="487"/>
      <c r="RI44" s="487"/>
      <c r="RJ44" s="487"/>
      <c r="RK44" s="487"/>
      <c r="RL44" s="487"/>
      <c r="RM44" s="487"/>
      <c r="RN44" s="487"/>
      <c r="RO44" s="487"/>
      <c r="RP44" s="487"/>
      <c r="RQ44" s="487"/>
      <c r="RR44" s="487"/>
      <c r="RS44" s="487"/>
      <c r="RT44" s="487"/>
      <c r="RU44" s="487"/>
      <c r="RV44" s="487"/>
      <c r="RW44" s="487"/>
      <c r="RX44" s="487"/>
      <c r="RY44" s="487"/>
      <c r="RZ44" s="487"/>
      <c r="SA44" s="487"/>
    </row>
    <row r="45" spans="1:495">
      <c r="A45" s="614"/>
      <c r="I45" s="486"/>
      <c r="CY45" s="597"/>
      <c r="CZ45" s="615"/>
      <c r="DA45" s="616"/>
      <c r="DT45" s="486"/>
    </row>
    <row r="46" spans="1:495">
      <c r="A46" s="614"/>
      <c r="I46" s="486"/>
      <c r="CY46" s="597"/>
      <c r="CZ46" s="615"/>
      <c r="DA46" s="616"/>
      <c r="DT46" s="486"/>
    </row>
    <row r="47" spans="1:495">
      <c r="A47" s="614"/>
      <c r="I47" s="486"/>
      <c r="CY47" s="597"/>
      <c r="CZ47" s="615"/>
      <c r="DA47" s="616"/>
      <c r="DT47" s="486"/>
    </row>
    <row r="48" spans="1:495">
      <c r="A48" s="614"/>
      <c r="I48" s="486"/>
      <c r="CY48" s="597"/>
      <c r="CZ48" s="615"/>
      <c r="DA48" s="616"/>
      <c r="DT48" s="486"/>
    </row>
    <row r="49" spans="1:124">
      <c r="A49" s="614"/>
      <c r="I49" s="486"/>
      <c r="CY49" s="597"/>
      <c r="CZ49" s="615"/>
      <c r="DA49" s="616"/>
      <c r="DT49" s="486"/>
    </row>
    <row r="50" spans="1:124">
      <c r="A50" s="614"/>
      <c r="I50" s="486"/>
      <c r="CY50" s="597"/>
      <c r="CZ50" s="615"/>
      <c r="DA50" s="616"/>
      <c r="DT50" s="486"/>
    </row>
    <row r="51" spans="1:124">
      <c r="A51" s="614"/>
      <c r="I51" s="486"/>
      <c r="CZ51" s="617"/>
      <c r="DA51" s="616"/>
      <c r="DT51" s="486"/>
    </row>
    <row r="52" spans="1:124">
      <c r="A52" s="614"/>
      <c r="I52" s="486"/>
      <c r="CZ52" s="617"/>
      <c r="DT52" s="486"/>
    </row>
    <row r="53" spans="1:124">
      <c r="A53" s="614"/>
      <c r="I53" s="486"/>
      <c r="CZ53" s="617"/>
      <c r="DT53" s="486"/>
    </row>
    <row r="54" spans="1:124">
      <c r="A54" s="614"/>
      <c r="I54" s="486"/>
      <c r="CZ54" s="617"/>
      <c r="DT54" s="486"/>
    </row>
    <row r="55" spans="1:124">
      <c r="A55" s="614"/>
      <c r="I55" s="486"/>
      <c r="CZ55" s="617"/>
      <c r="DT55" s="486"/>
    </row>
    <row r="56" spans="1:124">
      <c r="A56" s="614"/>
      <c r="I56" s="486"/>
      <c r="CZ56" s="617"/>
      <c r="DT56" s="486"/>
    </row>
    <row r="57" spans="1:124">
      <c r="A57" s="614"/>
      <c r="I57" s="486"/>
      <c r="CZ57" s="617"/>
      <c r="DT57" s="486"/>
    </row>
    <row r="58" spans="1:124">
      <c r="A58" s="614"/>
      <c r="I58" s="486"/>
      <c r="CZ58" s="617"/>
      <c r="DT58" s="486"/>
    </row>
    <row r="59" spans="1:124">
      <c r="A59" s="614"/>
      <c r="I59" s="486"/>
      <c r="CZ59" s="617"/>
      <c r="DT59" s="486"/>
    </row>
    <row r="60" spans="1:124">
      <c r="A60" s="614"/>
      <c r="I60" s="486"/>
      <c r="CZ60" s="617"/>
      <c r="DT60" s="486"/>
    </row>
    <row r="61" spans="1:124">
      <c r="A61" s="614"/>
      <c r="I61" s="486"/>
      <c r="CZ61" s="617"/>
      <c r="DT61" s="486"/>
    </row>
    <row r="62" spans="1:124">
      <c r="A62" s="614"/>
      <c r="I62" s="486"/>
      <c r="CZ62" s="617"/>
      <c r="DT62" s="486"/>
    </row>
    <row r="63" spans="1:124">
      <c r="A63" s="614"/>
      <c r="I63" s="486"/>
      <c r="CZ63" s="617"/>
      <c r="DT63" s="486"/>
    </row>
    <row r="64" spans="1:124">
      <c r="A64" s="614"/>
      <c r="I64" s="486"/>
      <c r="CZ64" s="617"/>
      <c r="DT64" s="486"/>
    </row>
    <row r="65" spans="1:124">
      <c r="A65" s="614"/>
      <c r="I65" s="486"/>
      <c r="CZ65" s="617"/>
      <c r="DT65" s="486"/>
    </row>
    <row r="66" spans="1:124">
      <c r="A66" s="614"/>
      <c r="I66" s="486"/>
      <c r="CZ66" s="617"/>
      <c r="DT66" s="486"/>
    </row>
    <row r="67" spans="1:124">
      <c r="A67" s="614"/>
      <c r="I67" s="486"/>
      <c r="CZ67" s="617"/>
      <c r="DT67" s="486"/>
    </row>
    <row r="68" spans="1:124">
      <c r="A68" s="614"/>
      <c r="I68" s="486"/>
      <c r="CZ68" s="617"/>
      <c r="DT68" s="486"/>
    </row>
    <row r="69" spans="1:124">
      <c r="A69" s="614"/>
      <c r="I69" s="486"/>
      <c r="CZ69" s="617"/>
      <c r="DT69" s="486"/>
    </row>
    <row r="70" spans="1:124">
      <c r="A70" s="614"/>
      <c r="I70" s="486"/>
      <c r="CZ70" s="617"/>
      <c r="DT70" s="486"/>
    </row>
    <row r="71" spans="1:124">
      <c r="A71" s="614"/>
      <c r="I71" s="486"/>
      <c r="CZ71" s="617"/>
      <c r="DT71" s="486"/>
    </row>
    <row r="72" spans="1:124">
      <c r="A72" s="614"/>
      <c r="I72" s="486"/>
      <c r="CZ72" s="617"/>
      <c r="DT72" s="486"/>
    </row>
    <row r="73" spans="1:124">
      <c r="A73" s="614"/>
      <c r="I73" s="486"/>
      <c r="CZ73" s="617"/>
      <c r="DT73" s="486"/>
    </row>
    <row r="74" spans="1:124">
      <c r="A74" s="614"/>
      <c r="I74" s="486"/>
      <c r="CZ74" s="617"/>
      <c r="DT74" s="486"/>
    </row>
    <row r="75" spans="1:124">
      <c r="A75" s="614"/>
      <c r="I75" s="486"/>
      <c r="CZ75" s="617"/>
      <c r="DT75" s="486"/>
    </row>
    <row r="76" spans="1:124">
      <c r="A76" s="614"/>
      <c r="I76" s="486"/>
      <c r="CZ76" s="617"/>
      <c r="DT76" s="486"/>
    </row>
    <row r="77" spans="1:124">
      <c r="A77" s="614"/>
      <c r="I77" s="486"/>
      <c r="CZ77" s="617"/>
      <c r="DT77" s="486"/>
    </row>
    <row r="78" spans="1:124">
      <c r="A78" s="614"/>
      <c r="B78" s="509"/>
      <c r="I78" s="486"/>
      <c r="DF78" s="617"/>
      <c r="DT78" s="486"/>
    </row>
    <row r="79" spans="1:124">
      <c r="A79" s="614"/>
      <c r="B79" s="509"/>
      <c r="I79" s="486"/>
      <c r="DF79" s="617"/>
      <c r="DT79" s="486"/>
    </row>
    <row r="80" spans="1:124">
      <c r="A80" s="614"/>
      <c r="B80" s="509"/>
      <c r="I80" s="486"/>
      <c r="DF80" s="617"/>
      <c r="DT80" s="486"/>
    </row>
    <row r="81" spans="1:494">
      <c r="A81" s="614"/>
      <c r="B81" s="509"/>
      <c r="I81" s="486"/>
      <c r="DF81" s="617"/>
      <c r="DT81" s="486"/>
    </row>
    <row r="82" spans="1:494">
      <c r="A82" s="614"/>
      <c r="I82" s="486"/>
      <c r="DF82" s="617"/>
      <c r="DT82" s="486"/>
    </row>
    <row r="83" spans="1:494">
      <c r="A83" s="614"/>
      <c r="I83" s="486"/>
      <c r="DF83" s="617"/>
      <c r="DT83" s="486"/>
    </row>
    <row r="84" spans="1:494">
      <c r="A84" s="614"/>
      <c r="I84" s="486"/>
      <c r="DF84" s="617"/>
      <c r="DT84" s="486"/>
    </row>
    <row r="85" spans="1:494">
      <c r="A85" s="614"/>
      <c r="I85" s="486"/>
      <c r="DF85" s="617"/>
      <c r="DT85" s="486"/>
    </row>
    <row r="86" spans="1:494">
      <c r="A86" s="618"/>
      <c r="F86" s="589"/>
      <c r="I86" s="486"/>
      <c r="DF86" s="617"/>
      <c r="DT86" s="486"/>
    </row>
    <row r="87" spans="1:494">
      <c r="A87" s="614"/>
      <c r="B87" s="589"/>
      <c r="C87" s="590"/>
      <c r="D87" s="590"/>
      <c r="E87" s="589"/>
      <c r="G87" s="590"/>
      <c r="H87" s="590"/>
      <c r="I87" s="589"/>
      <c r="J87" s="589"/>
      <c r="K87" s="590"/>
      <c r="L87" s="590"/>
      <c r="M87" s="589"/>
      <c r="N87" s="589"/>
      <c r="O87" s="590"/>
      <c r="P87" s="590"/>
      <c r="Q87" s="589"/>
      <c r="R87" s="589"/>
      <c r="S87" s="590"/>
      <c r="T87" s="590"/>
      <c r="U87" s="589"/>
      <c r="V87" s="589"/>
      <c r="W87" s="590"/>
      <c r="X87" s="590"/>
      <c r="Y87" s="589"/>
      <c r="Z87" s="589"/>
      <c r="AA87" s="590"/>
      <c r="AB87" s="590"/>
      <c r="AC87" s="589"/>
      <c r="AD87" s="589"/>
      <c r="AE87" s="590"/>
      <c r="AF87" s="590"/>
      <c r="AG87" s="589"/>
      <c r="AH87" s="589"/>
      <c r="AI87" s="590"/>
      <c r="AJ87" s="590"/>
      <c r="AK87" s="589"/>
      <c r="AL87" s="589"/>
      <c r="AM87" s="590"/>
      <c r="AN87" s="590"/>
      <c r="AO87" s="589"/>
      <c r="AP87" s="589"/>
      <c r="AQ87" s="590"/>
      <c r="AR87" s="590"/>
      <c r="AS87" s="589"/>
      <c r="AT87" s="589"/>
      <c r="AU87" s="590"/>
      <c r="AV87" s="590"/>
      <c r="AW87" s="589"/>
      <c r="AX87" s="589"/>
      <c r="AY87" s="590"/>
      <c r="AZ87" s="590"/>
      <c r="BA87" s="589"/>
      <c r="BB87" s="589"/>
      <c r="BC87" s="590"/>
      <c r="BD87" s="590"/>
      <c r="BE87" s="589"/>
      <c r="BF87" s="589"/>
      <c r="BG87" s="590"/>
      <c r="BH87" s="590"/>
      <c r="BI87" s="589"/>
      <c r="BJ87" s="589"/>
      <c r="BK87" s="590"/>
      <c r="BL87" s="590"/>
      <c r="BM87" s="589"/>
      <c r="BN87" s="589"/>
      <c r="BO87" s="590"/>
      <c r="BP87" s="590"/>
      <c r="BQ87" s="589"/>
      <c r="BR87" s="589"/>
      <c r="BS87" s="590"/>
      <c r="BT87" s="590"/>
      <c r="BU87" s="589"/>
      <c r="BV87" s="589"/>
      <c r="BW87" s="590"/>
      <c r="BX87" s="590"/>
      <c r="BY87" s="589"/>
      <c r="BZ87" s="589"/>
      <c r="CA87" s="590"/>
      <c r="CB87" s="590"/>
      <c r="CC87" s="589"/>
      <c r="CD87" s="589"/>
      <c r="CE87" s="590"/>
      <c r="CF87" s="590"/>
      <c r="CG87" s="589"/>
      <c r="CH87" s="589"/>
      <c r="CI87" s="590"/>
      <c r="CJ87" s="590"/>
      <c r="CK87" s="589"/>
      <c r="CL87" s="589"/>
      <c r="CM87" s="590"/>
      <c r="CN87" s="590"/>
      <c r="CO87" s="589"/>
      <c r="CP87" s="619"/>
      <c r="CQ87" s="590"/>
      <c r="CR87" s="590"/>
      <c r="CS87" s="589"/>
      <c r="CT87" s="589"/>
      <c r="CU87" s="590"/>
      <c r="CV87" s="590"/>
      <c r="CW87" s="589"/>
      <c r="CX87" s="589"/>
      <c r="CY87" s="590"/>
      <c r="CZ87" s="590"/>
      <c r="DA87" s="589"/>
      <c r="DB87" s="589"/>
      <c r="DC87" s="590"/>
      <c r="DD87" s="590"/>
      <c r="DE87" s="589"/>
      <c r="DF87" s="590">
        <v>1</v>
      </c>
      <c r="DG87" s="599">
        <v>1.0334347700395798</v>
      </c>
      <c r="DH87" s="599">
        <f t="shared" ref="DH87:DO87" si="193">DG87*1.01</f>
        <v>1.0437691177399757</v>
      </c>
      <c r="DI87" s="599">
        <f t="shared" si="193"/>
        <v>1.0542068089173755</v>
      </c>
      <c r="DJ87" s="599">
        <f t="shared" si="193"/>
        <v>1.0647488770065492</v>
      </c>
      <c r="DK87" s="599">
        <f t="shared" si="193"/>
        <v>1.0753963657766148</v>
      </c>
      <c r="DL87" s="599">
        <f t="shared" si="193"/>
        <v>1.0861503294343811</v>
      </c>
      <c r="DM87" s="599">
        <f t="shared" si="193"/>
        <v>1.0970118327287248</v>
      </c>
      <c r="DN87" s="599">
        <f t="shared" si="193"/>
        <v>1.107981951056012</v>
      </c>
      <c r="DO87" s="599">
        <f t="shared" si="193"/>
        <v>1.1190617705665722</v>
      </c>
      <c r="DP87" s="599"/>
      <c r="DQ87" s="599"/>
      <c r="DR87" s="599"/>
      <c r="DS87" s="599">
        <v>1.167</v>
      </c>
      <c r="DT87" s="599"/>
      <c r="DU87" s="599"/>
      <c r="DV87" s="599"/>
      <c r="DW87" s="599">
        <v>1.2190000000000001</v>
      </c>
      <c r="DY87" s="599"/>
      <c r="DZ87" s="599"/>
      <c r="EA87" s="599">
        <v>1.2729999999999999</v>
      </c>
      <c r="EB87" s="599"/>
      <c r="EC87" s="599"/>
      <c r="ED87" s="599"/>
      <c r="EE87" s="599">
        <v>1.331</v>
      </c>
      <c r="EF87" s="599"/>
      <c r="EG87" s="599"/>
      <c r="EH87" s="599"/>
      <c r="EI87" s="599">
        <v>1.391</v>
      </c>
      <c r="EJ87" s="599"/>
      <c r="EK87" s="599"/>
      <c r="EL87" s="599"/>
      <c r="EM87" s="599">
        <v>1.4530000000000001</v>
      </c>
      <c r="EN87" s="599"/>
      <c r="EO87" s="599"/>
      <c r="EP87" s="599"/>
      <c r="EQ87" s="599">
        <v>1.5189999999999999</v>
      </c>
      <c r="ER87" s="599"/>
      <c r="ES87" s="599"/>
      <c r="ET87" s="599"/>
      <c r="EU87" s="599">
        <v>1.5880000000000001</v>
      </c>
      <c r="EV87" s="599"/>
      <c r="EW87" s="599"/>
      <c r="EX87" s="599"/>
      <c r="EY87" s="599">
        <v>1.6619999999999999</v>
      </c>
      <c r="EZ87" s="599"/>
      <c r="FA87" s="599"/>
      <c r="FB87" s="599"/>
      <c r="FC87" s="599">
        <v>1.7390000000000001</v>
      </c>
      <c r="FD87" s="599"/>
      <c r="FE87" s="599"/>
      <c r="FF87" s="599"/>
      <c r="FG87" s="599">
        <v>1.821</v>
      </c>
      <c r="FH87" s="599"/>
      <c r="FI87" s="599"/>
      <c r="FJ87" s="599"/>
      <c r="FK87" s="599">
        <v>1.907</v>
      </c>
      <c r="FL87" s="599"/>
      <c r="FM87" s="599"/>
      <c r="FN87" s="599"/>
      <c r="FO87" s="599">
        <v>1.998</v>
      </c>
      <c r="FP87" s="599"/>
      <c r="FQ87" s="599"/>
      <c r="FR87" s="599"/>
      <c r="FS87" s="599">
        <v>2.0939999999999999</v>
      </c>
      <c r="FT87" s="599"/>
      <c r="FU87" s="599"/>
      <c r="FV87" s="599"/>
      <c r="FW87" s="599">
        <v>2.1960000000000002</v>
      </c>
      <c r="FX87" s="599"/>
      <c r="FY87" s="599"/>
      <c r="FZ87" s="599"/>
      <c r="GA87" s="599">
        <v>2.2810000000000001</v>
      </c>
      <c r="GB87" s="599"/>
      <c r="GC87" s="599"/>
      <c r="GD87" s="599"/>
      <c r="GE87" s="599">
        <v>2.3610000000000002</v>
      </c>
      <c r="GF87" s="599"/>
      <c r="GG87" s="599"/>
      <c r="GH87" s="599"/>
      <c r="GI87" s="599">
        <v>2.4430000000000001</v>
      </c>
      <c r="GJ87" s="599"/>
      <c r="GK87" s="599"/>
      <c r="GL87" s="599"/>
      <c r="GM87" s="599">
        <v>2.5289999999999999</v>
      </c>
      <c r="GN87" s="599"/>
      <c r="GO87" s="599"/>
      <c r="GP87" s="599"/>
      <c r="GQ87" s="599">
        <v>2.617</v>
      </c>
      <c r="GR87" s="590"/>
      <c r="GS87" s="590"/>
      <c r="GT87" s="590"/>
      <c r="GU87" s="590"/>
      <c r="GV87" s="590"/>
      <c r="GW87" s="590"/>
      <c r="GX87" s="590"/>
      <c r="GY87" s="590"/>
      <c r="GZ87" s="590"/>
      <c r="HA87" s="590"/>
      <c r="HB87" s="590"/>
      <c r="HC87" s="590"/>
      <c r="HD87" s="590"/>
      <c r="HE87" s="590"/>
      <c r="HF87" s="590"/>
      <c r="HG87" s="590"/>
      <c r="HH87" s="590"/>
      <c r="HI87" s="590"/>
      <c r="HJ87" s="590"/>
      <c r="HK87" s="590"/>
      <c r="HL87" s="590"/>
      <c r="HM87" s="590"/>
      <c r="HN87" s="590"/>
      <c r="HO87" s="590"/>
      <c r="HP87" s="590"/>
      <c r="HQ87" s="590"/>
      <c r="HR87" s="590"/>
      <c r="HS87" s="590"/>
      <c r="HT87" s="590"/>
      <c r="HU87" s="599"/>
      <c r="HV87" s="599"/>
      <c r="HW87" s="599"/>
      <c r="HX87" s="599"/>
      <c r="HY87" s="599"/>
      <c r="HZ87" s="599"/>
      <c r="IA87" s="599"/>
      <c r="IB87" s="599"/>
      <c r="IC87" s="599"/>
      <c r="ID87" s="599"/>
      <c r="IE87" s="599"/>
      <c r="IF87" s="599"/>
      <c r="IG87" s="599"/>
      <c r="IH87" s="599"/>
      <c r="IJ87" s="599"/>
      <c r="IK87" s="599"/>
      <c r="IL87" s="599"/>
      <c r="IN87" s="599"/>
      <c r="IO87" s="599"/>
      <c r="IP87" s="599"/>
      <c r="IR87" s="599"/>
      <c r="IS87" s="599"/>
      <c r="IT87" s="599"/>
      <c r="IV87" s="599"/>
      <c r="IW87" s="599"/>
      <c r="IX87" s="599"/>
      <c r="IZ87" s="599"/>
      <c r="JA87" s="599"/>
      <c r="JB87" s="599"/>
      <c r="JD87" s="599"/>
      <c r="JE87" s="599"/>
      <c r="JF87" s="599"/>
      <c r="JH87" s="599"/>
      <c r="JI87" s="599"/>
      <c r="JJ87" s="599"/>
      <c r="JL87" s="599"/>
      <c r="JM87" s="599"/>
      <c r="JN87" s="599"/>
      <c r="JP87" s="599"/>
      <c r="JQ87" s="599"/>
      <c r="JR87" s="599"/>
      <c r="JT87" s="599"/>
      <c r="JU87" s="599"/>
      <c r="JV87" s="599"/>
      <c r="JX87" s="599"/>
      <c r="JY87" s="599"/>
      <c r="JZ87" s="599"/>
      <c r="KB87" s="599"/>
      <c r="KC87" s="599"/>
      <c r="KD87" s="599"/>
      <c r="KF87" s="599"/>
      <c r="KG87" s="599"/>
      <c r="KH87" s="599"/>
      <c r="KJ87" s="599"/>
      <c r="KK87" s="599"/>
      <c r="KL87" s="599"/>
      <c r="KN87" s="599"/>
      <c r="KO87" s="599"/>
      <c r="KP87" s="599"/>
      <c r="KR87" s="599"/>
      <c r="KS87" s="599"/>
      <c r="KT87" s="599"/>
      <c r="KV87" s="599"/>
      <c r="KW87" s="599"/>
      <c r="KX87" s="599"/>
      <c r="KZ87" s="599"/>
      <c r="LA87" s="599"/>
      <c r="LB87" s="599"/>
      <c r="LD87" s="599"/>
      <c r="LE87" s="599"/>
      <c r="LF87" s="599"/>
      <c r="LH87" s="599"/>
      <c r="LI87" s="599"/>
      <c r="LJ87" s="599"/>
      <c r="LL87" s="599"/>
      <c r="LM87" s="599"/>
      <c r="LN87" s="599"/>
      <c r="LP87" s="599"/>
      <c r="LQ87" s="599"/>
      <c r="LR87" s="599"/>
      <c r="LT87" s="599"/>
      <c r="LU87" s="599"/>
      <c r="LV87" s="599"/>
      <c r="LX87" s="599"/>
      <c r="LY87" s="599"/>
      <c r="LZ87" s="599"/>
      <c r="MB87" s="599"/>
      <c r="MC87" s="599"/>
      <c r="MD87" s="599"/>
      <c r="MF87" s="599"/>
      <c r="MG87" s="599"/>
      <c r="MH87" s="599"/>
      <c r="MJ87" s="599"/>
      <c r="MK87" s="599"/>
      <c r="ML87" s="599"/>
      <c r="MN87" s="599"/>
      <c r="MO87" s="599"/>
      <c r="MP87" s="599"/>
      <c r="MR87" s="599"/>
      <c r="MS87" s="599"/>
      <c r="MT87" s="599"/>
      <c r="MV87" s="599"/>
      <c r="MW87" s="599"/>
      <c r="MX87" s="599"/>
      <c r="MZ87" s="599"/>
      <c r="NA87" s="599"/>
      <c r="NB87" s="599"/>
      <c r="ND87" s="599"/>
      <c r="NE87" s="599"/>
      <c r="NF87" s="599"/>
      <c r="NH87" s="599"/>
      <c r="NI87" s="599"/>
      <c r="NJ87" s="599"/>
      <c r="NL87" s="599"/>
      <c r="NM87" s="599"/>
      <c r="NN87" s="599"/>
      <c r="NP87" s="599"/>
      <c r="NQ87" s="599"/>
      <c r="NR87" s="599"/>
      <c r="NT87" s="599"/>
      <c r="NU87" s="599"/>
      <c r="NV87" s="599"/>
      <c r="NX87" s="599"/>
      <c r="NY87" s="599"/>
      <c r="NZ87" s="599"/>
      <c r="OB87" s="599"/>
      <c r="OC87" s="599"/>
      <c r="OD87" s="599"/>
      <c r="OF87" s="599"/>
      <c r="OG87" s="599"/>
      <c r="OH87" s="599"/>
      <c r="OJ87" s="599"/>
      <c r="OK87" s="599"/>
      <c r="OL87" s="599"/>
      <c r="ON87" s="599"/>
      <c r="OO87" s="599"/>
      <c r="OP87" s="599"/>
      <c r="OR87" s="599"/>
      <c r="OS87" s="599"/>
      <c r="OT87" s="599"/>
      <c r="OV87" s="599"/>
      <c r="OW87" s="599"/>
      <c r="OX87" s="599"/>
      <c r="OZ87" s="599"/>
      <c r="PA87" s="599"/>
      <c r="PB87" s="599"/>
      <c r="PD87" s="599"/>
      <c r="PE87" s="599"/>
      <c r="PF87" s="599"/>
      <c r="PH87" s="599"/>
      <c r="PI87" s="599"/>
      <c r="PJ87" s="599"/>
      <c r="PL87" s="599"/>
      <c r="PM87" s="599"/>
      <c r="PN87" s="599"/>
      <c r="PP87" s="599"/>
      <c r="PQ87" s="599"/>
      <c r="PR87" s="599"/>
      <c r="PT87" s="599"/>
      <c r="PU87" s="599"/>
      <c r="PV87" s="599"/>
      <c r="PX87" s="599"/>
      <c r="PY87" s="599"/>
      <c r="PZ87" s="599"/>
      <c r="QB87" s="599"/>
      <c r="QC87" s="599"/>
      <c r="QD87" s="599"/>
      <c r="QF87" s="599"/>
      <c r="QG87" s="599"/>
      <c r="QH87" s="599"/>
      <c r="QJ87" s="599"/>
      <c r="QK87" s="599"/>
      <c r="QL87" s="599"/>
      <c r="QN87" s="599"/>
      <c r="QO87" s="599"/>
      <c r="QP87" s="599"/>
      <c r="QR87" s="599"/>
      <c r="QS87" s="599"/>
      <c r="QT87" s="599"/>
      <c r="QV87" s="599"/>
      <c r="QW87" s="599"/>
      <c r="QX87" s="599"/>
      <c r="QZ87" s="599"/>
      <c r="RA87" s="599"/>
      <c r="RB87" s="599"/>
      <c r="RD87" s="599"/>
      <c r="RE87" s="599"/>
      <c r="RF87" s="599"/>
      <c r="RH87" s="599"/>
      <c r="RI87" s="599"/>
      <c r="RJ87" s="599"/>
      <c r="RL87" s="599"/>
      <c r="RM87" s="599"/>
      <c r="RN87" s="599"/>
      <c r="RP87" s="599"/>
      <c r="RQ87" s="599"/>
      <c r="RR87" s="599"/>
      <c r="RT87" s="599"/>
      <c r="RU87" s="599"/>
      <c r="RV87" s="599"/>
      <c r="RX87" s="599"/>
      <c r="RY87" s="599"/>
      <c r="RZ87" s="599"/>
    </row>
    <row r="88" spans="1:494">
      <c r="DT88" s="620"/>
      <c r="DU88" s="590"/>
      <c r="DV88" s="590"/>
      <c r="DW88" s="589"/>
      <c r="DX88" s="589"/>
      <c r="DY88" s="590"/>
      <c r="DZ88" s="590"/>
      <c r="EA88" s="589"/>
      <c r="EB88" s="589"/>
      <c r="EC88" s="590"/>
      <c r="ED88" s="590"/>
      <c r="EE88" s="589"/>
      <c r="EF88" s="589"/>
      <c r="EG88" s="590">
        <f>DS87/DO87</f>
        <v>1.0428378760621562</v>
      </c>
      <c r="EH88" s="590"/>
      <c r="EI88" s="589"/>
      <c r="EJ88" s="589"/>
      <c r="EK88" s="590"/>
      <c r="EL88" s="590"/>
      <c r="EM88" s="589"/>
      <c r="EN88" s="589"/>
      <c r="EO88" s="590"/>
      <c r="EP88" s="590"/>
      <c r="EQ88" s="589"/>
      <c r="ER88" s="589"/>
      <c r="ES88" s="590"/>
      <c r="ET88" s="590"/>
      <c r="EU88" s="589"/>
      <c r="EV88" s="589"/>
      <c r="EW88" s="590"/>
      <c r="EX88" s="590"/>
      <c r="EY88" s="589"/>
      <c r="EZ88" s="589"/>
      <c r="FA88" s="590"/>
      <c r="FB88" s="590"/>
      <c r="FC88" s="589"/>
      <c r="FD88" s="589"/>
      <c r="FE88" s="590"/>
      <c r="FF88" s="590"/>
      <c r="FG88" s="589"/>
      <c r="FH88" s="589"/>
      <c r="FI88" s="590"/>
      <c r="FJ88" s="590"/>
      <c r="FK88" s="589"/>
      <c r="FL88" s="589"/>
      <c r="FM88" s="590"/>
      <c r="FN88" s="621"/>
      <c r="FO88" s="621"/>
      <c r="FP88" s="621"/>
      <c r="FQ88" s="621"/>
      <c r="FR88" s="621"/>
      <c r="FS88" s="621"/>
      <c r="FT88" s="621"/>
      <c r="FU88" s="621"/>
      <c r="FV88" s="621"/>
      <c r="FW88" s="621"/>
      <c r="FX88" s="621"/>
      <c r="FY88" s="621"/>
      <c r="FZ88" s="621"/>
      <c r="GA88" s="621"/>
      <c r="GB88" s="621"/>
      <c r="GC88" s="621"/>
      <c r="GD88" s="621"/>
      <c r="GE88" s="621"/>
      <c r="GF88" s="621"/>
      <c r="GG88" s="621"/>
      <c r="GH88" s="621"/>
      <c r="GI88" s="621"/>
      <c r="GJ88" s="621"/>
      <c r="GK88" s="486">
        <f>FW87/FS87</f>
        <v>1.0487106017191978</v>
      </c>
      <c r="GL88" s="621"/>
      <c r="GM88" s="621"/>
      <c r="GN88" s="621"/>
      <c r="GO88" s="486">
        <f>GA87/FW87</f>
        <v>1.0387067395264116</v>
      </c>
      <c r="GS88" s="486">
        <f>GE87/GA87</f>
        <v>1.0350723366944323</v>
      </c>
      <c r="GW88" s="487">
        <f>GI87/GE87</f>
        <v>1.0347310461668784</v>
      </c>
      <c r="GX88" s="487"/>
      <c r="HA88" s="487">
        <f>GM87/GI87</f>
        <v>1.0352026197298403</v>
      </c>
      <c r="HE88" s="487">
        <f>GQ87/GM87</f>
        <v>1.0347963621984975</v>
      </c>
    </row>
    <row r="89" spans="1:494">
      <c r="DT89" s="622"/>
      <c r="DU89" s="492"/>
      <c r="DV89" s="492"/>
      <c r="DW89" s="492"/>
      <c r="DX89" s="492"/>
      <c r="DY89" s="492"/>
      <c r="DZ89" s="492"/>
      <c r="EA89" s="492"/>
      <c r="EB89" s="492"/>
      <c r="EC89" s="492"/>
      <c r="ED89" s="492"/>
      <c r="EE89" s="492"/>
      <c r="EF89" s="492"/>
      <c r="EG89" s="492"/>
      <c r="EH89" s="492"/>
      <c r="EI89" s="492"/>
      <c r="EJ89" s="492"/>
      <c r="EK89" s="492"/>
      <c r="EL89" s="492"/>
      <c r="EM89" s="492"/>
      <c r="EN89" s="492"/>
      <c r="EO89" s="492"/>
      <c r="EP89" s="492"/>
      <c r="EQ89" s="492"/>
      <c r="ER89" s="492"/>
      <c r="ES89" s="492"/>
      <c r="ET89" s="492"/>
      <c r="EU89" s="492"/>
      <c r="EV89" s="492"/>
      <c r="EW89" s="492"/>
      <c r="EX89" s="623"/>
      <c r="EY89" s="623"/>
      <c r="EZ89" s="623"/>
      <c r="FA89" s="623"/>
      <c r="FB89" s="623"/>
      <c r="FC89" s="623"/>
      <c r="FD89" s="623"/>
      <c r="FE89" s="623"/>
      <c r="FF89" s="623"/>
      <c r="FG89" s="492"/>
      <c r="FH89" s="492"/>
      <c r="FI89" s="492"/>
      <c r="FJ89" s="492"/>
      <c r="FK89" s="492"/>
      <c r="FL89" s="492"/>
      <c r="FM89" s="492"/>
      <c r="FN89" s="492"/>
      <c r="FO89" s="492"/>
      <c r="FP89" s="492"/>
      <c r="FQ89" s="492"/>
      <c r="FR89" s="492"/>
      <c r="FS89" s="492"/>
      <c r="FT89" s="492"/>
      <c r="FU89" s="492"/>
      <c r="FV89" s="492"/>
      <c r="FW89" s="492"/>
      <c r="FX89" s="492"/>
      <c r="FY89" s="492"/>
      <c r="FZ89" s="492"/>
      <c r="GA89" s="492"/>
      <c r="GB89" s="492"/>
      <c r="GC89" s="492"/>
      <c r="GD89" s="492"/>
      <c r="GE89" s="492"/>
      <c r="GF89" s="492"/>
      <c r="GG89" s="492"/>
      <c r="GH89" s="492"/>
      <c r="GI89" s="492"/>
      <c r="GJ89" s="492"/>
      <c r="GK89" s="492"/>
      <c r="GL89" s="492"/>
      <c r="GM89" s="492"/>
      <c r="GW89" s="487"/>
      <c r="GX89" s="487"/>
    </row>
  </sheetData>
  <mergeCells count="2">
    <mergeCell ref="B2:D2"/>
    <mergeCell ref="B28:C39"/>
  </mergeCells>
  <phoneticPr fontId="1" type="noConversion"/>
  <dataValidations count="4">
    <dataValidation type="list" allowBlank="1" showInputMessage="1" showErrorMessage="1" sqref="C9">
      <formula1>$L$2:$II$2</formula1>
    </dataValidation>
    <dataValidation type="list" allowBlank="1" showInputMessage="1" showErrorMessage="1" sqref="C7:C8">
      <formula1>$L$2:$RS$2</formula1>
    </dataValidation>
    <dataValidation type="list" allowBlank="1" showInputMessage="1" showErrorMessage="1" sqref="F27:F28">
      <formula1>$I$2:$I$3</formula1>
    </dataValidation>
    <dataValidation type="list" allowBlank="1" showInputMessage="1" showErrorMessage="1" promptTitle="Select WBS Code" prompt="Select WBS Code" sqref="A4">
      <formula1>$H$7:$H$28</formula1>
    </dataValidation>
  </dataValidations>
  <pageMargins left="0.75" right="0.75" top="1" bottom="1" header="0.5" footer="0.5"/>
  <pageSetup orientation="landscape" r:id="rId1"/>
  <headerFooter alignWithMargins="0"/>
  <colBreaks count="1" manualBreakCount="1">
    <brk id="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Input</vt:lpstr>
      <vt:lpstr>TPCS Rules</vt:lpstr>
      <vt:lpstr>TPCS</vt:lpstr>
      <vt:lpstr>CWCCIS</vt:lpstr>
      <vt:lpstr>cwbs</vt:lpstr>
      <vt:lpstr>cwccis</vt:lpstr>
      <vt:lpstr>FiscalYear</vt:lpstr>
      <vt:lpstr>FiscalYearQ1</vt:lpstr>
      <vt:lpstr>CWCCIS!Print_Area</vt:lpstr>
      <vt:lpstr>TPCS!Print_Area</vt:lpstr>
      <vt:lpstr>ProgramYear</vt:lpstr>
      <vt:lpstr>row</vt:lpstr>
      <vt:lpstr>time</vt:lpstr>
    </vt:vector>
  </TitlesOfParts>
  <Company>USACE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Clausen</dc:creator>
  <cp:lastModifiedBy>JPS</cp:lastModifiedBy>
  <cp:lastPrinted>2013-12-11T23:16:42Z</cp:lastPrinted>
  <dcterms:created xsi:type="dcterms:W3CDTF">2006-09-19T17:03:32Z</dcterms:created>
  <dcterms:modified xsi:type="dcterms:W3CDTF">2015-04-08T17:56:18Z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