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32" yWindow="-252" windowWidth="20196" windowHeight="13212" activeTab="1"/>
  </bookViews>
  <sheets>
    <sheet name="Input %" sheetId="9" r:id="rId1"/>
    <sheet name="TPCS" sheetId="1" r:id="rId2"/>
    <sheet name="TPCS Rules" sheetId="8" r:id="rId3"/>
    <sheet name="CWCCIS" sheetId="7" r:id="rId4"/>
  </sheets>
  <externalReferences>
    <externalReference r:id="rId5"/>
  </externalReferences>
  <definedNames>
    <definedName name="_Fill" hidden="1">[1]CALCULATIONS!#REF!</definedName>
    <definedName name="_xlnm._FilterDatabase" localSheetId="2" hidden="1">'TPCS Rules'!$A$9:$G$69</definedName>
    <definedName name="cwbs">CWCCIS!$H$7:$H$28</definedName>
    <definedName name="cwccis">CWCCIS!$L$2:$RS$28</definedName>
    <definedName name="FiscalYear">'Input %'!$A$73:$A$193</definedName>
    <definedName name="FiscalYearQ1">'Input %'!$C$73:$C$193</definedName>
    <definedName name="_xlnm.Print_Area" localSheetId="3">CWCCIS!$A$1:$F$12</definedName>
    <definedName name="_xlnm.Print_Area" localSheetId="1">TPCS!$J$6:$AA$495</definedName>
    <definedName name="ProgramYear">'Input %'!$B$73:$B$193</definedName>
    <definedName name="row">CWCCIS!$H$7:$J$28</definedName>
    <definedName name="time">CWCCIS!$L$2:$RS$2</definedName>
  </definedNames>
  <calcPr calcId="125725"/>
</workbook>
</file>

<file path=xl/calcChain.xml><?xml version="1.0" encoding="utf-8"?>
<calcChain xmlns="http://schemas.openxmlformats.org/spreadsheetml/2006/main">
  <c r="V25" i="1"/>
  <c r="V34" s="1"/>
  <c r="AA34" s="1"/>
  <c r="X34" s="1"/>
  <c r="O460"/>
  <c r="G462" s="1"/>
  <c r="O416"/>
  <c r="O372"/>
  <c r="G374" s="1"/>
  <c r="O328"/>
  <c r="G330" s="1"/>
  <c r="O284"/>
  <c r="G286" s="1"/>
  <c r="O240"/>
  <c r="G242" s="1"/>
  <c r="O196"/>
  <c r="G198" s="1"/>
  <c r="O152"/>
  <c r="G154" s="1"/>
  <c r="D154" s="1"/>
  <c r="O108"/>
  <c r="G110" s="1"/>
  <c r="G418"/>
  <c r="G66"/>
  <c r="O64"/>
  <c r="W6"/>
  <c r="Y7"/>
  <c r="HE88" i="7"/>
  <c r="HA88"/>
  <c r="GW88"/>
  <c r="GS88"/>
  <c r="GO88"/>
  <c r="GK88"/>
  <c r="DI87"/>
  <c r="DJ87" s="1"/>
  <c r="DK87" s="1"/>
  <c r="DL87" s="1"/>
  <c r="DM87" s="1"/>
  <c r="DN87" s="1"/>
  <c r="DO87" s="1"/>
  <c r="EG88" s="1"/>
  <c r="DH87"/>
  <c r="IC31"/>
  <c r="IG31" s="1"/>
  <c r="K31"/>
  <c r="J31"/>
  <c r="IK30"/>
  <c r="IO30" s="1"/>
  <c r="IG30"/>
  <c r="IC30"/>
  <c r="K30"/>
  <c r="J30"/>
  <c r="E28"/>
  <c r="EK27"/>
  <c r="EJ27"/>
  <c r="EG27"/>
  <c r="EF27"/>
  <c r="E27"/>
  <c r="B20"/>
  <c r="B14"/>
  <c r="D8"/>
  <c r="D7"/>
  <c r="HD5"/>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GW5"/>
  <c r="GX5" s="1"/>
  <c r="GY5" s="1"/>
  <c r="GZ5" s="1"/>
  <c r="HA5" s="1"/>
  <c r="HB5" s="1"/>
  <c r="HC5" s="1"/>
  <c r="SA4"/>
  <c r="RW4"/>
  <c r="D4"/>
  <c r="B4"/>
  <c r="SA2"/>
  <c r="RZ2"/>
  <c r="RY2"/>
  <c r="RX2"/>
  <c r="RW2"/>
  <c r="RV2"/>
  <c r="RU2"/>
  <c r="RT2"/>
  <c r="RS2"/>
  <c r="RR2"/>
  <c r="RQ2"/>
  <c r="RP2"/>
  <c r="RO2"/>
  <c r="RN2"/>
  <c r="RM2"/>
  <c r="RL2"/>
  <c r="RK2"/>
  <c r="RJ2"/>
  <c r="RI2"/>
  <c r="RH2"/>
  <c r="RG2"/>
  <c r="RF2"/>
  <c r="RE2"/>
  <c r="RD2"/>
  <c r="RC2"/>
  <c r="RB2"/>
  <c r="RA2"/>
  <c r="QZ2"/>
  <c r="QY2"/>
  <c r="QX2"/>
  <c r="QW2"/>
  <c r="QV2"/>
  <c r="QU2"/>
  <c r="QT2"/>
  <c r="QS2"/>
  <c r="QR2"/>
  <c r="QQ2"/>
  <c r="QP2"/>
  <c r="QO2"/>
  <c r="QN2"/>
  <c r="QM2"/>
  <c r="QL2"/>
  <c r="QK2"/>
  <c r="QJ2"/>
  <c r="QI2"/>
  <c r="QH2"/>
  <c r="QG2"/>
  <c r="QF2"/>
  <c r="QE2"/>
  <c r="QD2"/>
  <c r="QC2"/>
  <c r="QB2"/>
  <c r="QA2"/>
  <c r="PZ2"/>
  <c r="PY2"/>
  <c r="PX2"/>
  <c r="PW2"/>
  <c r="PV2"/>
  <c r="PU2"/>
  <c r="PT2"/>
  <c r="PS2"/>
  <c r="PR2"/>
  <c r="PQ2"/>
  <c r="PP2"/>
  <c r="PO2"/>
  <c r="PN2"/>
  <c r="PM2"/>
  <c r="PL2"/>
  <c r="PK2"/>
  <c r="PJ2"/>
  <c r="PI2"/>
  <c r="PH2"/>
  <c r="PG2"/>
  <c r="PF2"/>
  <c r="PE2"/>
  <c r="PD2"/>
  <c r="PC2"/>
  <c r="PB2"/>
  <c r="PA2"/>
  <c r="OZ2"/>
  <c r="OY2"/>
  <c r="OX2"/>
  <c r="OW2"/>
  <c r="OV2"/>
  <c r="OU2"/>
  <c r="OT2"/>
  <c r="OS2"/>
  <c r="OR2"/>
  <c r="OQ2"/>
  <c r="OP2"/>
  <c r="OO2"/>
  <c r="ON2"/>
  <c r="OM2"/>
  <c r="OL2"/>
  <c r="OK2"/>
  <c r="OJ2"/>
  <c r="OI2"/>
  <c r="OH2"/>
  <c r="OG2"/>
  <c r="OF2"/>
  <c r="OE2"/>
  <c r="OD2"/>
  <c r="OC2"/>
  <c r="OB2"/>
  <c r="OA2"/>
  <c r="NZ2"/>
  <c r="NY2"/>
  <c r="NX2"/>
  <c r="NW2"/>
  <c r="NV2"/>
  <c r="NU2"/>
  <c r="NT2"/>
  <c r="NS2"/>
  <c r="NR2"/>
  <c r="NQ2"/>
  <c r="NP2"/>
  <c r="NO2"/>
  <c r="NN2"/>
  <c r="NM2"/>
  <c r="NL2"/>
  <c r="NK2"/>
  <c r="NJ2"/>
  <c r="NI2"/>
  <c r="NH2"/>
  <c r="NG2"/>
  <c r="NF2"/>
  <c r="NE2"/>
  <c r="ND2"/>
  <c r="NC2"/>
  <c r="NB2"/>
  <c r="NA2"/>
  <c r="MZ2"/>
  <c r="MY2"/>
  <c r="MX2"/>
  <c r="MW2"/>
  <c r="MV2"/>
  <c r="MU2"/>
  <c r="MT2"/>
  <c r="MS2"/>
  <c r="MR2"/>
  <c r="MQ2"/>
  <c r="MP2"/>
  <c r="MO2"/>
  <c r="MN2"/>
  <c r="MM2"/>
  <c r="ML2"/>
  <c r="MK2"/>
  <c r="MJ2"/>
  <c r="MI2"/>
  <c r="MH2"/>
  <c r="MG2"/>
  <c r="MF2"/>
  <c r="ME2"/>
  <c r="MD2"/>
  <c r="MC2"/>
  <c r="MB2"/>
  <c r="MA2"/>
  <c r="LZ2"/>
  <c r="LY2"/>
  <c r="LX2"/>
  <c r="LW2"/>
  <c r="LV2"/>
  <c r="LU2"/>
  <c r="LT2"/>
  <c r="LS2"/>
  <c r="LR2"/>
  <c r="LQ2"/>
  <c r="LP2"/>
  <c r="LO2"/>
  <c r="LN2"/>
  <c r="LM2"/>
  <c r="LL2"/>
  <c r="LK2"/>
  <c r="LJ2"/>
  <c r="LI2"/>
  <c r="LH2"/>
  <c r="LG2"/>
  <c r="LF2"/>
  <c r="LE2"/>
  <c r="LD2"/>
  <c r="LC2"/>
  <c r="LB2"/>
  <c r="LA2"/>
  <c r="KZ2"/>
  <c r="KY2"/>
  <c r="KX2"/>
  <c r="KW2"/>
  <c r="KV2"/>
  <c r="KU2"/>
  <c r="KT2"/>
  <c r="KS2"/>
  <c r="KR2"/>
  <c r="KQ2"/>
  <c r="KP2"/>
  <c r="KO2"/>
  <c r="KN2"/>
  <c r="KM2"/>
  <c r="KL2"/>
  <c r="KK2"/>
  <c r="KJ2"/>
  <c r="KI2"/>
  <c r="KH2"/>
  <c r="KG2"/>
  <c r="KF2"/>
  <c r="KE2"/>
  <c r="KD2"/>
  <c r="KC2"/>
  <c r="KB2"/>
  <c r="KA2"/>
  <c r="JZ2"/>
  <c r="JY2"/>
  <c r="JX2"/>
  <c r="JW2"/>
  <c r="JV2"/>
  <c r="JU2"/>
  <c r="JT2"/>
  <c r="JS2"/>
  <c r="JR2"/>
  <c r="JQ2"/>
  <c r="JP2"/>
  <c r="JO2"/>
  <c r="JN2"/>
  <c r="JM2"/>
  <c r="JL2"/>
  <c r="JK2"/>
  <c r="JJ2"/>
  <c r="JI2"/>
  <c r="JH2"/>
  <c r="JG2"/>
  <c r="JF2"/>
  <c r="JE2"/>
  <c r="JD2"/>
  <c r="JC2"/>
  <c r="JB2"/>
  <c r="JA2"/>
  <c r="IZ2"/>
  <c r="IY2"/>
  <c r="IX2"/>
  <c r="IW2"/>
  <c r="IV2"/>
  <c r="IU2"/>
  <c r="IT2"/>
  <c r="IS2"/>
  <c r="IR2"/>
  <c r="IQ2"/>
  <c r="IP2"/>
  <c r="IO2"/>
  <c r="IN2"/>
  <c r="IM2"/>
  <c r="IL2"/>
  <c r="IK2"/>
  <c r="IJ2"/>
  <c r="II2"/>
  <c r="IH2"/>
  <c r="IG2"/>
  <c r="IF2"/>
  <c r="IE2"/>
  <c r="ID2"/>
  <c r="IC2"/>
  <c r="IB2"/>
  <c r="IA2"/>
  <c r="HZ2"/>
  <c r="HY2"/>
  <c r="HX2"/>
  <c r="HW2"/>
  <c r="HV2"/>
  <c r="HU2"/>
  <c r="HT2"/>
  <c r="HS2"/>
  <c r="HR2"/>
  <c r="HQ2"/>
  <c r="HP2"/>
  <c r="HO2"/>
  <c r="HN2"/>
  <c r="HM2"/>
  <c r="HL2"/>
  <c r="HK2"/>
  <c r="HJ2"/>
  <c r="HI2"/>
  <c r="HH2"/>
  <c r="HG2"/>
  <c r="HF2"/>
  <c r="HE2"/>
  <c r="HD2"/>
  <c r="HC2"/>
  <c r="HB2"/>
  <c r="HA2"/>
  <c r="GZ2"/>
  <c r="GY2"/>
  <c r="GX2"/>
  <c r="GW2"/>
  <c r="GV2"/>
  <c r="GU2"/>
  <c r="GT2"/>
  <c r="GS2"/>
  <c r="GR2"/>
  <c r="GQ2"/>
  <c r="GP2"/>
  <c r="GO2"/>
  <c r="GN2"/>
  <c r="GM2"/>
  <c r="GL2"/>
  <c r="GK2"/>
  <c r="GJ2"/>
  <c r="GI2"/>
  <c r="GH2"/>
  <c r="GG2"/>
  <c r="GF2"/>
  <c r="GE2"/>
  <c r="GD2"/>
  <c r="GC2"/>
  <c r="GB2"/>
  <c r="GA2"/>
  <c r="FZ2"/>
  <c r="FY2"/>
  <c r="FX2"/>
  <c r="FW2"/>
  <c r="FV2"/>
  <c r="FU2"/>
  <c r="FT2"/>
  <c r="FS2"/>
  <c r="FR2"/>
  <c r="FQ2"/>
  <c r="FP2"/>
  <c r="FO2"/>
  <c r="FN2"/>
  <c r="FM2"/>
  <c r="FL2"/>
  <c r="FK2"/>
  <c r="FJ2"/>
  <c r="FI2"/>
  <c r="FH2"/>
  <c r="FG2"/>
  <c r="FF2"/>
  <c r="FE2"/>
  <c r="FD2"/>
  <c r="FC2"/>
  <c r="FB2"/>
  <c r="FA2"/>
  <c r="EZ2"/>
  <c r="EY2"/>
  <c r="EX2"/>
  <c r="EW2"/>
  <c r="EV2"/>
  <c r="EU2"/>
  <c r="ET2"/>
  <c r="ES2"/>
  <c r="ER2"/>
  <c r="EQ2"/>
  <c r="EP2"/>
  <c r="EO2"/>
  <c r="EN2"/>
  <c r="EM2"/>
  <c r="EL2"/>
  <c r="EK2"/>
  <c r="EJ2"/>
  <c r="EI2"/>
  <c r="EH2"/>
  <c r="EG2"/>
  <c r="EF2"/>
  <c r="EE2"/>
  <c r="ED2"/>
  <c r="EC2"/>
  <c r="EB2"/>
  <c r="EA2"/>
  <c r="DZ2"/>
  <c r="DY2"/>
  <c r="DX2"/>
  <c r="DW2"/>
  <c r="DV2"/>
  <c r="DU2"/>
  <c r="DT2"/>
  <c r="DS2"/>
  <c r="DR2"/>
  <c r="DQ2"/>
  <c r="DP2"/>
  <c r="DO2"/>
  <c r="DN2"/>
  <c r="DM2"/>
  <c r="DL2"/>
  <c r="DK2"/>
  <c r="DJ2"/>
  <c r="DI2"/>
  <c r="DH2"/>
  <c r="DG2"/>
  <c r="DF2"/>
  <c r="DE2"/>
  <c r="DD2"/>
  <c r="DC2"/>
  <c r="DB2"/>
  <c r="DA2"/>
  <c r="CZ2"/>
  <c r="CY2"/>
  <c r="CX2"/>
  <c r="CW2"/>
  <c r="CV2"/>
  <c r="CU2"/>
  <c r="CT2"/>
  <c r="CS2"/>
  <c r="CR2"/>
  <c r="CQ2"/>
  <c r="CP2"/>
  <c r="CO2"/>
  <c r="CN2"/>
  <c r="CM2"/>
  <c r="CL2"/>
  <c r="CK2"/>
  <c r="CJ2"/>
  <c r="CI2"/>
  <c r="CH2"/>
  <c r="CG2"/>
  <c r="CF2"/>
  <c r="CE2"/>
  <c r="CD2"/>
  <c r="CC2"/>
  <c r="CB2"/>
  <c r="CA2"/>
  <c r="BZ2"/>
  <c r="BY2"/>
  <c r="BX2"/>
  <c r="BW2"/>
  <c r="BV2"/>
  <c r="BU2"/>
  <c r="BT2"/>
  <c r="BS2"/>
  <c r="BR2"/>
  <c r="BQ2"/>
  <c r="BP2"/>
  <c r="BO2"/>
  <c r="BN2"/>
  <c r="BM2"/>
  <c r="BL2"/>
  <c r="BK2"/>
  <c r="BJ2"/>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IS30" l="1"/>
  <c r="EG28"/>
  <c r="IK31"/>
  <c r="E8"/>
  <c r="E10" s="1"/>
  <c r="E7"/>
  <c r="EH27"/>
  <c r="EO27"/>
  <c r="EI27"/>
  <c r="EF28" l="1"/>
  <c r="EP27"/>
  <c r="EQ27"/>
  <c r="ER27"/>
  <c r="ES27"/>
  <c r="IW30"/>
  <c r="IO31"/>
  <c r="EL27"/>
  <c r="EM27"/>
  <c r="EN27"/>
  <c r="EK28"/>
  <c r="EL28" l="1"/>
  <c r="EI28"/>
  <c r="EH28"/>
  <c r="EJ28"/>
  <c r="ES28"/>
  <c r="JA30"/>
  <c r="IS31"/>
  <c r="ET27"/>
  <c r="EU27"/>
  <c r="EV27"/>
  <c r="EW27"/>
  <c r="EO28"/>
  <c r="ER28" l="1"/>
  <c r="EP28"/>
  <c r="EQ28"/>
  <c r="EN28"/>
  <c r="EM28"/>
  <c r="IW31"/>
  <c r="EX27"/>
  <c r="EY27"/>
  <c r="EZ27"/>
  <c r="FA27"/>
  <c r="EW28"/>
  <c r="ET28" s="1"/>
  <c r="JE30"/>
  <c r="EV28" l="1"/>
  <c r="EU28"/>
  <c r="JA31"/>
  <c r="FA28"/>
  <c r="EX28" s="1"/>
  <c r="JI30"/>
  <c r="FB27"/>
  <c r="FC27"/>
  <c r="FD27"/>
  <c r="FE27"/>
  <c r="FB28" l="1"/>
  <c r="FC28"/>
  <c r="EY28"/>
  <c r="EZ28"/>
  <c r="JM30"/>
  <c r="JE31"/>
  <c r="FI27"/>
  <c r="FG27" s="1"/>
  <c r="FE28"/>
  <c r="FD28" s="1"/>
  <c r="FH28" l="1"/>
  <c r="FI28"/>
  <c r="JI31"/>
  <c r="FF27"/>
  <c r="JQ30"/>
  <c r="FJ27"/>
  <c r="FK27"/>
  <c r="FL27"/>
  <c r="FM27"/>
  <c r="FH27"/>
  <c r="FG28" l="1"/>
  <c r="FF28"/>
  <c r="JU30"/>
  <c r="FM28"/>
  <c r="FQ27"/>
  <c r="FN27" s="1"/>
  <c r="JM31"/>
  <c r="FO28" l="1"/>
  <c r="FP28"/>
  <c r="FJ28"/>
  <c r="FL28"/>
  <c r="FK28" s="1"/>
  <c r="FR27"/>
  <c r="FS27"/>
  <c r="FT27"/>
  <c r="FU27"/>
  <c r="JY30"/>
  <c r="JQ31"/>
  <c r="FQ28"/>
  <c r="FP27"/>
  <c r="FO27"/>
  <c r="FN28" l="1"/>
  <c r="FV27"/>
  <c r="FW27"/>
  <c r="FX27"/>
  <c r="FY27"/>
  <c r="JU31"/>
  <c r="KC30"/>
  <c r="KG30" l="1"/>
  <c r="FZ27"/>
  <c r="GA27"/>
  <c r="GC27"/>
  <c r="JY31"/>
  <c r="FU28"/>
  <c r="FS28" l="1"/>
  <c r="FR28"/>
  <c r="FX28"/>
  <c r="FW28" s="1"/>
  <c r="FV28"/>
  <c r="FT28"/>
  <c r="GE27"/>
  <c r="GF27"/>
  <c r="GD27"/>
  <c r="GG27"/>
  <c r="GC28"/>
  <c r="KC31"/>
  <c r="FY28"/>
  <c r="KK30"/>
  <c r="GB27"/>
  <c r="GF28" l="1"/>
  <c r="GA28"/>
  <c r="GB28"/>
  <c r="FZ28"/>
  <c r="KG31"/>
  <c r="KO30"/>
  <c r="GH27"/>
  <c r="GI27"/>
  <c r="GJ27"/>
  <c r="GK27"/>
  <c r="GG28"/>
  <c r="GJ28" l="1"/>
  <c r="GI28"/>
  <c r="GD28"/>
  <c r="GH28"/>
  <c r="GE28"/>
  <c r="GK28"/>
  <c r="KS30"/>
  <c r="KK31"/>
  <c r="GM27"/>
  <c r="GL27"/>
  <c r="GN27"/>
  <c r="GO27"/>
  <c r="GM28" l="1"/>
  <c r="GP27"/>
  <c r="GQ27"/>
  <c r="GR27"/>
  <c r="GS27"/>
  <c r="KW30"/>
  <c r="KO31"/>
  <c r="GO28"/>
  <c r="GL28" l="1"/>
  <c r="GN28"/>
  <c r="LA30"/>
  <c r="GT27"/>
  <c r="GV27"/>
  <c r="GU27"/>
  <c r="GW27"/>
  <c r="KS31"/>
  <c r="GS28"/>
  <c r="GU28" l="1"/>
  <c r="GQ28"/>
  <c r="GP28"/>
  <c r="GR28"/>
  <c r="GW28"/>
  <c r="GX27"/>
  <c r="GY27"/>
  <c r="GZ27"/>
  <c r="HA27"/>
  <c r="LE30"/>
  <c r="KW31"/>
  <c r="GX28" l="1"/>
  <c r="GT28"/>
  <c r="GV28"/>
  <c r="LI30"/>
  <c r="HA28"/>
  <c r="LA31"/>
  <c r="HB27"/>
  <c r="HD27"/>
  <c r="HC27"/>
  <c r="HE27"/>
  <c r="GZ28" l="1"/>
  <c r="GY28"/>
  <c r="HD28"/>
  <c r="LM30"/>
  <c r="HE28"/>
  <c r="HC28" s="1"/>
  <c r="LE31"/>
  <c r="HF27"/>
  <c r="HG27"/>
  <c r="HH27"/>
  <c r="HI27"/>
  <c r="HB28" l="1"/>
  <c r="LQ30"/>
  <c r="HJ27"/>
  <c r="HM27"/>
  <c r="LI31"/>
  <c r="LU30" l="1"/>
  <c r="HP27"/>
  <c r="HQ27"/>
  <c r="HN27" s="1"/>
  <c r="LM31"/>
  <c r="HK27"/>
  <c r="HI28"/>
  <c r="HL27"/>
  <c r="HK28" l="1"/>
  <c r="HJ28"/>
  <c r="HF28"/>
  <c r="HL28"/>
  <c r="HH28"/>
  <c r="HG28"/>
  <c r="HM28"/>
  <c r="LY30"/>
  <c r="LQ31"/>
  <c r="HQ28"/>
  <c r="HR27"/>
  <c r="HS27"/>
  <c r="HU27"/>
  <c r="HT27" s="1"/>
  <c r="HO27"/>
  <c r="HS28" l="1"/>
  <c r="HT28"/>
  <c r="HP28"/>
  <c r="HN28"/>
  <c r="HO28"/>
  <c r="LU31"/>
  <c r="HV27"/>
  <c r="HW27"/>
  <c r="HX27"/>
  <c r="HY27"/>
  <c r="MC30"/>
  <c r="HU28"/>
  <c r="HX28" l="1"/>
  <c r="HW28"/>
  <c r="HV28"/>
  <c r="HR28"/>
  <c r="HY28"/>
  <c r="HZ27"/>
  <c r="IA27"/>
  <c r="IB27"/>
  <c r="IC27"/>
  <c r="LY31"/>
  <c r="MG30"/>
  <c r="IB28" l="1"/>
  <c r="IA28"/>
  <c r="MK30"/>
  <c r="MC31"/>
  <c r="IC28"/>
  <c r="HZ28" s="1"/>
  <c r="ID27"/>
  <c r="IE27"/>
  <c r="IG27"/>
  <c r="MG31" l="1"/>
  <c r="IH27"/>
  <c r="IK27"/>
  <c r="MO30"/>
  <c r="IG28"/>
  <c r="IF27"/>
  <c r="IE28" l="1"/>
  <c r="IF28"/>
  <c r="ID28"/>
  <c r="MK31"/>
  <c r="IL27"/>
  <c r="IM27"/>
  <c r="IO27"/>
  <c r="MS30"/>
  <c r="IJ27"/>
  <c r="II27"/>
  <c r="IQ27" l="1"/>
  <c r="IR27"/>
  <c r="IP27"/>
  <c r="IS27"/>
  <c r="MW30"/>
  <c r="IN27"/>
  <c r="IK28"/>
  <c r="IO28" s="1"/>
  <c r="MO31"/>
  <c r="IR28" l="1"/>
  <c r="IQ28"/>
  <c r="IP28"/>
  <c r="IJ28"/>
  <c r="IM28"/>
  <c r="IH28"/>
  <c r="IN28"/>
  <c r="II28"/>
  <c r="IL28"/>
  <c r="MS31"/>
  <c r="NA30"/>
  <c r="IT27"/>
  <c r="IU27"/>
  <c r="IV27"/>
  <c r="IW27"/>
  <c r="IS28"/>
  <c r="IW28" l="1"/>
  <c r="NE30"/>
  <c r="MW31"/>
  <c r="IX27"/>
  <c r="IY27"/>
  <c r="IZ27"/>
  <c r="JA27"/>
  <c r="IV28" l="1"/>
  <c r="IT28"/>
  <c r="IU28"/>
  <c r="JB27"/>
  <c r="JC27"/>
  <c r="JD27"/>
  <c r="JE27"/>
  <c r="NA31"/>
  <c r="NI30"/>
  <c r="JF27" l="1"/>
  <c r="JG27"/>
  <c r="JH27"/>
  <c r="JI27"/>
  <c r="JA28"/>
  <c r="NM30"/>
  <c r="NE31"/>
  <c r="IX28" l="1"/>
  <c r="IZ28"/>
  <c r="JD28"/>
  <c r="IY28"/>
  <c r="JC28"/>
  <c r="JE28"/>
  <c r="JB28" s="1"/>
  <c r="NQ30"/>
  <c r="NI31"/>
  <c r="JJ27"/>
  <c r="JK27"/>
  <c r="JL27"/>
  <c r="JM27"/>
  <c r="JH28" l="1"/>
  <c r="JG28"/>
  <c r="JF28"/>
  <c r="JI28"/>
  <c r="JP27"/>
  <c r="JN27"/>
  <c r="JO27"/>
  <c r="JQ27"/>
  <c r="NU30"/>
  <c r="NM31"/>
  <c r="JJ28" l="1"/>
  <c r="JL28"/>
  <c r="JK28"/>
  <c r="JM28"/>
  <c r="JR27"/>
  <c r="JS27"/>
  <c r="JT27"/>
  <c r="JU27"/>
  <c r="NQ31"/>
  <c r="NY30"/>
  <c r="OC30" l="1"/>
  <c r="JW27"/>
  <c r="JX27"/>
  <c r="JY27"/>
  <c r="NU31"/>
  <c r="OG30" l="1"/>
  <c r="JZ27"/>
  <c r="KA27"/>
  <c r="KB27"/>
  <c r="KC27"/>
  <c r="NY31"/>
  <c r="JV27"/>
  <c r="OK30" l="1"/>
  <c r="OC31"/>
  <c r="KD27"/>
  <c r="KE27"/>
  <c r="KF27"/>
  <c r="KG27"/>
  <c r="OO30" l="1"/>
  <c r="KH27"/>
  <c r="KI27"/>
  <c r="KJ27"/>
  <c r="KK27"/>
  <c r="OG31"/>
  <c r="OS30" l="1"/>
  <c r="OK31"/>
  <c r="KM27"/>
  <c r="KN27"/>
  <c r="KL27"/>
  <c r="KO27"/>
  <c r="OW30" l="1"/>
  <c r="KR27"/>
  <c r="KS27"/>
  <c r="OO31"/>
  <c r="PA30" l="1"/>
  <c r="OS31"/>
  <c r="KU27"/>
  <c r="KV27"/>
  <c r="KT27"/>
  <c r="KW27"/>
  <c r="KP27"/>
  <c r="KQ27"/>
  <c r="OW31" l="1"/>
  <c r="PE30"/>
  <c r="KX27"/>
  <c r="KY27"/>
  <c r="KZ27"/>
  <c r="LA27"/>
  <c r="PA31" l="1"/>
  <c r="PI30"/>
  <c r="LD27"/>
  <c r="LB27"/>
  <c r="LC27"/>
  <c r="LE27"/>
  <c r="PE31" l="1"/>
  <c r="PM30"/>
  <c r="LF27"/>
  <c r="LG27"/>
  <c r="LI27"/>
  <c r="LK27" l="1"/>
  <c r="LJ27"/>
  <c r="LL27"/>
  <c r="LM27"/>
  <c r="LH27"/>
  <c r="PI31"/>
  <c r="PQ30"/>
  <c r="LN27" l="1"/>
  <c r="LO27"/>
  <c r="LP27"/>
  <c r="LQ27"/>
  <c r="PM31"/>
  <c r="PU30"/>
  <c r="PQ31" l="1"/>
  <c r="LR27"/>
  <c r="LS27"/>
  <c r="LT27"/>
  <c r="LU27"/>
  <c r="PY30"/>
  <c r="PU31" l="1"/>
  <c r="QC30"/>
  <c r="LV27"/>
  <c r="LW27"/>
  <c r="LX27"/>
  <c r="LY27"/>
  <c r="MA27" l="1"/>
  <c r="MB27"/>
  <c r="LZ27"/>
  <c r="MC27"/>
  <c r="QG30"/>
  <c r="PY31"/>
  <c r="QK30" l="1"/>
  <c r="QC31"/>
  <c r="MD27"/>
  <c r="ME27"/>
  <c r="MG27"/>
  <c r="QO30" l="1"/>
  <c r="MJ27"/>
  <c r="MH27"/>
  <c r="MK27"/>
  <c r="MF27"/>
  <c r="QG31"/>
  <c r="QS30" l="1"/>
  <c r="ML27"/>
  <c r="MM27"/>
  <c r="MO27"/>
  <c r="MN27" s="1"/>
  <c r="QK31"/>
  <c r="MI27"/>
  <c r="QW30" l="1"/>
  <c r="QO31"/>
  <c r="MP27"/>
  <c r="MR27"/>
  <c r="MQ27"/>
  <c r="MS27"/>
  <c r="RA30" l="1"/>
  <c r="MT27"/>
  <c r="MU27"/>
  <c r="MW27"/>
  <c r="MV27" s="1"/>
  <c r="QS31"/>
  <c r="RE30" l="1"/>
  <c r="QW31"/>
  <c r="MY27"/>
  <c r="MX27"/>
  <c r="MZ27"/>
  <c r="NA27"/>
  <c r="RI30" l="1"/>
  <c r="ND27"/>
  <c r="NE27"/>
  <c r="RA31"/>
  <c r="NH27" l="1"/>
  <c r="NF27"/>
  <c r="NG27"/>
  <c r="NI27"/>
  <c r="RE31"/>
  <c r="NB27"/>
  <c r="RM30"/>
  <c r="NC27"/>
  <c r="RI31" l="1"/>
  <c r="NL27"/>
  <c r="NM27"/>
  <c r="RQ30"/>
  <c r="RM31" l="1"/>
  <c r="NO27"/>
  <c r="NP27"/>
  <c r="NN27"/>
  <c r="NQ27"/>
  <c r="RU30"/>
  <c r="NJ27"/>
  <c r="NK27"/>
  <c r="RQ31" l="1"/>
  <c r="NR27"/>
  <c r="NS27"/>
  <c r="NT27"/>
  <c r="NU27"/>
  <c r="RY30"/>
  <c r="RU31" l="1"/>
  <c r="NX27"/>
  <c r="NW27"/>
  <c r="NY27"/>
  <c r="NZ27" l="1"/>
  <c r="OA27"/>
  <c r="OB27"/>
  <c r="OC27"/>
  <c r="RY31"/>
  <c r="NV27"/>
  <c r="OD27" l="1"/>
  <c r="OG27"/>
  <c r="OF27" s="1"/>
  <c r="OJ27" l="1"/>
  <c r="OK27"/>
  <c r="OE27"/>
  <c r="OL27" l="1"/>
  <c r="OM27"/>
  <c r="OO27"/>
  <c r="ON27" s="1"/>
  <c r="OH27"/>
  <c r="OI27"/>
  <c r="OP27" l="1"/>
  <c r="OQ27"/>
  <c r="OR27"/>
  <c r="OS27"/>
  <c r="OU27" l="1"/>
  <c r="OV27"/>
  <c r="OT27"/>
  <c r="OW27"/>
  <c r="OX27" l="1"/>
  <c r="OY27"/>
  <c r="OZ27"/>
  <c r="PA27"/>
  <c r="PD27" l="1"/>
  <c r="PB27"/>
  <c r="PC27"/>
  <c r="PE27"/>
  <c r="PI27" l="1"/>
  <c r="PL27" l="1"/>
  <c r="PJ27"/>
  <c r="PK27"/>
  <c r="PM27"/>
  <c r="PF27"/>
  <c r="PG27"/>
  <c r="PH27"/>
  <c r="PN27" l="1"/>
  <c r="PO27"/>
  <c r="PP27"/>
  <c r="PQ27"/>
  <c r="PS27" l="1"/>
  <c r="PR27"/>
  <c r="PT27"/>
  <c r="PU27"/>
  <c r="PV27" l="1"/>
  <c r="PW27"/>
  <c r="PX27"/>
  <c r="PY27"/>
  <c r="QA27" l="1"/>
  <c r="QB27"/>
  <c r="PZ27"/>
  <c r="QC27"/>
  <c r="QD27" l="1"/>
  <c r="QE27"/>
  <c r="QF27"/>
  <c r="QG27"/>
  <c r="QJ27" l="1"/>
  <c r="QH27"/>
  <c r="QI27"/>
  <c r="QK27"/>
  <c r="QO27" l="1"/>
  <c r="QM27" s="1"/>
  <c r="QP27" l="1"/>
  <c r="QQ27"/>
  <c r="QR27"/>
  <c r="QS27"/>
  <c r="QL27"/>
  <c r="QN27"/>
  <c r="QT27" l="1"/>
  <c r="QU27"/>
  <c r="QV27"/>
  <c r="QW27"/>
  <c r="QY27" l="1"/>
  <c r="QZ27"/>
  <c r="QX27"/>
  <c r="RA27"/>
  <c r="RB27" l="1"/>
  <c r="RC27"/>
  <c r="RD27"/>
  <c r="RE27"/>
  <c r="RG27" l="1"/>
  <c r="RF27"/>
  <c r="RH27"/>
  <c r="RI27"/>
  <c r="RJ27" l="1"/>
  <c r="RK27"/>
  <c r="RL27"/>
  <c r="RM27"/>
  <c r="RP27" l="1"/>
  <c r="RN27"/>
  <c r="RO27"/>
  <c r="RQ27"/>
  <c r="RR27" l="1"/>
  <c r="RS27"/>
  <c r="RT27"/>
  <c r="RU27"/>
  <c r="RX27" l="1"/>
  <c r="RY27"/>
  <c r="RV27" s="1"/>
  <c r="T63" i="1"/>
  <c r="L27"/>
  <c r="L23"/>
  <c r="L22"/>
  <c r="L21"/>
  <c r="L20"/>
  <c r="L19"/>
  <c r="J448"/>
  <c r="G448"/>
  <c r="D448" s="1"/>
  <c r="E448"/>
  <c r="G447"/>
  <c r="D447" s="1"/>
  <c r="E447"/>
  <c r="E446"/>
  <c r="D446"/>
  <c r="C446"/>
  <c r="C447" s="1"/>
  <c r="C448" s="1"/>
  <c r="A446"/>
  <c r="A447" s="1"/>
  <c r="A448" s="1"/>
  <c r="J443"/>
  <c r="G443"/>
  <c r="F443"/>
  <c r="E443"/>
  <c r="J442"/>
  <c r="G442"/>
  <c r="D442" s="1"/>
  <c r="E442"/>
  <c r="E441"/>
  <c r="D441"/>
  <c r="C441"/>
  <c r="C442" s="1"/>
  <c r="A441"/>
  <c r="A442" s="1"/>
  <c r="A443" s="1"/>
  <c r="J440"/>
  <c r="L440" s="1"/>
  <c r="W440" s="1"/>
  <c r="G440"/>
  <c r="F440"/>
  <c r="E440"/>
  <c r="J439"/>
  <c r="L439" s="1"/>
  <c r="W439" s="1"/>
  <c r="F439"/>
  <c r="E439"/>
  <c r="J438"/>
  <c r="G438"/>
  <c r="F438"/>
  <c r="E438"/>
  <c r="J437"/>
  <c r="G437"/>
  <c r="F437"/>
  <c r="E437"/>
  <c r="J436"/>
  <c r="G436"/>
  <c r="G439" s="1"/>
  <c r="F436"/>
  <c r="E436"/>
  <c r="J435"/>
  <c r="L435" s="1"/>
  <c r="E435"/>
  <c r="D435"/>
  <c r="D440" s="1"/>
  <c r="C435"/>
  <c r="C443" s="1"/>
  <c r="A435"/>
  <c r="A436" s="1"/>
  <c r="A437" s="1"/>
  <c r="A438" s="1"/>
  <c r="W431"/>
  <c r="Q431"/>
  <c r="R431" s="1"/>
  <c r="O431"/>
  <c r="M431"/>
  <c r="D431"/>
  <c r="C431"/>
  <c r="A431"/>
  <c r="N429"/>
  <c r="N448" s="1"/>
  <c r="L429"/>
  <c r="W426"/>
  <c r="O426"/>
  <c r="Q426" s="1"/>
  <c r="R426" s="1"/>
  <c r="M426"/>
  <c r="K426"/>
  <c r="F426"/>
  <c r="E426"/>
  <c r="D426"/>
  <c r="C426"/>
  <c r="A426"/>
  <c r="W425"/>
  <c r="M425"/>
  <c r="K425"/>
  <c r="F425"/>
  <c r="E425"/>
  <c r="D425"/>
  <c r="C425"/>
  <c r="A425"/>
  <c r="W424"/>
  <c r="M424"/>
  <c r="K424"/>
  <c r="F424"/>
  <c r="E424"/>
  <c r="D424"/>
  <c r="C424"/>
  <c r="A424"/>
  <c r="W423"/>
  <c r="M423"/>
  <c r="O423" s="1"/>
  <c r="Q423" s="1"/>
  <c r="R423" s="1"/>
  <c r="K423"/>
  <c r="F423"/>
  <c r="E423"/>
  <c r="D423"/>
  <c r="C423"/>
  <c r="A423"/>
  <c r="W422"/>
  <c r="M422"/>
  <c r="M429" s="1"/>
  <c r="K422"/>
  <c r="F422"/>
  <c r="E422"/>
  <c r="D422"/>
  <c r="C422"/>
  <c r="A422"/>
  <c r="D418"/>
  <c r="T415"/>
  <c r="L412"/>
  <c r="V411"/>
  <c r="K411"/>
  <c r="AA410"/>
  <c r="V410"/>
  <c r="K410"/>
  <c r="I409"/>
  <c r="I410" s="1"/>
  <c r="I411" s="1"/>
  <c r="I412" s="1"/>
  <c r="I413" s="1"/>
  <c r="I414" s="1"/>
  <c r="I415" s="1"/>
  <c r="I416" s="1"/>
  <c r="I417" s="1"/>
  <c r="I418" s="1"/>
  <c r="I419" s="1"/>
  <c r="I420" s="1"/>
  <c r="I421" s="1"/>
  <c r="I422" s="1"/>
  <c r="I423" s="1"/>
  <c r="I424" s="1"/>
  <c r="I425" s="1"/>
  <c r="I426" s="1"/>
  <c r="I427" s="1"/>
  <c r="I428" s="1"/>
  <c r="I429" s="1"/>
  <c r="I430" s="1"/>
  <c r="I431" s="1"/>
  <c r="I432" s="1"/>
  <c r="I433" s="1"/>
  <c r="I434" s="1"/>
  <c r="I435" s="1"/>
  <c r="I436" s="1"/>
  <c r="I437" s="1"/>
  <c r="I438" s="1"/>
  <c r="I439" s="1"/>
  <c r="I440" s="1"/>
  <c r="I441" s="1"/>
  <c r="I442" s="1"/>
  <c r="I443" s="1"/>
  <c r="I444" s="1"/>
  <c r="I445" s="1"/>
  <c r="I446" s="1"/>
  <c r="I447" s="1"/>
  <c r="I448" s="1"/>
  <c r="I449" s="1"/>
  <c r="I450" s="1"/>
  <c r="I451" s="1"/>
  <c r="V13"/>
  <c r="V12"/>
  <c r="AC39" l="1"/>
  <c r="T64"/>
  <c r="G67"/>
  <c r="G419"/>
  <c r="B422" s="1"/>
  <c r="T416"/>
  <c r="N437"/>
  <c r="N442"/>
  <c r="N447"/>
  <c r="L448"/>
  <c r="M448" s="1"/>
  <c r="O422"/>
  <c r="Q422" s="1"/>
  <c r="R422" s="1"/>
  <c r="Y422" s="1"/>
  <c r="L436"/>
  <c r="W436" s="1"/>
  <c r="C436"/>
  <c r="C437" s="1"/>
  <c r="C438" s="1"/>
  <c r="C439" s="1"/>
  <c r="Y431"/>
  <c r="RW27" i="7"/>
  <c r="RZ27"/>
  <c r="SA27"/>
  <c r="Y426" i="1"/>
  <c r="S431"/>
  <c r="Z431" s="1"/>
  <c r="Y423"/>
  <c r="O429"/>
  <c r="A440"/>
  <c r="A439"/>
  <c r="S426"/>
  <c r="O425"/>
  <c r="Q425" s="1"/>
  <c r="W435"/>
  <c r="D436"/>
  <c r="D439" s="1"/>
  <c r="N436"/>
  <c r="D437"/>
  <c r="D438"/>
  <c r="N438"/>
  <c r="S423"/>
  <c r="O424"/>
  <c r="Q424" s="1"/>
  <c r="R424" s="1"/>
  <c r="Y424" s="1"/>
  <c r="L437"/>
  <c r="N439"/>
  <c r="M439" s="1"/>
  <c r="L442"/>
  <c r="N446"/>
  <c r="D443"/>
  <c r="N443"/>
  <c r="L438"/>
  <c r="N440"/>
  <c r="M440" s="1"/>
  <c r="L443"/>
  <c r="N435"/>
  <c r="M435" s="1"/>
  <c r="N441"/>
  <c r="K8"/>
  <c r="W448" l="1"/>
  <c r="B425"/>
  <c r="B423"/>
  <c r="B435"/>
  <c r="B436" s="1"/>
  <c r="B437" s="1"/>
  <c r="B438" s="1"/>
  <c r="B439" s="1"/>
  <c r="B424"/>
  <c r="B426"/>
  <c r="B441"/>
  <c r="B442" s="1"/>
  <c r="B443" s="1"/>
  <c r="D419"/>
  <c r="B446"/>
  <c r="B447" s="1"/>
  <c r="B448" s="1"/>
  <c r="B431"/>
  <c r="S422"/>
  <c r="T422" s="1"/>
  <c r="V422" s="1"/>
  <c r="M436"/>
  <c r="O436" s="1"/>
  <c r="Q436" s="1"/>
  <c r="R436" s="1"/>
  <c r="Y436" s="1"/>
  <c r="C440"/>
  <c r="AA431"/>
  <c r="AC431" s="1"/>
  <c r="S424"/>
  <c r="Z424" s="1"/>
  <c r="AA424" s="1"/>
  <c r="T431"/>
  <c r="V431" s="1"/>
  <c r="O435"/>
  <c r="Q435" s="1"/>
  <c r="R435" s="1"/>
  <c r="Y435" s="1"/>
  <c r="O439"/>
  <c r="Q439" s="1"/>
  <c r="R439" s="1"/>
  <c r="Y439" s="1"/>
  <c r="T426"/>
  <c r="V426" s="1"/>
  <c r="Z426"/>
  <c r="AA426" s="1"/>
  <c r="S425"/>
  <c r="R425"/>
  <c r="O448"/>
  <c r="Q448" s="1"/>
  <c r="R448" s="1"/>
  <c r="W438"/>
  <c r="M438"/>
  <c r="T423"/>
  <c r="V423" s="1"/>
  <c r="Z423"/>
  <c r="AA423" s="1"/>
  <c r="W437"/>
  <c r="M437"/>
  <c r="O440"/>
  <c r="Q440" s="1"/>
  <c r="R440" s="1"/>
  <c r="Y440" s="1"/>
  <c r="W443"/>
  <c r="M443"/>
  <c r="W442"/>
  <c r="M442"/>
  <c r="K7"/>
  <c r="E492"/>
  <c r="E491"/>
  <c r="E490"/>
  <c r="D490"/>
  <c r="E487"/>
  <c r="E486"/>
  <c r="E485"/>
  <c r="D485"/>
  <c r="A485"/>
  <c r="A486" s="1"/>
  <c r="A487" s="1"/>
  <c r="E484"/>
  <c r="E483"/>
  <c r="E482"/>
  <c r="E481"/>
  <c r="E480"/>
  <c r="E479"/>
  <c r="D479"/>
  <c r="D484" s="1"/>
  <c r="A479"/>
  <c r="A480" s="1"/>
  <c r="A481" s="1"/>
  <c r="A482" s="1"/>
  <c r="D475"/>
  <c r="C475"/>
  <c r="A475"/>
  <c r="E404"/>
  <c r="E403"/>
  <c r="E402"/>
  <c r="D402"/>
  <c r="E399"/>
  <c r="E398"/>
  <c r="E397"/>
  <c r="D397"/>
  <c r="A397"/>
  <c r="A398" s="1"/>
  <c r="A399" s="1"/>
  <c r="E396"/>
  <c r="E395"/>
  <c r="E394"/>
  <c r="E393"/>
  <c r="E392"/>
  <c r="E391"/>
  <c r="D391"/>
  <c r="D396" s="1"/>
  <c r="A391"/>
  <c r="A392" s="1"/>
  <c r="A393" s="1"/>
  <c r="A394" s="1"/>
  <c r="D387"/>
  <c r="C387"/>
  <c r="A387"/>
  <c r="E360"/>
  <c r="E359"/>
  <c r="E358"/>
  <c r="D358"/>
  <c r="E355"/>
  <c r="E354"/>
  <c r="E353"/>
  <c r="D353"/>
  <c r="A353"/>
  <c r="A354" s="1"/>
  <c r="A355" s="1"/>
  <c r="E352"/>
  <c r="E351"/>
  <c r="E350"/>
  <c r="E349"/>
  <c r="E348"/>
  <c r="E347"/>
  <c r="D347"/>
  <c r="D352" s="1"/>
  <c r="A347"/>
  <c r="A348" s="1"/>
  <c r="A349" s="1"/>
  <c r="A350" s="1"/>
  <c r="D343"/>
  <c r="C343"/>
  <c r="A343"/>
  <c r="E316"/>
  <c r="E315"/>
  <c r="E314"/>
  <c r="D314"/>
  <c r="E311"/>
  <c r="E310"/>
  <c r="E309"/>
  <c r="D309"/>
  <c r="A309"/>
  <c r="A310" s="1"/>
  <c r="A311" s="1"/>
  <c r="E308"/>
  <c r="E307"/>
  <c r="E306"/>
  <c r="E305"/>
  <c r="E304"/>
  <c r="E303"/>
  <c r="D303"/>
  <c r="D308" s="1"/>
  <c r="A303"/>
  <c r="A304" s="1"/>
  <c r="A305" s="1"/>
  <c r="A306" s="1"/>
  <c r="D299"/>
  <c r="C299"/>
  <c r="A299"/>
  <c r="E272"/>
  <c r="E271"/>
  <c r="E270"/>
  <c r="D270"/>
  <c r="E267"/>
  <c r="E266"/>
  <c r="E265"/>
  <c r="D265"/>
  <c r="A265"/>
  <c r="A266" s="1"/>
  <c r="A267" s="1"/>
  <c r="E264"/>
  <c r="E263"/>
  <c r="E262"/>
  <c r="E261"/>
  <c r="E260"/>
  <c r="E259"/>
  <c r="D259"/>
  <c r="D264" s="1"/>
  <c r="A259"/>
  <c r="A260" s="1"/>
  <c r="A261" s="1"/>
  <c r="A262" s="1"/>
  <c r="D255"/>
  <c r="C255"/>
  <c r="A255"/>
  <c r="E228"/>
  <c r="E227"/>
  <c r="E226"/>
  <c r="D226"/>
  <c r="E223"/>
  <c r="E222"/>
  <c r="E221"/>
  <c r="D221"/>
  <c r="A221"/>
  <c r="A222" s="1"/>
  <c r="A223" s="1"/>
  <c r="E220"/>
  <c r="E219"/>
  <c r="E218"/>
  <c r="E217"/>
  <c r="E216"/>
  <c r="E215"/>
  <c r="D215"/>
  <c r="D220" s="1"/>
  <c r="A215"/>
  <c r="A216" s="1"/>
  <c r="A217" s="1"/>
  <c r="A218" s="1"/>
  <c r="D211"/>
  <c r="C211"/>
  <c r="A211"/>
  <c r="E184"/>
  <c r="E183"/>
  <c r="E182"/>
  <c r="D182"/>
  <c r="E179"/>
  <c r="E178"/>
  <c r="E177"/>
  <c r="D177"/>
  <c r="A177"/>
  <c r="A178" s="1"/>
  <c r="A179" s="1"/>
  <c r="E176"/>
  <c r="E175"/>
  <c r="E174"/>
  <c r="E173"/>
  <c r="E172"/>
  <c r="E171"/>
  <c r="D171"/>
  <c r="D176" s="1"/>
  <c r="A171"/>
  <c r="A172" s="1"/>
  <c r="A173" s="1"/>
  <c r="A174" s="1"/>
  <c r="D167"/>
  <c r="C167"/>
  <c r="A167"/>
  <c r="E140"/>
  <c r="E139"/>
  <c r="E138"/>
  <c r="D138"/>
  <c r="E135"/>
  <c r="E134"/>
  <c r="E133"/>
  <c r="D133"/>
  <c r="A133"/>
  <c r="A134" s="1"/>
  <c r="A135" s="1"/>
  <c r="E132"/>
  <c r="E131"/>
  <c r="E130"/>
  <c r="E129"/>
  <c r="E128"/>
  <c r="E127"/>
  <c r="D127"/>
  <c r="D132" s="1"/>
  <c r="A127"/>
  <c r="A128" s="1"/>
  <c r="A129" s="1"/>
  <c r="A130" s="1"/>
  <c r="D123"/>
  <c r="C123"/>
  <c r="A123"/>
  <c r="E96"/>
  <c r="E95"/>
  <c r="E94"/>
  <c r="E91"/>
  <c r="E90"/>
  <c r="E89"/>
  <c r="E88"/>
  <c r="E87"/>
  <c r="E86"/>
  <c r="E85"/>
  <c r="E84"/>
  <c r="E83"/>
  <c r="A79"/>
  <c r="C79"/>
  <c r="Z422" l="1"/>
  <c r="AA422" s="1"/>
  <c r="Y448"/>
  <c r="B440"/>
  <c r="S439"/>
  <c r="Z439" s="1"/>
  <c r="AA439" s="1"/>
  <c r="AC439" s="1"/>
  <c r="S429"/>
  <c r="T424"/>
  <c r="V424" s="1"/>
  <c r="O443"/>
  <c r="Q443" s="1"/>
  <c r="R443" s="1"/>
  <c r="Y443" s="1"/>
  <c r="O442"/>
  <c r="Q442" s="1"/>
  <c r="R442" s="1"/>
  <c r="Y442" s="1"/>
  <c r="S435"/>
  <c r="S448"/>
  <c r="S440"/>
  <c r="O438"/>
  <c r="Q438" s="1"/>
  <c r="R438" s="1"/>
  <c r="Y438" s="1"/>
  <c r="T425"/>
  <c r="V425" s="1"/>
  <c r="Z425"/>
  <c r="Y425"/>
  <c r="R429"/>
  <c r="S436"/>
  <c r="O437"/>
  <c r="Q437" s="1"/>
  <c r="R437" s="1"/>
  <c r="Y437" s="1"/>
  <c r="D172"/>
  <c r="D175" s="1"/>
  <c r="D350"/>
  <c r="D348"/>
  <c r="D351" s="1"/>
  <c r="D174"/>
  <c r="D217"/>
  <c r="D260"/>
  <c r="D263" s="1"/>
  <c r="D216"/>
  <c r="D219" s="1"/>
  <c r="D128"/>
  <c r="D131" s="1"/>
  <c r="D349"/>
  <c r="D130"/>
  <c r="D218"/>
  <c r="A483"/>
  <c r="A484"/>
  <c r="D487"/>
  <c r="D482"/>
  <c r="D480"/>
  <c r="D483" s="1"/>
  <c r="D481"/>
  <c r="A395"/>
  <c r="A396"/>
  <c r="D399"/>
  <c r="D394"/>
  <c r="D392"/>
  <c r="D395" s="1"/>
  <c r="D393"/>
  <c r="A351"/>
  <c r="A352"/>
  <c r="D355"/>
  <c r="A307"/>
  <c r="A308"/>
  <c r="D306"/>
  <c r="D311"/>
  <c r="D304"/>
  <c r="D307" s="1"/>
  <c r="D305"/>
  <c r="A263"/>
  <c r="A264"/>
  <c r="D267"/>
  <c r="D262"/>
  <c r="D261"/>
  <c r="A219"/>
  <c r="A220"/>
  <c r="D223"/>
  <c r="A175"/>
  <c r="A176"/>
  <c r="D179"/>
  <c r="D173"/>
  <c r="A131"/>
  <c r="A132"/>
  <c r="D135"/>
  <c r="D129"/>
  <c r="S443" l="1"/>
  <c r="T443" s="1"/>
  <c r="V443" s="1"/>
  <c r="Z429"/>
  <c r="T439"/>
  <c r="V439" s="1"/>
  <c r="S442"/>
  <c r="T442" s="1"/>
  <c r="V442" s="1"/>
  <c r="Z435"/>
  <c r="AA435" s="1"/>
  <c r="AC435" s="1"/>
  <c r="T435"/>
  <c r="V435" s="1"/>
  <c r="AA425"/>
  <c r="AC429" s="1"/>
  <c r="Y429"/>
  <c r="T429"/>
  <c r="Z448"/>
  <c r="AA448" s="1"/>
  <c r="AC448" s="1"/>
  <c r="T448"/>
  <c r="V448" s="1"/>
  <c r="Z436"/>
  <c r="AA436" s="1"/>
  <c r="AC436" s="1"/>
  <c r="T436"/>
  <c r="V436" s="1"/>
  <c r="T440"/>
  <c r="V440" s="1"/>
  <c r="Z440"/>
  <c r="AA440" s="1"/>
  <c r="AC440" s="1"/>
  <c r="S437"/>
  <c r="S438"/>
  <c r="Z443" l="1"/>
  <c r="AA443" s="1"/>
  <c r="AC443" s="1"/>
  <c r="Z442"/>
  <c r="AA442" s="1"/>
  <c r="AC442" s="1"/>
  <c r="T437"/>
  <c r="V437" s="1"/>
  <c r="Z437"/>
  <c r="AA437" s="1"/>
  <c r="AC437" s="1"/>
  <c r="AA429"/>
  <c r="T438"/>
  <c r="V438" s="1"/>
  <c r="Z438"/>
  <c r="AA438" s="1"/>
  <c r="AC438" s="1"/>
  <c r="A490"/>
  <c r="A491" s="1"/>
  <c r="A492" s="1"/>
  <c r="A314"/>
  <c r="A315" s="1"/>
  <c r="A316" s="1"/>
  <c r="A182"/>
  <c r="A183" s="1"/>
  <c r="A184" s="1"/>
  <c r="A402"/>
  <c r="A403" s="1"/>
  <c r="A404" s="1"/>
  <c r="A358"/>
  <c r="A359" s="1"/>
  <c r="A360" s="1"/>
  <c r="A226"/>
  <c r="A227" s="1"/>
  <c r="A228" s="1"/>
  <c r="A270"/>
  <c r="A271" s="1"/>
  <c r="A272" s="1"/>
  <c r="A138"/>
  <c r="A139" s="1"/>
  <c r="A140" s="1"/>
  <c r="C127"/>
  <c r="J483"/>
  <c r="J395"/>
  <c r="J351"/>
  <c r="J307"/>
  <c r="J263"/>
  <c r="J219"/>
  <c r="J175"/>
  <c r="J131"/>
  <c r="J87"/>
  <c r="T107"/>
  <c r="G111" s="1"/>
  <c r="B123" l="1"/>
  <c r="B138"/>
  <c r="B139" s="1"/>
  <c r="B140" s="1"/>
  <c r="B127"/>
  <c r="B128" s="1"/>
  <c r="B129" s="1"/>
  <c r="B130" s="1"/>
  <c r="B133"/>
  <c r="B134" s="1"/>
  <c r="B135" s="1"/>
  <c r="C215"/>
  <c r="C216" s="1"/>
  <c r="C217" s="1"/>
  <c r="C218" s="1"/>
  <c r="C171"/>
  <c r="C135"/>
  <c r="C128"/>
  <c r="C129" s="1"/>
  <c r="C130" s="1"/>
  <c r="M475"/>
  <c r="L473"/>
  <c r="N473" s="1"/>
  <c r="N483" s="1"/>
  <c r="M470"/>
  <c r="M469"/>
  <c r="M468"/>
  <c r="M467"/>
  <c r="M466"/>
  <c r="M387"/>
  <c r="L385"/>
  <c r="N385" s="1"/>
  <c r="N395" s="1"/>
  <c r="M382"/>
  <c r="M381"/>
  <c r="M380"/>
  <c r="M379"/>
  <c r="M378"/>
  <c r="M343"/>
  <c r="L341"/>
  <c r="N341" s="1"/>
  <c r="N351" s="1"/>
  <c r="M338"/>
  <c r="M337"/>
  <c r="M336"/>
  <c r="M335"/>
  <c r="M334"/>
  <c r="M299"/>
  <c r="L297"/>
  <c r="N297" s="1"/>
  <c r="N307" s="1"/>
  <c r="M294"/>
  <c r="M293"/>
  <c r="M292"/>
  <c r="M291"/>
  <c r="M290"/>
  <c r="M255"/>
  <c r="L253"/>
  <c r="N253" s="1"/>
  <c r="N263" s="1"/>
  <c r="M250"/>
  <c r="M249"/>
  <c r="M248"/>
  <c r="M247"/>
  <c r="M246"/>
  <c r="M211"/>
  <c r="L209"/>
  <c r="N209" s="1"/>
  <c r="N219" s="1"/>
  <c r="M206"/>
  <c r="M205"/>
  <c r="M204"/>
  <c r="M203"/>
  <c r="M202"/>
  <c r="M167"/>
  <c r="L165"/>
  <c r="N165" s="1"/>
  <c r="N175" s="1"/>
  <c r="M162"/>
  <c r="M161"/>
  <c r="M160"/>
  <c r="M159"/>
  <c r="M158"/>
  <c r="M123"/>
  <c r="L121"/>
  <c r="L131" s="1"/>
  <c r="M118"/>
  <c r="M117"/>
  <c r="M116"/>
  <c r="M115"/>
  <c r="M114"/>
  <c r="M71"/>
  <c r="L219" l="1"/>
  <c r="L175"/>
  <c r="M175" s="1"/>
  <c r="O175" s="1"/>
  <c r="Q175" s="1"/>
  <c r="R175" s="1"/>
  <c r="M20"/>
  <c r="W131"/>
  <c r="L483"/>
  <c r="L395"/>
  <c r="L351"/>
  <c r="L307"/>
  <c r="L263"/>
  <c r="B132"/>
  <c r="B131"/>
  <c r="C223"/>
  <c r="C131"/>
  <c r="C132"/>
  <c r="C179"/>
  <c r="C172"/>
  <c r="C173" s="1"/>
  <c r="C174" s="1"/>
  <c r="C220"/>
  <c r="C219"/>
  <c r="M165"/>
  <c r="M341"/>
  <c r="M385"/>
  <c r="M473"/>
  <c r="M209"/>
  <c r="M253"/>
  <c r="M297"/>
  <c r="M121"/>
  <c r="J492"/>
  <c r="J487"/>
  <c r="J486"/>
  <c r="J484"/>
  <c r="J482"/>
  <c r="J481"/>
  <c r="J480"/>
  <c r="J479"/>
  <c r="O475"/>
  <c r="O470"/>
  <c r="K470"/>
  <c r="O469"/>
  <c r="K469"/>
  <c r="O468"/>
  <c r="Q468" s="1"/>
  <c r="K468"/>
  <c r="O467"/>
  <c r="Q467" s="1"/>
  <c r="K467"/>
  <c r="O466"/>
  <c r="Q466" s="1"/>
  <c r="K466"/>
  <c r="T459"/>
  <c r="G463" s="1"/>
  <c r="L456"/>
  <c r="V455"/>
  <c r="K455"/>
  <c r="AA454"/>
  <c r="V454"/>
  <c r="K454"/>
  <c r="J404"/>
  <c r="J399"/>
  <c r="J398"/>
  <c r="J396"/>
  <c r="J394"/>
  <c r="J393"/>
  <c r="J392"/>
  <c r="J391"/>
  <c r="W387"/>
  <c r="W382"/>
  <c r="K382"/>
  <c r="W381"/>
  <c r="O381"/>
  <c r="Q381" s="1"/>
  <c r="R381" s="1"/>
  <c r="K381"/>
  <c r="W380"/>
  <c r="K380"/>
  <c r="W379"/>
  <c r="O379"/>
  <c r="Q379" s="1"/>
  <c r="R379" s="1"/>
  <c r="K379"/>
  <c r="W378"/>
  <c r="K378"/>
  <c r="T371"/>
  <c r="G375" s="1"/>
  <c r="L368"/>
  <c r="V367"/>
  <c r="K367"/>
  <c r="AA366"/>
  <c r="V366"/>
  <c r="K366"/>
  <c r="J360"/>
  <c r="J355"/>
  <c r="J354"/>
  <c r="J352"/>
  <c r="J350"/>
  <c r="J349"/>
  <c r="J348"/>
  <c r="J347"/>
  <c r="O338"/>
  <c r="K338"/>
  <c r="O337"/>
  <c r="K337"/>
  <c r="O336"/>
  <c r="K336"/>
  <c r="O335"/>
  <c r="K335"/>
  <c r="K334"/>
  <c r="T327"/>
  <c r="G331" s="1"/>
  <c r="L324"/>
  <c r="V323"/>
  <c r="K323"/>
  <c r="AA322"/>
  <c r="V322"/>
  <c r="K322"/>
  <c r="J316"/>
  <c r="J311"/>
  <c r="J310"/>
  <c r="J308"/>
  <c r="J306"/>
  <c r="J305"/>
  <c r="J304"/>
  <c r="J303"/>
  <c r="O299"/>
  <c r="W294"/>
  <c r="O294"/>
  <c r="Q294" s="1"/>
  <c r="R294" s="1"/>
  <c r="K294"/>
  <c r="W293"/>
  <c r="O293"/>
  <c r="Q293" s="1"/>
  <c r="R293" s="1"/>
  <c r="K293"/>
  <c r="W292"/>
  <c r="O292"/>
  <c r="Q292" s="1"/>
  <c r="R292" s="1"/>
  <c r="K292"/>
  <c r="W291"/>
  <c r="O291"/>
  <c r="Q291" s="1"/>
  <c r="R291" s="1"/>
  <c r="K291"/>
  <c r="W290"/>
  <c r="K290"/>
  <c r="T283"/>
  <c r="G287" s="1"/>
  <c r="L280"/>
  <c r="V279"/>
  <c r="K279"/>
  <c r="AA278"/>
  <c r="V278"/>
  <c r="K278"/>
  <c r="J272"/>
  <c r="J267"/>
  <c r="J266"/>
  <c r="J264"/>
  <c r="J262"/>
  <c r="J261"/>
  <c r="J260"/>
  <c r="J259"/>
  <c r="K250"/>
  <c r="O249"/>
  <c r="K249"/>
  <c r="O248"/>
  <c r="K248"/>
  <c r="O247"/>
  <c r="K247"/>
  <c r="O246"/>
  <c r="K246"/>
  <c r="T239"/>
  <c r="G243" s="1"/>
  <c r="L236"/>
  <c r="V235"/>
  <c r="K235"/>
  <c r="AA234"/>
  <c r="V234"/>
  <c r="K234"/>
  <c r="J228"/>
  <c r="J223"/>
  <c r="J222"/>
  <c r="J220"/>
  <c r="J218"/>
  <c r="J217"/>
  <c r="J216"/>
  <c r="J215"/>
  <c r="O211"/>
  <c r="O206"/>
  <c r="K206"/>
  <c r="O205"/>
  <c r="K205"/>
  <c r="O204"/>
  <c r="K204"/>
  <c r="O203"/>
  <c r="K203"/>
  <c r="O202"/>
  <c r="K202"/>
  <c r="T195"/>
  <c r="G199" s="1"/>
  <c r="L192"/>
  <c r="V191"/>
  <c r="K191"/>
  <c r="AA190"/>
  <c r="V190"/>
  <c r="K190"/>
  <c r="J184"/>
  <c r="J179"/>
  <c r="J178"/>
  <c r="J176"/>
  <c r="J174"/>
  <c r="J173"/>
  <c r="L173" s="1"/>
  <c r="J172"/>
  <c r="J171"/>
  <c r="O162"/>
  <c r="K162"/>
  <c r="O161"/>
  <c r="K161"/>
  <c r="O160"/>
  <c r="K160"/>
  <c r="O159"/>
  <c r="K159"/>
  <c r="K158"/>
  <c r="T151"/>
  <c r="G155" s="1"/>
  <c r="D155" s="1"/>
  <c r="L148"/>
  <c r="V147"/>
  <c r="K147"/>
  <c r="AA146"/>
  <c r="V146"/>
  <c r="K146"/>
  <c r="J140"/>
  <c r="J135"/>
  <c r="J134"/>
  <c r="J132"/>
  <c r="J130"/>
  <c r="J129"/>
  <c r="J128"/>
  <c r="J127"/>
  <c r="O123"/>
  <c r="O118"/>
  <c r="K118"/>
  <c r="O117"/>
  <c r="K117"/>
  <c r="O116"/>
  <c r="K116"/>
  <c r="O115"/>
  <c r="K115"/>
  <c r="O114"/>
  <c r="K114"/>
  <c r="T108"/>
  <c r="L104"/>
  <c r="V103"/>
  <c r="K103"/>
  <c r="AA102"/>
  <c r="V102"/>
  <c r="K102"/>
  <c r="J96"/>
  <c r="J91"/>
  <c r="J90"/>
  <c r="J88"/>
  <c r="J86"/>
  <c r="J85"/>
  <c r="J84"/>
  <c r="J83"/>
  <c r="M79"/>
  <c r="M27" s="1"/>
  <c r="L77"/>
  <c r="L87" s="1"/>
  <c r="M74"/>
  <c r="K74"/>
  <c r="M73"/>
  <c r="K73"/>
  <c r="M72"/>
  <c r="K72"/>
  <c r="O71"/>
  <c r="K71"/>
  <c r="M70"/>
  <c r="K70"/>
  <c r="L60"/>
  <c r="V59"/>
  <c r="K59"/>
  <c r="AA58"/>
  <c r="V58"/>
  <c r="K58"/>
  <c r="L54"/>
  <c r="L52"/>
  <c r="L50"/>
  <c r="L48"/>
  <c r="L46"/>
  <c r="L44"/>
  <c r="L42"/>
  <c r="L40"/>
  <c r="L38"/>
  <c r="L36"/>
  <c r="K23"/>
  <c r="K22"/>
  <c r="K21"/>
  <c r="K20"/>
  <c r="K19"/>
  <c r="L9"/>
  <c r="AA6"/>
  <c r="K6"/>
  <c r="I497"/>
  <c r="I498" s="1"/>
  <c r="I499" s="1"/>
  <c r="I500" s="1"/>
  <c r="I501" s="1"/>
  <c r="I502" s="1"/>
  <c r="I503" s="1"/>
  <c r="I504" s="1"/>
  <c r="I505" s="1"/>
  <c r="I506" s="1"/>
  <c r="I507" s="1"/>
  <c r="I508" s="1"/>
  <c r="I509" s="1"/>
  <c r="I510" s="1"/>
  <c r="I511" s="1"/>
  <c r="I512" s="1"/>
  <c r="I513" s="1"/>
  <c r="I514" s="1"/>
  <c r="I515" s="1"/>
  <c r="I516" s="1"/>
  <c r="I517" s="1"/>
  <c r="I518" s="1"/>
  <c r="I519" s="1"/>
  <c r="I520" s="1"/>
  <c r="I521" s="1"/>
  <c r="I522" s="1"/>
  <c r="I523" s="1"/>
  <c r="I524" s="1"/>
  <c r="I525" s="1"/>
  <c r="I526" s="1"/>
  <c r="I527" s="1"/>
  <c r="I528" s="1"/>
  <c r="I529" s="1"/>
  <c r="I530" s="1"/>
  <c r="I531" s="1"/>
  <c r="I532" s="1"/>
  <c r="I533" s="1"/>
  <c r="I534" s="1"/>
  <c r="I535" s="1"/>
  <c r="I536" s="1"/>
  <c r="I537" s="1"/>
  <c r="I538" s="1"/>
  <c r="I539" s="1"/>
  <c r="I453"/>
  <c r="I454" s="1"/>
  <c r="I455" s="1"/>
  <c r="I456" s="1"/>
  <c r="I457" s="1"/>
  <c r="I458" s="1"/>
  <c r="I459" s="1"/>
  <c r="I460" s="1"/>
  <c r="I461" s="1"/>
  <c r="I462" s="1"/>
  <c r="I463" s="1"/>
  <c r="I464" s="1"/>
  <c r="I465" s="1"/>
  <c r="I466" s="1"/>
  <c r="I467" s="1"/>
  <c r="I468" s="1"/>
  <c r="I469" s="1"/>
  <c r="I470" s="1"/>
  <c r="I471" s="1"/>
  <c r="I472" s="1"/>
  <c r="I473" s="1"/>
  <c r="I474" s="1"/>
  <c r="I475" s="1"/>
  <c r="I476" s="1"/>
  <c r="I477" s="1"/>
  <c r="I478" s="1"/>
  <c r="I479" s="1"/>
  <c r="I480" s="1"/>
  <c r="I481" s="1"/>
  <c r="I482" s="1"/>
  <c r="I365"/>
  <c r="I366" s="1"/>
  <c r="I367" s="1"/>
  <c r="I368" s="1"/>
  <c r="I369" s="1"/>
  <c r="I370" s="1"/>
  <c r="I371" s="1"/>
  <c r="I372" s="1"/>
  <c r="I373" s="1"/>
  <c r="I374" s="1"/>
  <c r="I375" s="1"/>
  <c r="I376" s="1"/>
  <c r="I377" s="1"/>
  <c r="I378" s="1"/>
  <c r="I379" s="1"/>
  <c r="I380" s="1"/>
  <c r="I381" s="1"/>
  <c r="I382" s="1"/>
  <c r="I383" s="1"/>
  <c r="I384" s="1"/>
  <c r="I385" s="1"/>
  <c r="I386" s="1"/>
  <c r="I387" s="1"/>
  <c r="I388" s="1"/>
  <c r="I389" s="1"/>
  <c r="I390" s="1"/>
  <c r="I391" s="1"/>
  <c r="I392" s="1"/>
  <c r="I393" s="1"/>
  <c r="I394" s="1"/>
  <c r="I321"/>
  <c r="I322" s="1"/>
  <c r="I323" s="1"/>
  <c r="I324" s="1"/>
  <c r="I325" s="1"/>
  <c r="I326" s="1"/>
  <c r="I327" s="1"/>
  <c r="I328" s="1"/>
  <c r="I329" s="1"/>
  <c r="I330" s="1"/>
  <c r="I331" s="1"/>
  <c r="I332" s="1"/>
  <c r="I333" s="1"/>
  <c r="I334" s="1"/>
  <c r="I335" s="1"/>
  <c r="I336" s="1"/>
  <c r="I337" s="1"/>
  <c r="I338" s="1"/>
  <c r="I339" s="1"/>
  <c r="I340" s="1"/>
  <c r="I341" s="1"/>
  <c r="I342" s="1"/>
  <c r="I343" s="1"/>
  <c r="I344" s="1"/>
  <c r="I345" s="1"/>
  <c r="I346" s="1"/>
  <c r="I347" s="1"/>
  <c r="I348" s="1"/>
  <c r="I349" s="1"/>
  <c r="I350" s="1"/>
  <c r="I277"/>
  <c r="I278" s="1"/>
  <c r="I279" s="1"/>
  <c r="I280" s="1"/>
  <c r="I281" s="1"/>
  <c r="I282" s="1"/>
  <c r="I283" s="1"/>
  <c r="I284" s="1"/>
  <c r="I285" s="1"/>
  <c r="I286" s="1"/>
  <c r="I287" s="1"/>
  <c r="I288" s="1"/>
  <c r="I289" s="1"/>
  <c r="I290" s="1"/>
  <c r="I291" s="1"/>
  <c r="I292" s="1"/>
  <c r="I293" s="1"/>
  <c r="I294" s="1"/>
  <c r="I295" s="1"/>
  <c r="I296" s="1"/>
  <c r="I297" s="1"/>
  <c r="I298" s="1"/>
  <c r="I299" s="1"/>
  <c r="I300" s="1"/>
  <c r="I301" s="1"/>
  <c r="I302" s="1"/>
  <c r="I303" s="1"/>
  <c r="I304" s="1"/>
  <c r="I305" s="1"/>
  <c r="I306" s="1"/>
  <c r="I233"/>
  <c r="I234" s="1"/>
  <c r="I235" s="1"/>
  <c r="I236" s="1"/>
  <c r="I237" s="1"/>
  <c r="I238" s="1"/>
  <c r="I239" s="1"/>
  <c r="I240" s="1"/>
  <c r="I241" s="1"/>
  <c r="I242" s="1"/>
  <c r="I243" s="1"/>
  <c r="I244" s="1"/>
  <c r="I245" s="1"/>
  <c r="I246" s="1"/>
  <c r="I247" s="1"/>
  <c r="I248" s="1"/>
  <c r="I249" s="1"/>
  <c r="I250" s="1"/>
  <c r="I251" s="1"/>
  <c r="I252" s="1"/>
  <c r="I253" s="1"/>
  <c r="I254" s="1"/>
  <c r="I255" s="1"/>
  <c r="I256" s="1"/>
  <c r="I257" s="1"/>
  <c r="I258" s="1"/>
  <c r="I259" s="1"/>
  <c r="I260" s="1"/>
  <c r="I261" s="1"/>
  <c r="I262" s="1"/>
  <c r="I189"/>
  <c r="I190" s="1"/>
  <c r="I191" s="1"/>
  <c r="I192" s="1"/>
  <c r="I193" s="1"/>
  <c r="I194" s="1"/>
  <c r="I195" s="1"/>
  <c r="I196" s="1"/>
  <c r="I197" s="1"/>
  <c r="I198" s="1"/>
  <c r="I199" s="1"/>
  <c r="I200" s="1"/>
  <c r="I201" s="1"/>
  <c r="I202" s="1"/>
  <c r="I203" s="1"/>
  <c r="I204" s="1"/>
  <c r="I205" s="1"/>
  <c r="I206" s="1"/>
  <c r="I207" s="1"/>
  <c r="I208" s="1"/>
  <c r="I209" s="1"/>
  <c r="I210" s="1"/>
  <c r="I211" s="1"/>
  <c r="I212" s="1"/>
  <c r="I213" s="1"/>
  <c r="I214" s="1"/>
  <c r="I215" s="1"/>
  <c r="I216" s="1"/>
  <c r="I217" s="1"/>
  <c r="I218" s="1"/>
  <c r="I145"/>
  <c r="I146" s="1"/>
  <c r="I147" s="1"/>
  <c r="I148" s="1"/>
  <c r="I149" s="1"/>
  <c r="I150" s="1"/>
  <c r="I151" s="1"/>
  <c r="I152" s="1"/>
  <c r="I153" s="1"/>
  <c r="I154" s="1"/>
  <c r="I155" s="1"/>
  <c r="I156" s="1"/>
  <c r="I157" s="1"/>
  <c r="I158" s="1"/>
  <c r="I159" s="1"/>
  <c r="I160" s="1"/>
  <c r="I161" s="1"/>
  <c r="I162" s="1"/>
  <c r="I163" s="1"/>
  <c r="I164" s="1"/>
  <c r="I165" s="1"/>
  <c r="I166" s="1"/>
  <c r="I167" s="1"/>
  <c r="I168" s="1"/>
  <c r="I169" s="1"/>
  <c r="I170" s="1"/>
  <c r="I171" s="1"/>
  <c r="I172" s="1"/>
  <c r="I173" s="1"/>
  <c r="I174" s="1"/>
  <c r="I101"/>
  <c r="I102" s="1"/>
  <c r="I103" s="1"/>
  <c r="I104" s="1"/>
  <c r="I105" s="1"/>
  <c r="I106" s="1"/>
  <c r="I107" s="1"/>
  <c r="I108" s="1"/>
  <c r="I109" s="1"/>
  <c r="I110" s="1"/>
  <c r="I111" s="1"/>
  <c r="I112" s="1"/>
  <c r="I113" s="1"/>
  <c r="I114" s="1"/>
  <c r="I115" s="1"/>
  <c r="I116" s="1"/>
  <c r="I117" s="1"/>
  <c r="I118" s="1"/>
  <c r="I119" s="1"/>
  <c r="I120" s="1"/>
  <c r="I121" s="1"/>
  <c r="I122" s="1"/>
  <c r="I123" s="1"/>
  <c r="I124" s="1"/>
  <c r="I125" s="1"/>
  <c r="I126" s="1"/>
  <c r="I127" s="1"/>
  <c r="I128" s="1"/>
  <c r="I129" s="1"/>
  <c r="I130" s="1"/>
  <c r="I57"/>
  <c r="I58" s="1"/>
  <c r="I59" s="1"/>
  <c r="I60" s="1"/>
  <c r="I61" s="1"/>
  <c r="I62" s="1"/>
  <c r="I63" s="1"/>
  <c r="I64" s="1"/>
  <c r="I65" s="1"/>
  <c r="I66" s="1"/>
  <c r="I67" s="1"/>
  <c r="I68" s="1"/>
  <c r="I69" s="1"/>
  <c r="I70" s="1"/>
  <c r="I71" s="1"/>
  <c r="I72" s="1"/>
  <c r="I73" s="1"/>
  <c r="I74" s="1"/>
  <c r="I75" s="1"/>
  <c r="I76" s="1"/>
  <c r="I77" s="1"/>
  <c r="I78" s="1"/>
  <c r="I79" s="1"/>
  <c r="I80" s="1"/>
  <c r="I81" s="1"/>
  <c r="I82" s="1"/>
  <c r="I83" s="1"/>
  <c r="I84" s="1"/>
  <c r="I85" s="1"/>
  <c r="I86" s="1"/>
  <c r="G492"/>
  <c r="D492" s="1"/>
  <c r="G491"/>
  <c r="D491" s="1"/>
  <c r="F487"/>
  <c r="G487"/>
  <c r="G486"/>
  <c r="D486" s="1"/>
  <c r="F484"/>
  <c r="G484"/>
  <c r="F482"/>
  <c r="G482"/>
  <c r="F481"/>
  <c r="G481"/>
  <c r="F480"/>
  <c r="F483" s="1"/>
  <c r="G480"/>
  <c r="G483" s="1"/>
  <c r="F470"/>
  <c r="E470"/>
  <c r="D470"/>
  <c r="C470"/>
  <c r="A470"/>
  <c r="F469"/>
  <c r="E469"/>
  <c r="D469"/>
  <c r="C469"/>
  <c r="A469"/>
  <c r="F468"/>
  <c r="E468"/>
  <c r="D468"/>
  <c r="C468"/>
  <c r="A468"/>
  <c r="F467"/>
  <c r="E467"/>
  <c r="D467"/>
  <c r="C467"/>
  <c r="A467"/>
  <c r="F466"/>
  <c r="E466"/>
  <c r="D466"/>
  <c r="C466"/>
  <c r="A466"/>
  <c r="D462"/>
  <c r="G404"/>
  <c r="D404" s="1"/>
  <c r="G403"/>
  <c r="D403" s="1"/>
  <c r="F399"/>
  <c r="G399"/>
  <c r="G398"/>
  <c r="D398" s="1"/>
  <c r="F396"/>
  <c r="G396"/>
  <c r="F394"/>
  <c r="G394"/>
  <c r="F393"/>
  <c r="G393"/>
  <c r="F392"/>
  <c r="F395" s="1"/>
  <c r="G392"/>
  <c r="G395" s="1"/>
  <c r="F382"/>
  <c r="E382"/>
  <c r="D382"/>
  <c r="C382"/>
  <c r="A382"/>
  <c r="F381"/>
  <c r="E381"/>
  <c r="D381"/>
  <c r="C381"/>
  <c r="A381"/>
  <c r="F380"/>
  <c r="E380"/>
  <c r="D380"/>
  <c r="C380"/>
  <c r="A380"/>
  <c r="F379"/>
  <c r="E379"/>
  <c r="D379"/>
  <c r="C379"/>
  <c r="A379"/>
  <c r="F378"/>
  <c r="E378"/>
  <c r="D378"/>
  <c r="C378"/>
  <c r="A378"/>
  <c r="D374"/>
  <c r="G360"/>
  <c r="D360" s="1"/>
  <c r="G359"/>
  <c r="D359" s="1"/>
  <c r="F355"/>
  <c r="G355"/>
  <c r="G354"/>
  <c r="D354" s="1"/>
  <c r="F352"/>
  <c r="G352"/>
  <c r="F350"/>
  <c r="G350"/>
  <c r="F349"/>
  <c r="G349"/>
  <c r="F348"/>
  <c r="F351" s="1"/>
  <c r="G348"/>
  <c r="G351" s="1"/>
  <c r="F338"/>
  <c r="E338"/>
  <c r="D338"/>
  <c r="C338"/>
  <c r="A338"/>
  <c r="F337"/>
  <c r="E337"/>
  <c r="D337"/>
  <c r="C337"/>
  <c r="A337"/>
  <c r="F336"/>
  <c r="E336"/>
  <c r="D336"/>
  <c r="C336"/>
  <c r="A336"/>
  <c r="F335"/>
  <c r="E335"/>
  <c r="D335"/>
  <c r="C335"/>
  <c r="A335"/>
  <c r="F334"/>
  <c r="E334"/>
  <c r="D334"/>
  <c r="C334"/>
  <c r="A334"/>
  <c r="D330"/>
  <c r="AC316"/>
  <c r="G316"/>
  <c r="D316" s="1"/>
  <c r="G315"/>
  <c r="D315" s="1"/>
  <c r="F311"/>
  <c r="G311"/>
  <c r="G310"/>
  <c r="D310" s="1"/>
  <c r="F308"/>
  <c r="G308"/>
  <c r="F306"/>
  <c r="G306"/>
  <c r="F305"/>
  <c r="G305"/>
  <c r="F304"/>
  <c r="F307" s="1"/>
  <c r="G304"/>
  <c r="G307" s="1"/>
  <c r="F294"/>
  <c r="E294"/>
  <c r="D294"/>
  <c r="C294"/>
  <c r="A294"/>
  <c r="F293"/>
  <c r="E293"/>
  <c r="D293"/>
  <c r="C293"/>
  <c r="A293"/>
  <c r="F292"/>
  <c r="E292"/>
  <c r="D292"/>
  <c r="C292"/>
  <c r="A292"/>
  <c r="F291"/>
  <c r="E291"/>
  <c r="D291"/>
  <c r="C291"/>
  <c r="A291"/>
  <c r="F290"/>
  <c r="E290"/>
  <c r="D290"/>
  <c r="C290"/>
  <c r="A290"/>
  <c r="D286"/>
  <c r="G272"/>
  <c r="D272" s="1"/>
  <c r="G271"/>
  <c r="D271" s="1"/>
  <c r="F267"/>
  <c r="G267"/>
  <c r="G266"/>
  <c r="D266" s="1"/>
  <c r="F264"/>
  <c r="G264"/>
  <c r="F262"/>
  <c r="G262"/>
  <c r="F261"/>
  <c r="G261"/>
  <c r="F260"/>
  <c r="F263" s="1"/>
  <c r="G260"/>
  <c r="G263" s="1"/>
  <c r="F250"/>
  <c r="E250"/>
  <c r="D250"/>
  <c r="C250"/>
  <c r="A250"/>
  <c r="F249"/>
  <c r="E249"/>
  <c r="D249"/>
  <c r="C249"/>
  <c r="W249" s="1"/>
  <c r="A249"/>
  <c r="F248"/>
  <c r="E248"/>
  <c r="D248"/>
  <c r="C248"/>
  <c r="A248"/>
  <c r="F247"/>
  <c r="E247"/>
  <c r="D247"/>
  <c r="C247"/>
  <c r="W247" s="1"/>
  <c r="A247"/>
  <c r="F246"/>
  <c r="E246"/>
  <c r="D246"/>
  <c r="C246"/>
  <c r="A246"/>
  <c r="D242"/>
  <c r="G228"/>
  <c r="D228" s="1"/>
  <c r="G227"/>
  <c r="D227" s="1"/>
  <c r="F223"/>
  <c r="G223"/>
  <c r="G222"/>
  <c r="D222" s="1"/>
  <c r="F220"/>
  <c r="G220"/>
  <c r="F218"/>
  <c r="G218"/>
  <c r="F217"/>
  <c r="G217"/>
  <c r="F216"/>
  <c r="F219" s="1"/>
  <c r="G216"/>
  <c r="G219" s="1"/>
  <c r="F206"/>
  <c r="E206"/>
  <c r="D206"/>
  <c r="C206"/>
  <c r="A206"/>
  <c r="F205"/>
  <c r="E205"/>
  <c r="D205"/>
  <c r="C205"/>
  <c r="W205" s="1"/>
  <c r="A205"/>
  <c r="F204"/>
  <c r="E204"/>
  <c r="D204"/>
  <c r="C204"/>
  <c r="A204"/>
  <c r="F203"/>
  <c r="E203"/>
  <c r="D203"/>
  <c r="C203"/>
  <c r="W203" s="1"/>
  <c r="A203"/>
  <c r="F202"/>
  <c r="E202"/>
  <c r="D202"/>
  <c r="C202"/>
  <c r="A202"/>
  <c r="D198"/>
  <c r="G184"/>
  <c r="D184" s="1"/>
  <c r="G183"/>
  <c r="D183" s="1"/>
  <c r="F179"/>
  <c r="G179"/>
  <c r="G178"/>
  <c r="D178" s="1"/>
  <c r="F176"/>
  <c r="G176"/>
  <c r="F174"/>
  <c r="G174"/>
  <c r="F173"/>
  <c r="G173"/>
  <c r="F172"/>
  <c r="F175" s="1"/>
  <c r="G172"/>
  <c r="G175" s="1"/>
  <c r="F162"/>
  <c r="E162"/>
  <c r="D162"/>
  <c r="C162"/>
  <c r="F161"/>
  <c r="E161"/>
  <c r="D161"/>
  <c r="C161"/>
  <c r="F160"/>
  <c r="E160"/>
  <c r="D160"/>
  <c r="C160"/>
  <c r="W160" s="1"/>
  <c r="F159"/>
  <c r="E159"/>
  <c r="D159"/>
  <c r="C159"/>
  <c r="W159" s="1"/>
  <c r="F158"/>
  <c r="E158"/>
  <c r="D158"/>
  <c r="C158"/>
  <c r="G140"/>
  <c r="D140" s="1"/>
  <c r="G139"/>
  <c r="D139" s="1"/>
  <c r="F135"/>
  <c r="G135"/>
  <c r="G134"/>
  <c r="D134" s="1"/>
  <c r="F132"/>
  <c r="G132"/>
  <c r="F130"/>
  <c r="G130"/>
  <c r="F129"/>
  <c r="G129"/>
  <c r="F128"/>
  <c r="F131" s="1"/>
  <c r="G128"/>
  <c r="G131" s="1"/>
  <c r="F118"/>
  <c r="E118"/>
  <c r="D118"/>
  <c r="C118"/>
  <c r="B118"/>
  <c r="F117"/>
  <c r="E117"/>
  <c r="D117"/>
  <c r="C117"/>
  <c r="B117"/>
  <c r="F116"/>
  <c r="E116"/>
  <c r="D116"/>
  <c r="C116"/>
  <c r="B116"/>
  <c r="F115"/>
  <c r="E115"/>
  <c r="D115"/>
  <c r="C115"/>
  <c r="W115" s="1"/>
  <c r="B115"/>
  <c r="F114"/>
  <c r="E114"/>
  <c r="D114"/>
  <c r="C114"/>
  <c r="B114"/>
  <c r="D111"/>
  <c r="A117"/>
  <c r="G96"/>
  <c r="D96" s="1"/>
  <c r="G95"/>
  <c r="D95" s="1"/>
  <c r="D94"/>
  <c r="A94"/>
  <c r="A95" s="1"/>
  <c r="A96" s="1"/>
  <c r="F91"/>
  <c r="G91"/>
  <c r="G90"/>
  <c r="D90" s="1"/>
  <c r="D89"/>
  <c r="F88"/>
  <c r="G88"/>
  <c r="F86"/>
  <c r="G86"/>
  <c r="F85"/>
  <c r="G85"/>
  <c r="F84"/>
  <c r="F87" s="1"/>
  <c r="G84"/>
  <c r="G87" s="1"/>
  <c r="D83"/>
  <c r="D88" s="1"/>
  <c r="D79"/>
  <c r="F74"/>
  <c r="E74"/>
  <c r="D74"/>
  <c r="C74"/>
  <c r="A74"/>
  <c r="F73"/>
  <c r="E73"/>
  <c r="D73"/>
  <c r="C73"/>
  <c r="A73"/>
  <c r="F72"/>
  <c r="E72"/>
  <c r="D72"/>
  <c r="C72"/>
  <c r="A72"/>
  <c r="F71"/>
  <c r="E71"/>
  <c r="D71"/>
  <c r="C71"/>
  <c r="A71"/>
  <c r="F70"/>
  <c r="E70"/>
  <c r="D70"/>
  <c r="C70"/>
  <c r="A70"/>
  <c r="D66"/>
  <c r="O74" l="1"/>
  <c r="M23"/>
  <c r="N23" s="1"/>
  <c r="O70"/>
  <c r="M19"/>
  <c r="O73"/>
  <c r="M22"/>
  <c r="O72"/>
  <c r="M21"/>
  <c r="N21" s="1"/>
  <c r="W175"/>
  <c r="Y175" s="1"/>
  <c r="M219"/>
  <c r="O219" s="1"/>
  <c r="Q219" s="1"/>
  <c r="R219" s="1"/>
  <c r="W219"/>
  <c r="W483"/>
  <c r="M483"/>
  <c r="W351"/>
  <c r="M351"/>
  <c r="W395"/>
  <c r="M395"/>
  <c r="M307"/>
  <c r="O307" s="1"/>
  <c r="Q307" s="1"/>
  <c r="R307" s="1"/>
  <c r="W307"/>
  <c r="W263"/>
  <c r="M263"/>
  <c r="O263" s="1"/>
  <c r="Q263" s="1"/>
  <c r="R263" s="1"/>
  <c r="T240"/>
  <c r="T152"/>
  <c r="T372"/>
  <c r="T460"/>
  <c r="T284"/>
  <c r="T328"/>
  <c r="T196"/>
  <c r="C221"/>
  <c r="C222" s="1"/>
  <c r="C259"/>
  <c r="C133"/>
  <c r="C134" s="1"/>
  <c r="C176"/>
  <c r="C175"/>
  <c r="C265"/>
  <c r="C266" s="1"/>
  <c r="C303"/>
  <c r="C177"/>
  <c r="C178" s="1"/>
  <c r="I483"/>
  <c r="I484" s="1"/>
  <c r="I485" s="1"/>
  <c r="I486" s="1"/>
  <c r="I487" s="1"/>
  <c r="I488" s="1"/>
  <c r="I489" s="1"/>
  <c r="I490" s="1"/>
  <c r="I491" s="1"/>
  <c r="I492" s="1"/>
  <c r="I493" s="1"/>
  <c r="I494" s="1"/>
  <c r="I495" s="1"/>
  <c r="I395"/>
  <c r="I396" s="1"/>
  <c r="I397" s="1"/>
  <c r="I398" s="1"/>
  <c r="I399" s="1"/>
  <c r="I400" s="1"/>
  <c r="I401" s="1"/>
  <c r="I402" s="1"/>
  <c r="I403" s="1"/>
  <c r="I404" s="1"/>
  <c r="I405" s="1"/>
  <c r="I406" s="1"/>
  <c r="I407" s="1"/>
  <c r="I351"/>
  <c r="I352" s="1"/>
  <c r="I353" s="1"/>
  <c r="I354" s="1"/>
  <c r="I355" s="1"/>
  <c r="I356" s="1"/>
  <c r="I357" s="1"/>
  <c r="I358" s="1"/>
  <c r="I359" s="1"/>
  <c r="I360" s="1"/>
  <c r="I361" s="1"/>
  <c r="I362" s="1"/>
  <c r="I363" s="1"/>
  <c r="I307"/>
  <c r="I308" s="1"/>
  <c r="I309" s="1"/>
  <c r="I310" s="1"/>
  <c r="I311" s="1"/>
  <c r="I312" s="1"/>
  <c r="I313" s="1"/>
  <c r="I314" s="1"/>
  <c r="I315" s="1"/>
  <c r="I316" s="1"/>
  <c r="I317" s="1"/>
  <c r="I318" s="1"/>
  <c r="I319" s="1"/>
  <c r="I263"/>
  <c r="I264" s="1"/>
  <c r="I265" s="1"/>
  <c r="I266" s="1"/>
  <c r="I267" s="1"/>
  <c r="I268" s="1"/>
  <c r="I269" s="1"/>
  <c r="I270" s="1"/>
  <c r="I271" s="1"/>
  <c r="I272" s="1"/>
  <c r="I273" s="1"/>
  <c r="I274" s="1"/>
  <c r="I275" s="1"/>
  <c r="I219"/>
  <c r="I220" s="1"/>
  <c r="I221" s="1"/>
  <c r="I222" s="1"/>
  <c r="I223" s="1"/>
  <c r="I224" s="1"/>
  <c r="I225" s="1"/>
  <c r="I226" s="1"/>
  <c r="I227" s="1"/>
  <c r="I228" s="1"/>
  <c r="I229" s="1"/>
  <c r="I230" s="1"/>
  <c r="I231" s="1"/>
  <c r="S175"/>
  <c r="I175"/>
  <c r="I176" s="1"/>
  <c r="I177" s="1"/>
  <c r="I178" s="1"/>
  <c r="I179" s="1"/>
  <c r="I180" s="1"/>
  <c r="I181" s="1"/>
  <c r="I182" s="1"/>
  <c r="I183" s="1"/>
  <c r="I184" s="1"/>
  <c r="I185" s="1"/>
  <c r="I186" s="1"/>
  <c r="I187" s="1"/>
  <c r="I131"/>
  <c r="I132" s="1"/>
  <c r="I133" s="1"/>
  <c r="I134" s="1"/>
  <c r="I135" s="1"/>
  <c r="I136" s="1"/>
  <c r="I137" s="1"/>
  <c r="I138" s="1"/>
  <c r="I139" s="1"/>
  <c r="I140" s="1"/>
  <c r="I141" s="1"/>
  <c r="I142" s="1"/>
  <c r="I143" s="1"/>
  <c r="I87"/>
  <c r="I88" s="1"/>
  <c r="I89" s="1"/>
  <c r="I90" s="1"/>
  <c r="I91" s="1"/>
  <c r="I92" s="1"/>
  <c r="I93" s="1"/>
  <c r="I94" s="1"/>
  <c r="I95" s="1"/>
  <c r="I96" s="1"/>
  <c r="I97" s="1"/>
  <c r="I98" s="1"/>
  <c r="I99" s="1"/>
  <c r="Y381"/>
  <c r="D86"/>
  <c r="Q470"/>
  <c r="R470" s="1"/>
  <c r="R468"/>
  <c r="L486"/>
  <c r="W486" s="1"/>
  <c r="L481"/>
  <c r="W481" s="1"/>
  <c r="L479"/>
  <c r="W479" s="1"/>
  <c r="L484"/>
  <c r="W484" s="1"/>
  <c r="Q337"/>
  <c r="R337" s="1"/>
  <c r="L349"/>
  <c r="W349" s="1"/>
  <c r="L354"/>
  <c r="L127"/>
  <c r="W127" s="1"/>
  <c r="L132"/>
  <c r="L178"/>
  <c r="W178" s="1"/>
  <c r="L184"/>
  <c r="W184" s="1"/>
  <c r="W114"/>
  <c r="W118"/>
  <c r="W158"/>
  <c r="W162"/>
  <c r="W202"/>
  <c r="W204"/>
  <c r="W206"/>
  <c r="W246"/>
  <c r="W248"/>
  <c r="W250"/>
  <c r="W255"/>
  <c r="W335"/>
  <c r="W337"/>
  <c r="W466"/>
  <c r="W468"/>
  <c r="W470"/>
  <c r="L129"/>
  <c r="L134"/>
  <c r="W134" s="1"/>
  <c r="O165"/>
  <c r="L171"/>
  <c r="W171" s="1"/>
  <c r="Q205"/>
  <c r="R205" s="1"/>
  <c r="Y205" s="1"/>
  <c r="O297"/>
  <c r="N308" s="1"/>
  <c r="O341"/>
  <c r="L360"/>
  <c r="W360" s="1"/>
  <c r="L492"/>
  <c r="W492" s="1"/>
  <c r="Q206"/>
  <c r="R206" s="1"/>
  <c r="O121"/>
  <c r="N121" s="1"/>
  <c r="N131" s="1"/>
  <c r="M131" s="1"/>
  <c r="O131" s="1"/>
  <c r="Q131" s="1"/>
  <c r="R131" s="1"/>
  <c r="Y131" s="1"/>
  <c r="O473"/>
  <c r="W343"/>
  <c r="W338"/>
  <c r="Q469"/>
  <c r="R469" s="1"/>
  <c r="L140"/>
  <c r="W140" s="1"/>
  <c r="O158"/>
  <c r="L176"/>
  <c r="L262"/>
  <c r="W262" s="1"/>
  <c r="O290"/>
  <c r="Q290" s="1"/>
  <c r="R290" s="1"/>
  <c r="Y290" s="1"/>
  <c r="O334"/>
  <c r="Q334" s="1"/>
  <c r="R334" s="1"/>
  <c r="L347"/>
  <c r="W347" s="1"/>
  <c r="L352"/>
  <c r="W352" s="1"/>
  <c r="Q117"/>
  <c r="R117" s="1"/>
  <c r="D84"/>
  <c r="D87" s="1"/>
  <c r="W117"/>
  <c r="W161"/>
  <c r="Q211"/>
  <c r="R211" s="1"/>
  <c r="W334"/>
  <c r="W336"/>
  <c r="W467"/>
  <c r="W469"/>
  <c r="W211"/>
  <c r="W299"/>
  <c r="L91"/>
  <c r="Y291"/>
  <c r="Q335"/>
  <c r="R335" s="1"/>
  <c r="R467"/>
  <c r="W116"/>
  <c r="Q336"/>
  <c r="R336" s="1"/>
  <c r="R466"/>
  <c r="Q248"/>
  <c r="Y293"/>
  <c r="Y294"/>
  <c r="Q299"/>
  <c r="R299" s="1"/>
  <c r="Q338"/>
  <c r="R338" s="1"/>
  <c r="Y379"/>
  <c r="Q202"/>
  <c r="R202" s="1"/>
  <c r="Q203"/>
  <c r="R203" s="1"/>
  <c r="Y203" s="1"/>
  <c r="Q246"/>
  <c r="R246" s="1"/>
  <c r="Q247"/>
  <c r="L399"/>
  <c r="W399" s="1"/>
  <c r="Q204"/>
  <c r="R204" s="1"/>
  <c r="Q249"/>
  <c r="R249" s="1"/>
  <c r="Y249" s="1"/>
  <c r="L86"/>
  <c r="S381"/>
  <c r="T381" s="1"/>
  <c r="V381" s="1"/>
  <c r="N22"/>
  <c r="S379"/>
  <c r="T379" s="1"/>
  <c r="V379" s="1"/>
  <c r="L394"/>
  <c r="W394" s="1"/>
  <c r="N20"/>
  <c r="Y292"/>
  <c r="L25"/>
  <c r="L303"/>
  <c r="W303" s="1"/>
  <c r="L310"/>
  <c r="W310" s="1"/>
  <c r="L305"/>
  <c r="W305" s="1"/>
  <c r="L308"/>
  <c r="W308" s="1"/>
  <c r="L316"/>
  <c r="M316" s="1"/>
  <c r="L228"/>
  <c r="L222"/>
  <c r="L220"/>
  <c r="L217"/>
  <c r="L215"/>
  <c r="L216"/>
  <c r="L223"/>
  <c r="L96"/>
  <c r="L90"/>
  <c r="L88"/>
  <c r="L85"/>
  <c r="L83"/>
  <c r="M77"/>
  <c r="O77" s="1"/>
  <c r="N77" s="1"/>
  <c r="N87" s="1"/>
  <c r="M87" s="1"/>
  <c r="O87" s="1"/>
  <c r="S292"/>
  <c r="L84"/>
  <c r="O167"/>
  <c r="O27"/>
  <c r="O378"/>
  <c r="Q378" s="1"/>
  <c r="R378" s="1"/>
  <c r="O385"/>
  <c r="O250"/>
  <c r="Q250" s="1"/>
  <c r="R250" s="1"/>
  <c r="O343"/>
  <c r="Q343" s="1"/>
  <c r="R343" s="1"/>
  <c r="L218"/>
  <c r="O382"/>
  <c r="Q382" s="1"/>
  <c r="R382" s="1"/>
  <c r="Y382" s="1"/>
  <c r="O79"/>
  <c r="O253"/>
  <c r="S291"/>
  <c r="O380"/>
  <c r="Q380" s="1"/>
  <c r="R380" s="1"/>
  <c r="Y380" s="1"/>
  <c r="L128"/>
  <c r="L130"/>
  <c r="L135"/>
  <c r="L272"/>
  <c r="L266"/>
  <c r="L264"/>
  <c r="L261"/>
  <c r="L259"/>
  <c r="L404"/>
  <c r="L398"/>
  <c r="L396"/>
  <c r="L393"/>
  <c r="L391"/>
  <c r="L260"/>
  <c r="S293"/>
  <c r="L392"/>
  <c r="L172"/>
  <c r="L174"/>
  <c r="L179"/>
  <c r="L267"/>
  <c r="S294"/>
  <c r="L311"/>
  <c r="O255"/>
  <c r="Q255" s="1"/>
  <c r="R255" s="1"/>
  <c r="O387"/>
  <c r="Q387" s="1"/>
  <c r="R387" s="1"/>
  <c r="Y387" s="1"/>
  <c r="L304"/>
  <c r="L306"/>
  <c r="L348"/>
  <c r="L350"/>
  <c r="L355"/>
  <c r="L480"/>
  <c r="L482"/>
  <c r="L487"/>
  <c r="A161"/>
  <c r="Q161" s="1"/>
  <c r="A159"/>
  <c r="Q159" s="1"/>
  <c r="A162"/>
  <c r="Q162" s="1"/>
  <c r="A158"/>
  <c r="A160"/>
  <c r="Q160" s="1"/>
  <c r="W475"/>
  <c r="A118"/>
  <c r="Q118" s="1"/>
  <c r="D91"/>
  <c r="D110"/>
  <c r="A115"/>
  <c r="Q115" s="1"/>
  <c r="W123"/>
  <c r="A114"/>
  <c r="A116"/>
  <c r="Q116" s="1"/>
  <c r="D85"/>
  <c r="A31" i="9"/>
  <c r="C25"/>
  <c r="A25"/>
  <c r="D24"/>
  <c r="J447" i="1" s="1"/>
  <c r="L447" s="1"/>
  <c r="A24" i="9"/>
  <c r="D23"/>
  <c r="J446" i="1" s="1"/>
  <c r="L446" s="1"/>
  <c r="A19" i="9"/>
  <c r="D18"/>
  <c r="J441" i="1" s="1"/>
  <c r="L441" s="1"/>
  <c r="A18" i="9"/>
  <c r="A15"/>
  <c r="Y219" i="1" l="1"/>
  <c r="M447"/>
  <c r="W447"/>
  <c r="W446"/>
  <c r="M446"/>
  <c r="W441"/>
  <c r="L450"/>
  <c r="M441"/>
  <c r="F10" i="9"/>
  <c r="M25" i="1"/>
  <c r="O19"/>
  <c r="S219"/>
  <c r="T219" s="1"/>
  <c r="V219" s="1"/>
  <c r="S307"/>
  <c r="T307" s="1"/>
  <c r="V307" s="1"/>
  <c r="S263"/>
  <c r="T263" s="1"/>
  <c r="V263" s="1"/>
  <c r="O483"/>
  <c r="Q483" s="1"/>
  <c r="R483" s="1"/>
  <c r="Y483" s="1"/>
  <c r="S131"/>
  <c r="T131" s="1"/>
  <c r="V131" s="1"/>
  <c r="Y263"/>
  <c r="O395"/>
  <c r="Q395" s="1"/>
  <c r="R395" s="1"/>
  <c r="Y395" s="1"/>
  <c r="O351"/>
  <c r="Q351" s="1"/>
  <c r="R351" s="1"/>
  <c r="Y351" s="1"/>
  <c r="Y307"/>
  <c r="B299"/>
  <c r="B314"/>
  <c r="B315" s="1"/>
  <c r="B316" s="1"/>
  <c r="B309"/>
  <c r="B310" s="1"/>
  <c r="B311" s="1"/>
  <c r="B303"/>
  <c r="B304" s="1"/>
  <c r="B305" s="1"/>
  <c r="B306" s="1"/>
  <c r="B293"/>
  <c r="B291"/>
  <c r="D287"/>
  <c r="B292"/>
  <c r="B294"/>
  <c r="B290"/>
  <c r="B343"/>
  <c r="B358"/>
  <c r="B359" s="1"/>
  <c r="B360" s="1"/>
  <c r="B353"/>
  <c r="B354" s="1"/>
  <c r="B355" s="1"/>
  <c r="B347"/>
  <c r="B348" s="1"/>
  <c r="B349" s="1"/>
  <c r="B350" s="1"/>
  <c r="B336"/>
  <c r="B335"/>
  <c r="D331"/>
  <c r="B338"/>
  <c r="B334"/>
  <c r="B337"/>
  <c r="B167"/>
  <c r="B182"/>
  <c r="B183" s="1"/>
  <c r="B184" s="1"/>
  <c r="B171"/>
  <c r="B172" s="1"/>
  <c r="B173" s="1"/>
  <c r="B174" s="1"/>
  <c r="B177"/>
  <c r="B178" s="1"/>
  <c r="B179" s="1"/>
  <c r="B159"/>
  <c r="B158"/>
  <c r="W167" s="1"/>
  <c r="B162"/>
  <c r="B161"/>
  <c r="B160"/>
  <c r="B79"/>
  <c r="W79" s="1"/>
  <c r="B71"/>
  <c r="D67"/>
  <c r="B73"/>
  <c r="B74"/>
  <c r="B70"/>
  <c r="B72"/>
  <c r="B94"/>
  <c r="B95" s="1"/>
  <c r="B96" s="1"/>
  <c r="B255"/>
  <c r="B270"/>
  <c r="B271" s="1"/>
  <c r="B272" s="1"/>
  <c r="B259"/>
  <c r="B260" s="1"/>
  <c r="B261" s="1"/>
  <c r="B262" s="1"/>
  <c r="B265"/>
  <c r="B266" s="1"/>
  <c r="B267" s="1"/>
  <c r="B250"/>
  <c r="B246"/>
  <c r="B249"/>
  <c r="B247"/>
  <c r="D243"/>
  <c r="B248"/>
  <c r="B475"/>
  <c r="B490"/>
  <c r="B491" s="1"/>
  <c r="B492" s="1"/>
  <c r="B485"/>
  <c r="B486" s="1"/>
  <c r="B487" s="1"/>
  <c r="B479"/>
  <c r="B480" s="1"/>
  <c r="B481" s="1"/>
  <c r="B482" s="1"/>
  <c r="B469"/>
  <c r="B467"/>
  <c r="D463"/>
  <c r="B468"/>
  <c r="B470"/>
  <c r="B466"/>
  <c r="B211"/>
  <c r="B226"/>
  <c r="B227" s="1"/>
  <c r="B228" s="1"/>
  <c r="B221"/>
  <c r="B222" s="1"/>
  <c r="B223" s="1"/>
  <c r="B215"/>
  <c r="B216" s="1"/>
  <c r="B217" s="1"/>
  <c r="B218" s="1"/>
  <c r="B204"/>
  <c r="B206"/>
  <c r="B203"/>
  <c r="D199"/>
  <c r="B202"/>
  <c r="B205"/>
  <c r="B387"/>
  <c r="B402"/>
  <c r="B403" s="1"/>
  <c r="B404" s="1"/>
  <c r="B397"/>
  <c r="B398" s="1"/>
  <c r="B399" s="1"/>
  <c r="B391"/>
  <c r="B392" s="1"/>
  <c r="B393" s="1"/>
  <c r="B394" s="1"/>
  <c r="B382"/>
  <c r="B378"/>
  <c r="B381"/>
  <c r="B379"/>
  <c r="B380"/>
  <c r="D375"/>
  <c r="C304"/>
  <c r="C305" s="1"/>
  <c r="C306" s="1"/>
  <c r="C311"/>
  <c r="C267"/>
  <c r="C260"/>
  <c r="C261" s="1"/>
  <c r="C262" s="1"/>
  <c r="B83"/>
  <c r="B84" s="1"/>
  <c r="B85" s="1"/>
  <c r="B86" s="1"/>
  <c r="B89"/>
  <c r="B90" s="1"/>
  <c r="B91" s="1"/>
  <c r="A83"/>
  <c r="A84" s="1"/>
  <c r="A85" s="1"/>
  <c r="A86" s="1"/>
  <c r="A89"/>
  <c r="A90" s="1"/>
  <c r="A91" s="1"/>
  <c r="C83"/>
  <c r="T175"/>
  <c r="V175" s="1"/>
  <c r="Z175"/>
  <c r="AA175" s="1"/>
  <c r="AC175" s="1"/>
  <c r="J403"/>
  <c r="L403" s="1"/>
  <c r="W403" s="1"/>
  <c r="J315"/>
  <c r="L315" s="1"/>
  <c r="W315" s="1"/>
  <c r="J227"/>
  <c r="L227" s="1"/>
  <c r="W227" s="1"/>
  <c r="J139"/>
  <c r="L139" s="1"/>
  <c r="W139" s="1"/>
  <c r="J491"/>
  <c r="L491" s="1"/>
  <c r="W491" s="1"/>
  <c r="J359"/>
  <c r="L359" s="1"/>
  <c r="W359" s="1"/>
  <c r="J271"/>
  <c r="L271" s="1"/>
  <c r="W271" s="1"/>
  <c r="J183"/>
  <c r="L183" s="1"/>
  <c r="W183" s="1"/>
  <c r="J95"/>
  <c r="L95" s="1"/>
  <c r="J314"/>
  <c r="L314" s="1"/>
  <c r="W314" s="1"/>
  <c r="J226"/>
  <c r="L226" s="1"/>
  <c r="W226" s="1"/>
  <c r="J138"/>
  <c r="L138" s="1"/>
  <c r="W138" s="1"/>
  <c r="J490"/>
  <c r="L490" s="1"/>
  <c r="W490" s="1"/>
  <c r="J358"/>
  <c r="L358" s="1"/>
  <c r="W358" s="1"/>
  <c r="J270"/>
  <c r="L270" s="1"/>
  <c r="W270" s="1"/>
  <c r="J182"/>
  <c r="L182" s="1"/>
  <c r="W182" s="1"/>
  <c r="J94"/>
  <c r="L94" s="1"/>
  <c r="J402"/>
  <c r="L402" s="1"/>
  <c r="W402" s="1"/>
  <c r="F23" i="9"/>
  <c r="F26" s="1"/>
  <c r="J397" i="1"/>
  <c r="L397" s="1"/>
  <c r="W397" s="1"/>
  <c r="J309"/>
  <c r="L309" s="1"/>
  <c r="W309" s="1"/>
  <c r="J221"/>
  <c r="L221" s="1"/>
  <c r="W221" s="1"/>
  <c r="J133"/>
  <c r="L133" s="1"/>
  <c r="W133" s="1"/>
  <c r="J485"/>
  <c r="L485" s="1"/>
  <c r="W485" s="1"/>
  <c r="J353"/>
  <c r="L353" s="1"/>
  <c r="W353" s="1"/>
  <c r="J265"/>
  <c r="L265" s="1"/>
  <c r="W265" s="1"/>
  <c r="J177"/>
  <c r="L177" s="1"/>
  <c r="J89"/>
  <c r="L89" s="1"/>
  <c r="Y204"/>
  <c r="S337"/>
  <c r="T337" s="1"/>
  <c r="V337" s="1"/>
  <c r="S469"/>
  <c r="T469" s="1"/>
  <c r="V469" s="1"/>
  <c r="Y337"/>
  <c r="Y250"/>
  <c r="Y467"/>
  <c r="Y469"/>
  <c r="Y343"/>
  <c r="S299"/>
  <c r="T299" s="1"/>
  <c r="V299" s="1"/>
  <c r="Y255"/>
  <c r="Y470"/>
  <c r="S335"/>
  <c r="Z335" s="1"/>
  <c r="Y334"/>
  <c r="Y246"/>
  <c r="Y206"/>
  <c r="S202"/>
  <c r="T202" s="1"/>
  <c r="V202" s="1"/>
  <c r="S470"/>
  <c r="Z470" s="1"/>
  <c r="S468"/>
  <c r="T468" s="1"/>
  <c r="V468" s="1"/>
  <c r="Y468"/>
  <c r="R473"/>
  <c r="Y338"/>
  <c r="S336"/>
  <c r="Z336" s="1"/>
  <c r="Y335"/>
  <c r="N358"/>
  <c r="N352"/>
  <c r="M352" s="1"/>
  <c r="O352" s="1"/>
  <c r="Q352" s="1"/>
  <c r="R352" s="1"/>
  <c r="Y352" s="1"/>
  <c r="N354"/>
  <c r="M354" s="1"/>
  <c r="O354" s="1"/>
  <c r="Q354" s="1"/>
  <c r="R354" s="1"/>
  <c r="N350"/>
  <c r="M350" s="1"/>
  <c r="N348"/>
  <c r="M348" s="1"/>
  <c r="N353"/>
  <c r="W354"/>
  <c r="S211"/>
  <c r="Z211" s="1"/>
  <c r="S204"/>
  <c r="Z204" s="1"/>
  <c r="Y117"/>
  <c r="N134"/>
  <c r="M134" s="1"/>
  <c r="O134" s="1"/>
  <c r="Q134" s="1"/>
  <c r="R134" s="1"/>
  <c r="Y134" s="1"/>
  <c r="N140"/>
  <c r="M140" s="1"/>
  <c r="O140" s="1"/>
  <c r="Q140" s="1"/>
  <c r="R140" s="1"/>
  <c r="Y140" s="1"/>
  <c r="N133"/>
  <c r="N135"/>
  <c r="M135" s="1"/>
  <c r="N139"/>
  <c r="N138"/>
  <c r="N127"/>
  <c r="M127" s="1"/>
  <c r="O127" s="1"/>
  <c r="Q127" s="1"/>
  <c r="R127" s="1"/>
  <c r="Y127" s="1"/>
  <c r="N128"/>
  <c r="M128" s="1"/>
  <c r="N129"/>
  <c r="M129" s="1"/>
  <c r="O129" s="1"/>
  <c r="Q129" s="1"/>
  <c r="R129" s="1"/>
  <c r="N132"/>
  <c r="M132" s="1"/>
  <c r="O132" s="1"/>
  <c r="Q132" s="1"/>
  <c r="N130"/>
  <c r="M130" s="1"/>
  <c r="W132"/>
  <c r="O23"/>
  <c r="W176"/>
  <c r="N487"/>
  <c r="M487" s="1"/>
  <c r="N486"/>
  <c r="M486" s="1"/>
  <c r="O486" s="1"/>
  <c r="Q486" s="1"/>
  <c r="R486" s="1"/>
  <c r="Y486" s="1"/>
  <c r="N482"/>
  <c r="M482" s="1"/>
  <c r="N480"/>
  <c r="M480" s="1"/>
  <c r="N490"/>
  <c r="N479"/>
  <c r="M479" s="1"/>
  <c r="O479" s="1"/>
  <c r="N492"/>
  <c r="M492" s="1"/>
  <c r="O492" s="1"/>
  <c r="Q492" s="1"/>
  <c r="R492" s="1"/>
  <c r="Y492" s="1"/>
  <c r="N481"/>
  <c r="M481" s="1"/>
  <c r="O481" s="1"/>
  <c r="Q481" s="1"/>
  <c r="R481" s="1"/>
  <c r="Y481" s="1"/>
  <c r="N491"/>
  <c r="N484"/>
  <c r="M484" s="1"/>
  <c r="O484" s="1"/>
  <c r="Q484" s="1"/>
  <c r="R484" s="1"/>
  <c r="Y484" s="1"/>
  <c r="N485"/>
  <c r="S290"/>
  <c r="S297" s="1"/>
  <c r="S338"/>
  <c r="Z338" s="1"/>
  <c r="S205"/>
  <c r="T205" s="1"/>
  <c r="V205" s="1"/>
  <c r="R297"/>
  <c r="N355"/>
  <c r="M355" s="1"/>
  <c r="N349"/>
  <c r="M349" s="1"/>
  <c r="O349" s="1"/>
  <c r="Q349" s="1"/>
  <c r="R349" s="1"/>
  <c r="Y349" s="1"/>
  <c r="N360"/>
  <c r="M360" s="1"/>
  <c r="O360" s="1"/>
  <c r="Q360" s="1"/>
  <c r="R360" s="1"/>
  <c r="Y360" s="1"/>
  <c r="Y202"/>
  <c r="R341"/>
  <c r="S206"/>
  <c r="Z206" s="1"/>
  <c r="W173"/>
  <c r="S117"/>
  <c r="Z117" s="1"/>
  <c r="N359"/>
  <c r="N347"/>
  <c r="M347" s="1"/>
  <c r="O347" s="1"/>
  <c r="Q347" s="1"/>
  <c r="R347" s="1"/>
  <c r="Y347" s="1"/>
  <c r="S467"/>
  <c r="T467" s="1"/>
  <c r="V467" s="1"/>
  <c r="S334"/>
  <c r="T334" s="1"/>
  <c r="V334" s="1"/>
  <c r="S246"/>
  <c r="Z246" s="1"/>
  <c r="Y466"/>
  <c r="R209"/>
  <c r="Y299"/>
  <c r="Y336"/>
  <c r="Y211"/>
  <c r="S466"/>
  <c r="Z466" s="1"/>
  <c r="S203"/>
  <c r="Z203" s="1"/>
  <c r="AA203" s="1"/>
  <c r="R160"/>
  <c r="Y160" s="1"/>
  <c r="S160"/>
  <c r="R162"/>
  <c r="Y162" s="1"/>
  <c r="S162"/>
  <c r="Z162" s="1"/>
  <c r="R116"/>
  <c r="Y116" s="1"/>
  <c r="S116"/>
  <c r="Z116" s="1"/>
  <c r="R115"/>
  <c r="Y115" s="1"/>
  <c r="S115"/>
  <c r="Z115" s="1"/>
  <c r="R118"/>
  <c r="Y118" s="1"/>
  <c r="S118"/>
  <c r="Z118" s="1"/>
  <c r="R159"/>
  <c r="S159"/>
  <c r="R161"/>
  <c r="Y161" s="1"/>
  <c r="S161"/>
  <c r="Z161" s="1"/>
  <c r="R248"/>
  <c r="Y248" s="1"/>
  <c r="S248"/>
  <c r="R247"/>
  <c r="S247"/>
  <c r="S249"/>
  <c r="T249" s="1"/>
  <c r="V249" s="1"/>
  <c r="Z381"/>
  <c r="AA381" s="1"/>
  <c r="Q167"/>
  <c r="R167" s="1"/>
  <c r="Q114"/>
  <c r="Q475"/>
  <c r="Q123"/>
  <c r="W129"/>
  <c r="S343"/>
  <c r="Z343" s="1"/>
  <c r="Q158"/>
  <c r="O21"/>
  <c r="O22"/>
  <c r="Z379"/>
  <c r="AA379" s="1"/>
  <c r="O20"/>
  <c r="N315"/>
  <c r="N305"/>
  <c r="M305" s="1"/>
  <c r="N309"/>
  <c r="N303"/>
  <c r="M303" s="1"/>
  <c r="O303" s="1"/>
  <c r="Q303" s="1"/>
  <c r="R303" s="1"/>
  <c r="Y303" s="1"/>
  <c r="M308"/>
  <c r="O308" s="1"/>
  <c r="Q308" s="1"/>
  <c r="R308" s="1"/>
  <c r="Y308" s="1"/>
  <c r="N314"/>
  <c r="N310"/>
  <c r="M310" s="1"/>
  <c r="O310" s="1"/>
  <c r="Q310" s="1"/>
  <c r="R310" s="1"/>
  <c r="Y310" s="1"/>
  <c r="N304"/>
  <c r="M304" s="1"/>
  <c r="N311"/>
  <c r="M311" s="1"/>
  <c r="N306"/>
  <c r="M306" s="1"/>
  <c r="N271"/>
  <c r="N267"/>
  <c r="M267" s="1"/>
  <c r="N265"/>
  <c r="N262"/>
  <c r="M262" s="1"/>
  <c r="N260"/>
  <c r="M260" s="1"/>
  <c r="N270"/>
  <c r="N259"/>
  <c r="M259" s="1"/>
  <c r="N272"/>
  <c r="M272" s="1"/>
  <c r="N261"/>
  <c r="M261" s="1"/>
  <c r="N264"/>
  <c r="M264" s="1"/>
  <c r="N266"/>
  <c r="M266" s="1"/>
  <c r="W487"/>
  <c r="W355"/>
  <c r="W179"/>
  <c r="W392"/>
  <c r="W393"/>
  <c r="W261"/>
  <c r="W218"/>
  <c r="W222"/>
  <c r="W348"/>
  <c r="W172"/>
  <c r="R385"/>
  <c r="Y378"/>
  <c r="Z292"/>
  <c r="AA292" s="1"/>
  <c r="T292"/>
  <c r="V292" s="1"/>
  <c r="N95"/>
  <c r="N91"/>
  <c r="M91" s="1"/>
  <c r="N89"/>
  <c r="N86"/>
  <c r="M86" s="1"/>
  <c r="N84"/>
  <c r="M84" s="1"/>
  <c r="N88"/>
  <c r="M88" s="1"/>
  <c r="N94"/>
  <c r="N83"/>
  <c r="M83" s="1"/>
  <c r="N96"/>
  <c r="M96" s="1"/>
  <c r="N85"/>
  <c r="M85" s="1"/>
  <c r="N90"/>
  <c r="M90" s="1"/>
  <c r="W220"/>
  <c r="W306"/>
  <c r="W311"/>
  <c r="N403"/>
  <c r="N399"/>
  <c r="M399" s="1"/>
  <c r="N397"/>
  <c r="N394"/>
  <c r="M394" s="1"/>
  <c r="N392"/>
  <c r="M392" s="1"/>
  <c r="N402"/>
  <c r="N391"/>
  <c r="M391" s="1"/>
  <c r="N404"/>
  <c r="M404" s="1"/>
  <c r="N393"/>
  <c r="M393" s="1"/>
  <c r="N398"/>
  <c r="M398" s="1"/>
  <c r="N396"/>
  <c r="M396" s="1"/>
  <c r="W396"/>
  <c r="W264"/>
  <c r="W130"/>
  <c r="W223"/>
  <c r="W215"/>
  <c r="S382"/>
  <c r="S250"/>
  <c r="S378"/>
  <c r="N27"/>
  <c r="W260"/>
  <c r="N184"/>
  <c r="M184" s="1"/>
  <c r="N182"/>
  <c r="N178"/>
  <c r="M178" s="1"/>
  <c r="N176"/>
  <c r="M176" s="1"/>
  <c r="N173"/>
  <c r="M173" s="1"/>
  <c r="N171"/>
  <c r="M171" s="1"/>
  <c r="N174"/>
  <c r="M174" s="1"/>
  <c r="N183"/>
  <c r="N172"/>
  <c r="M172" s="1"/>
  <c r="N177"/>
  <c r="N179"/>
  <c r="M179" s="1"/>
  <c r="W404"/>
  <c r="W272"/>
  <c r="T291"/>
  <c r="V291" s="1"/>
  <c r="Z291"/>
  <c r="AA291" s="1"/>
  <c r="W480"/>
  <c r="W267"/>
  <c r="W391"/>
  <c r="W259"/>
  <c r="W135"/>
  <c r="N19"/>
  <c r="W216"/>
  <c r="W482"/>
  <c r="W350"/>
  <c r="W304"/>
  <c r="T294"/>
  <c r="V294" s="1"/>
  <c r="Z294"/>
  <c r="AA294" s="1"/>
  <c r="W174"/>
  <c r="T293"/>
  <c r="V293" s="1"/>
  <c r="Z293"/>
  <c r="AA293" s="1"/>
  <c r="W398"/>
  <c r="W266"/>
  <c r="W128"/>
  <c r="Y297"/>
  <c r="W217"/>
  <c r="W228"/>
  <c r="S387"/>
  <c r="S380"/>
  <c r="S255"/>
  <c r="O209"/>
  <c r="Z219" l="1"/>
  <c r="AA219" s="1"/>
  <c r="AC219" s="1"/>
  <c r="O447"/>
  <c r="Q447" s="1"/>
  <c r="R447" s="1"/>
  <c r="Y447" s="1"/>
  <c r="O441"/>
  <c r="Q441" s="1"/>
  <c r="R441" s="1"/>
  <c r="M450"/>
  <c r="O450" s="1"/>
  <c r="O446"/>
  <c r="Q446" s="1"/>
  <c r="R446" s="1"/>
  <c r="Y446" s="1"/>
  <c r="Q79"/>
  <c r="R79" s="1"/>
  <c r="Y79" s="1"/>
  <c r="Z307"/>
  <c r="AA307" s="1"/>
  <c r="AC307" s="1"/>
  <c r="Z131"/>
  <c r="AA131" s="1"/>
  <c r="AC131" s="1"/>
  <c r="Q479"/>
  <c r="R479" s="1"/>
  <c r="Y479" s="1"/>
  <c r="L31"/>
  <c r="L29"/>
  <c r="Z263"/>
  <c r="AA263" s="1"/>
  <c r="AC263" s="1"/>
  <c r="S483"/>
  <c r="S395"/>
  <c r="S351"/>
  <c r="Q74"/>
  <c r="W74"/>
  <c r="B484"/>
  <c r="B483"/>
  <c r="W70"/>
  <c r="Q70"/>
  <c r="B307"/>
  <c r="B308"/>
  <c r="W72"/>
  <c r="Q72"/>
  <c r="B220"/>
  <c r="B219"/>
  <c r="B351"/>
  <c r="B352"/>
  <c r="B175"/>
  <c r="B176"/>
  <c r="B264"/>
  <c r="B263"/>
  <c r="W73"/>
  <c r="Q73"/>
  <c r="B396"/>
  <c r="B395"/>
  <c r="W71"/>
  <c r="Q71"/>
  <c r="S71" s="1"/>
  <c r="S20" s="1"/>
  <c r="Y167"/>
  <c r="AA338"/>
  <c r="C308"/>
  <c r="C307"/>
  <c r="C264"/>
  <c r="C263"/>
  <c r="C347"/>
  <c r="C309"/>
  <c r="C310" s="1"/>
  <c r="C391"/>
  <c r="C353"/>
  <c r="C354" s="1"/>
  <c r="M491"/>
  <c r="O491" s="1"/>
  <c r="Q491" s="1"/>
  <c r="R491" s="1"/>
  <c r="Y491" s="1"/>
  <c r="M183"/>
  <c r="O183" s="1"/>
  <c r="Q183" s="1"/>
  <c r="R183" s="1"/>
  <c r="Y183" s="1"/>
  <c r="M490"/>
  <c r="O490" s="1"/>
  <c r="W83"/>
  <c r="C84"/>
  <c r="C91"/>
  <c r="W91" s="1"/>
  <c r="A87"/>
  <c r="A88"/>
  <c r="B88"/>
  <c r="B87"/>
  <c r="M485"/>
  <c r="O485" s="1"/>
  <c r="Q485" s="1"/>
  <c r="R485" s="1"/>
  <c r="Y485" s="1"/>
  <c r="M271"/>
  <c r="O271" s="1"/>
  <c r="Q271" s="1"/>
  <c r="R271" s="1"/>
  <c r="Y271" s="1"/>
  <c r="L186"/>
  <c r="M182"/>
  <c r="O182" s="1"/>
  <c r="Q182" s="1"/>
  <c r="R182" s="1"/>
  <c r="Y182" s="1"/>
  <c r="W177"/>
  <c r="M353"/>
  <c r="O353" s="1"/>
  <c r="Q353" s="1"/>
  <c r="R353" s="1"/>
  <c r="Y353" s="1"/>
  <c r="M314"/>
  <c r="O314" s="1"/>
  <c r="Q314" s="1"/>
  <c r="R314" s="1"/>
  <c r="Y314" s="1"/>
  <c r="M139"/>
  <c r="O139" s="1"/>
  <c r="Q139" s="1"/>
  <c r="R139" s="1"/>
  <c r="Y139" s="1"/>
  <c r="M138"/>
  <c r="O138" s="1"/>
  <c r="Q138" s="1"/>
  <c r="R138" s="1"/>
  <c r="Y138" s="1"/>
  <c r="L142"/>
  <c r="M397"/>
  <c r="O397" s="1"/>
  <c r="Q397" s="1"/>
  <c r="R397" s="1"/>
  <c r="Y397" s="1"/>
  <c r="M89"/>
  <c r="O89" s="1"/>
  <c r="Q89" s="1"/>
  <c r="R89" s="1"/>
  <c r="L362"/>
  <c r="M177"/>
  <c r="O177" s="1"/>
  <c r="Q177" s="1"/>
  <c r="R177" s="1"/>
  <c r="T117"/>
  <c r="V117" s="1"/>
  <c r="M403"/>
  <c r="O403" s="1"/>
  <c r="Q403" s="1"/>
  <c r="R403" s="1"/>
  <c r="Y403" s="1"/>
  <c r="M265"/>
  <c r="O265" s="1"/>
  <c r="Q265" s="1"/>
  <c r="R265" s="1"/>
  <c r="Y265" s="1"/>
  <c r="M315"/>
  <c r="O315" s="1"/>
  <c r="Q315" s="1"/>
  <c r="R315" s="1"/>
  <c r="Y315" s="1"/>
  <c r="L98"/>
  <c r="L318"/>
  <c r="M402"/>
  <c r="O402" s="1"/>
  <c r="Q402" s="1"/>
  <c r="R402" s="1"/>
  <c r="Y402" s="1"/>
  <c r="M270"/>
  <c r="O270" s="1"/>
  <c r="Q270" s="1"/>
  <c r="R270" s="1"/>
  <c r="Y270" s="1"/>
  <c r="M133"/>
  <c r="L406"/>
  <c r="L274"/>
  <c r="L230"/>
  <c r="L494"/>
  <c r="M309"/>
  <c r="O309" s="1"/>
  <c r="Q309" s="1"/>
  <c r="R309" s="1"/>
  <c r="Y309" s="1"/>
  <c r="M94"/>
  <c r="M95"/>
  <c r="O95" s="1"/>
  <c r="Q95" s="1"/>
  <c r="R95" s="1"/>
  <c r="M359"/>
  <c r="O359" s="1"/>
  <c r="Q359" s="1"/>
  <c r="R359" s="1"/>
  <c r="Y359" s="1"/>
  <c r="M358"/>
  <c r="O358" s="1"/>
  <c r="Q358" s="1"/>
  <c r="R358" s="1"/>
  <c r="Y358" s="1"/>
  <c r="Y209"/>
  <c r="AA204"/>
  <c r="Z469"/>
  <c r="AA469" s="1"/>
  <c r="Z337"/>
  <c r="AA337" s="1"/>
  <c r="T470"/>
  <c r="V470" s="1"/>
  <c r="AA343"/>
  <c r="Z290"/>
  <c r="AA290" s="1"/>
  <c r="AA470"/>
  <c r="Z468"/>
  <c r="AA468" s="1"/>
  <c r="Z299"/>
  <c r="AA299" s="1"/>
  <c r="T335"/>
  <c r="V335" s="1"/>
  <c r="AA335"/>
  <c r="T290"/>
  <c r="V290" s="1"/>
  <c r="Z202"/>
  <c r="AA202" s="1"/>
  <c r="T204"/>
  <c r="V204" s="1"/>
  <c r="AA206"/>
  <c r="T206"/>
  <c r="V206" s="1"/>
  <c r="Y473"/>
  <c r="Z467"/>
  <c r="AA467" s="1"/>
  <c r="S473"/>
  <c r="T473" s="1"/>
  <c r="T343"/>
  <c r="V343" s="1"/>
  <c r="T338"/>
  <c r="V338" s="1"/>
  <c r="T336"/>
  <c r="V336" s="1"/>
  <c r="Y354"/>
  <c r="S341"/>
  <c r="T341" s="1"/>
  <c r="S253"/>
  <c r="T211"/>
  <c r="V211" s="1"/>
  <c r="AA117"/>
  <c r="Y129"/>
  <c r="R132"/>
  <c r="Y132" s="1"/>
  <c r="S132"/>
  <c r="Z132" s="1"/>
  <c r="AA162"/>
  <c r="T161"/>
  <c r="V161" s="1"/>
  <c r="Z205"/>
  <c r="AA205" s="1"/>
  <c r="T466"/>
  <c r="V466" s="1"/>
  <c r="AA211"/>
  <c r="Z334"/>
  <c r="AA334" s="1"/>
  <c r="T162"/>
  <c r="V162" s="1"/>
  <c r="AA336"/>
  <c r="S360"/>
  <c r="Z360" s="1"/>
  <c r="AA360" s="1"/>
  <c r="T115"/>
  <c r="V115" s="1"/>
  <c r="AA161"/>
  <c r="AA118"/>
  <c r="S209"/>
  <c r="T209" s="1"/>
  <c r="T118"/>
  <c r="V118" s="1"/>
  <c r="T203"/>
  <c r="V203" s="1"/>
  <c r="Y341"/>
  <c r="T246"/>
  <c r="V246" s="1"/>
  <c r="AA115"/>
  <c r="R475"/>
  <c r="Y475" s="1"/>
  <c r="S475"/>
  <c r="T248"/>
  <c r="V248" s="1"/>
  <c r="Z248"/>
  <c r="AA248" s="1"/>
  <c r="R123"/>
  <c r="Y123" s="1"/>
  <c r="S123"/>
  <c r="Y247"/>
  <c r="R253"/>
  <c r="T160"/>
  <c r="V160" s="1"/>
  <c r="Z160"/>
  <c r="AA160" s="1"/>
  <c r="S127"/>
  <c r="Z127" s="1"/>
  <c r="AA127" s="1"/>
  <c r="S349"/>
  <c r="Z349" s="1"/>
  <c r="AA349" s="1"/>
  <c r="S492"/>
  <c r="Z492" s="1"/>
  <c r="AA492" s="1"/>
  <c r="S481"/>
  <c r="T481" s="1"/>
  <c r="V481" s="1"/>
  <c r="T116"/>
  <c r="V116" s="1"/>
  <c r="S347"/>
  <c r="T347" s="1"/>
  <c r="V347" s="1"/>
  <c r="T247"/>
  <c r="V247" s="1"/>
  <c r="Z247"/>
  <c r="S167"/>
  <c r="Z167" s="1"/>
  <c r="Z249"/>
  <c r="AA249" s="1"/>
  <c r="AA116"/>
  <c r="T159"/>
  <c r="V159" s="1"/>
  <c r="Z159"/>
  <c r="R158"/>
  <c r="S158"/>
  <c r="R114"/>
  <c r="S114"/>
  <c r="Y159"/>
  <c r="S134"/>
  <c r="Z134" s="1"/>
  <c r="AA134" s="1"/>
  <c r="S129"/>
  <c r="Z129" s="1"/>
  <c r="O25"/>
  <c r="S486"/>
  <c r="Z486" s="1"/>
  <c r="AA486" s="1"/>
  <c r="S484"/>
  <c r="Z484" s="1"/>
  <c r="AA484" s="1"/>
  <c r="S354"/>
  <c r="T354" s="1"/>
  <c r="V354" s="1"/>
  <c r="O305"/>
  <c r="Q305" s="1"/>
  <c r="R305" s="1"/>
  <c r="Y305" s="1"/>
  <c r="S308"/>
  <c r="Z308" s="1"/>
  <c r="AA308" s="1"/>
  <c r="S310"/>
  <c r="T310" s="1"/>
  <c r="V310" s="1"/>
  <c r="S303"/>
  <c r="T303" s="1"/>
  <c r="V303" s="1"/>
  <c r="O179"/>
  <c r="Q179" s="1"/>
  <c r="R179" s="1"/>
  <c r="Y179" s="1"/>
  <c r="O398"/>
  <c r="Q398" s="1"/>
  <c r="R398" s="1"/>
  <c r="Y398" s="1"/>
  <c r="O264"/>
  <c r="Q264" s="1"/>
  <c r="R264" s="1"/>
  <c r="Y264" s="1"/>
  <c r="O267"/>
  <c r="Q267" s="1"/>
  <c r="R267" s="1"/>
  <c r="Y267" s="1"/>
  <c r="O391"/>
  <c r="Q391" s="1"/>
  <c r="R391" s="1"/>
  <c r="Y391" s="1"/>
  <c r="O392"/>
  <c r="Q392" s="1"/>
  <c r="R392" s="1"/>
  <c r="Y392" s="1"/>
  <c r="O172"/>
  <c r="Q172" s="1"/>
  <c r="R172" s="1"/>
  <c r="Y172" s="1"/>
  <c r="O84"/>
  <c r="Q84" s="1"/>
  <c r="R84" s="1"/>
  <c r="O266"/>
  <c r="Q266" s="1"/>
  <c r="R266" s="1"/>
  <c r="Y266" s="1"/>
  <c r="O174"/>
  <c r="Q174" s="1"/>
  <c r="R174" s="1"/>
  <c r="Y174" s="1"/>
  <c r="O135"/>
  <c r="Q135" s="1"/>
  <c r="R135" s="1"/>
  <c r="Y135" s="1"/>
  <c r="O176"/>
  <c r="Q176" s="1"/>
  <c r="R176" s="1"/>
  <c r="Y176" s="1"/>
  <c r="O83"/>
  <c r="Q83" s="1"/>
  <c r="R83" s="1"/>
  <c r="O130"/>
  <c r="Q130" s="1"/>
  <c r="R130" s="1"/>
  <c r="Y130" s="1"/>
  <c r="O396"/>
  <c r="Q396" s="1"/>
  <c r="R396" s="1"/>
  <c r="Y396" s="1"/>
  <c r="O393"/>
  <c r="Q393" s="1"/>
  <c r="R393" s="1"/>
  <c r="Y393" s="1"/>
  <c r="O259"/>
  <c r="Q259" s="1"/>
  <c r="R259" s="1"/>
  <c r="O272"/>
  <c r="Q272" s="1"/>
  <c r="R272" s="1"/>
  <c r="Y272" s="1"/>
  <c r="O173"/>
  <c r="Q173" s="1"/>
  <c r="R173" s="1"/>
  <c r="Y173" s="1"/>
  <c r="O184"/>
  <c r="Q184" s="1"/>
  <c r="R184" s="1"/>
  <c r="Y184" s="1"/>
  <c r="Z255"/>
  <c r="AA255" s="1"/>
  <c r="T255"/>
  <c r="V255" s="1"/>
  <c r="O128"/>
  <c r="Q128" s="1"/>
  <c r="R128" s="1"/>
  <c r="O350"/>
  <c r="Q350" s="1"/>
  <c r="R350" s="1"/>
  <c r="Y350" s="1"/>
  <c r="O178"/>
  <c r="Q178" s="1"/>
  <c r="R178" s="1"/>
  <c r="Y178" s="1"/>
  <c r="O260"/>
  <c r="Q260" s="1"/>
  <c r="R260" s="1"/>
  <c r="Y260" s="1"/>
  <c r="Z378"/>
  <c r="AA378" s="1"/>
  <c r="T378"/>
  <c r="V378" s="1"/>
  <c r="S385"/>
  <c r="O311"/>
  <c r="Q311" s="1"/>
  <c r="R311" s="1"/>
  <c r="Y311" s="1"/>
  <c r="O261"/>
  <c r="Q261" s="1"/>
  <c r="R261" s="1"/>
  <c r="Y261" s="1"/>
  <c r="O487"/>
  <c r="Q487" s="1"/>
  <c r="R487" s="1"/>
  <c r="Y487" s="1"/>
  <c r="T297"/>
  <c r="AA466"/>
  <c r="AA246"/>
  <c r="S352"/>
  <c r="N227"/>
  <c r="M227" s="1"/>
  <c r="N223"/>
  <c r="M223" s="1"/>
  <c r="N221"/>
  <c r="M221" s="1"/>
  <c r="N218"/>
  <c r="M218" s="1"/>
  <c r="N216"/>
  <c r="M216" s="1"/>
  <c r="N220"/>
  <c r="M220" s="1"/>
  <c r="N228"/>
  <c r="M228" s="1"/>
  <c r="N217"/>
  <c r="M217" s="1"/>
  <c r="N222"/>
  <c r="M222" s="1"/>
  <c r="N226"/>
  <c r="M226" s="1"/>
  <c r="N215"/>
  <c r="M215" s="1"/>
  <c r="Z387"/>
  <c r="AA387" s="1"/>
  <c r="T387"/>
  <c r="V387" s="1"/>
  <c r="O482"/>
  <c r="O88"/>
  <c r="O90"/>
  <c r="Q90" s="1"/>
  <c r="R90" s="1"/>
  <c r="O399"/>
  <c r="Q399" s="1"/>
  <c r="R399" s="1"/>
  <c r="Y399" s="1"/>
  <c r="O306"/>
  <c r="Q306" s="1"/>
  <c r="R306" s="1"/>
  <c r="Y306" s="1"/>
  <c r="O86"/>
  <c r="Q86" s="1"/>
  <c r="R86" s="1"/>
  <c r="Z380"/>
  <c r="AA380" s="1"/>
  <c r="T380"/>
  <c r="V380" s="1"/>
  <c r="O96"/>
  <c r="Q96" s="1"/>
  <c r="R96" s="1"/>
  <c r="O85"/>
  <c r="Q85" s="1"/>
  <c r="R85" s="1"/>
  <c r="O304"/>
  <c r="Q304" s="1"/>
  <c r="R304" s="1"/>
  <c r="O480"/>
  <c r="Q480" s="1"/>
  <c r="R480" s="1"/>
  <c r="Y480" s="1"/>
  <c r="O404"/>
  <c r="Q404" s="1"/>
  <c r="R404" s="1"/>
  <c r="Y404" s="1"/>
  <c r="O171"/>
  <c r="Q171" s="1"/>
  <c r="R171" s="1"/>
  <c r="Z250"/>
  <c r="T250"/>
  <c r="V250" s="1"/>
  <c r="Z382"/>
  <c r="AA382" s="1"/>
  <c r="T382"/>
  <c r="V382" s="1"/>
  <c r="O394"/>
  <c r="Q394" s="1"/>
  <c r="R394" s="1"/>
  <c r="Y394" s="1"/>
  <c r="O91"/>
  <c r="Q91" s="1"/>
  <c r="R91" s="1"/>
  <c r="Y385"/>
  <c r="O348"/>
  <c r="Q348" s="1"/>
  <c r="R348" s="1"/>
  <c r="O355"/>
  <c r="Q355" s="1"/>
  <c r="R355" s="1"/>
  <c r="Y355" s="1"/>
  <c r="O262"/>
  <c r="Q262" s="1"/>
  <c r="R262" s="1"/>
  <c r="Y262" s="1"/>
  <c r="S140"/>
  <c r="S447" l="1"/>
  <c r="S441"/>
  <c r="S446"/>
  <c r="Y441"/>
  <c r="Y450" s="1"/>
  <c r="R450"/>
  <c r="Y27"/>
  <c r="S479"/>
  <c r="T479" s="1"/>
  <c r="V479" s="1"/>
  <c r="S79"/>
  <c r="T79" s="1"/>
  <c r="V79" s="1"/>
  <c r="M29"/>
  <c r="M34" s="1"/>
  <c r="Q490"/>
  <c r="R490" s="1"/>
  <c r="G29"/>
  <c r="Q482"/>
  <c r="R482" s="1"/>
  <c r="Y482" s="1"/>
  <c r="O94"/>
  <c r="Q94" s="1"/>
  <c r="R94" s="1"/>
  <c r="M31"/>
  <c r="N31" s="1"/>
  <c r="R27"/>
  <c r="T483"/>
  <c r="V483" s="1"/>
  <c r="Z483"/>
  <c r="AA483" s="1"/>
  <c r="AC483" s="1"/>
  <c r="T395"/>
  <c r="V395" s="1"/>
  <c r="Z395"/>
  <c r="AA395" s="1"/>
  <c r="AC395" s="1"/>
  <c r="Z351"/>
  <c r="AA351" s="1"/>
  <c r="AC351" s="1"/>
  <c r="T351"/>
  <c r="V351" s="1"/>
  <c r="R71"/>
  <c r="R20" s="1"/>
  <c r="R74"/>
  <c r="R23" s="1"/>
  <c r="S74"/>
  <c r="S23" s="1"/>
  <c r="R72"/>
  <c r="R21" s="1"/>
  <c r="S72"/>
  <c r="S21" s="1"/>
  <c r="AA167"/>
  <c r="R73"/>
  <c r="R22" s="1"/>
  <c r="S73"/>
  <c r="S22" s="1"/>
  <c r="R70"/>
  <c r="R19" s="1"/>
  <c r="S70"/>
  <c r="S19" s="1"/>
  <c r="C485"/>
  <c r="C486" s="1"/>
  <c r="C399"/>
  <c r="C392"/>
  <c r="C393" s="1"/>
  <c r="C394" s="1"/>
  <c r="C479"/>
  <c r="C397"/>
  <c r="C398" s="1"/>
  <c r="C348"/>
  <c r="C349" s="1"/>
  <c r="C350" s="1"/>
  <c r="C355"/>
  <c r="S314"/>
  <c r="Z314" s="1"/>
  <c r="AA314" s="1"/>
  <c r="S491"/>
  <c r="Z491" s="1"/>
  <c r="AA491" s="1"/>
  <c r="M142"/>
  <c r="O142" s="1"/>
  <c r="M494"/>
  <c r="O494" s="1"/>
  <c r="M406"/>
  <c r="O406" s="1"/>
  <c r="M318"/>
  <c r="O318" s="1"/>
  <c r="Y91"/>
  <c r="Q88"/>
  <c r="R88" s="1"/>
  <c r="Q87"/>
  <c r="S138"/>
  <c r="T138" s="1"/>
  <c r="V138" s="1"/>
  <c r="C85"/>
  <c r="W84"/>
  <c r="Y84" s="1"/>
  <c r="Y177"/>
  <c r="M186"/>
  <c r="O186" s="1"/>
  <c r="O133"/>
  <c r="Q133" s="1"/>
  <c r="R133" s="1"/>
  <c r="Y133" s="1"/>
  <c r="S139"/>
  <c r="T139" s="1"/>
  <c r="V139" s="1"/>
  <c r="S358"/>
  <c r="T358" s="1"/>
  <c r="V358" s="1"/>
  <c r="L34"/>
  <c r="M274"/>
  <c r="O274" s="1"/>
  <c r="G31"/>
  <c r="M362"/>
  <c r="O362" s="1"/>
  <c r="M98"/>
  <c r="O98" s="1"/>
  <c r="S359"/>
  <c r="Z359" s="1"/>
  <c r="AA359" s="1"/>
  <c r="Z297"/>
  <c r="AA297" s="1"/>
  <c r="T167"/>
  <c r="V167" s="1"/>
  <c r="AA132"/>
  <c r="T360"/>
  <c r="V360" s="1"/>
  <c r="Z473"/>
  <c r="AA473" s="1"/>
  <c r="S480"/>
  <c r="Z480" s="1"/>
  <c r="AA480" s="1"/>
  <c r="AC480" s="1"/>
  <c r="Z481"/>
  <c r="AA481" s="1"/>
  <c r="T486"/>
  <c r="V486" s="1"/>
  <c r="Z354"/>
  <c r="AA354" s="1"/>
  <c r="T253"/>
  <c r="AA129"/>
  <c r="T134"/>
  <c r="V134" s="1"/>
  <c r="T132"/>
  <c r="V132" s="1"/>
  <c r="T129"/>
  <c r="V129" s="1"/>
  <c r="S260"/>
  <c r="T260" s="1"/>
  <c r="V260" s="1"/>
  <c r="S265"/>
  <c r="T265" s="1"/>
  <c r="V265" s="1"/>
  <c r="T127"/>
  <c r="V127" s="1"/>
  <c r="S130"/>
  <c r="Z130" s="1"/>
  <c r="AA130" s="1"/>
  <c r="Z341"/>
  <c r="AA341" s="1"/>
  <c r="S262"/>
  <c r="T262" s="1"/>
  <c r="V262" s="1"/>
  <c r="S171"/>
  <c r="T171" s="1"/>
  <c r="V171" s="1"/>
  <c r="T492"/>
  <c r="V492" s="1"/>
  <c r="S266"/>
  <c r="Z266" s="1"/>
  <c r="AA266" s="1"/>
  <c r="S270"/>
  <c r="T270" s="1"/>
  <c r="V270" s="1"/>
  <c r="S264"/>
  <c r="Z264" s="1"/>
  <c r="AA264" s="1"/>
  <c r="Z209"/>
  <c r="AA209" s="1"/>
  <c r="S348"/>
  <c r="T348" s="1"/>
  <c r="V348" s="1"/>
  <c r="T349"/>
  <c r="V349" s="1"/>
  <c r="S271"/>
  <c r="T271" s="1"/>
  <c r="V271" s="1"/>
  <c r="S135"/>
  <c r="T135" s="1"/>
  <c r="V135" s="1"/>
  <c r="Z253"/>
  <c r="Z347"/>
  <c r="AA347" s="1"/>
  <c r="S184"/>
  <c r="T184" s="1"/>
  <c r="V184" s="1"/>
  <c r="Y114"/>
  <c r="R121"/>
  <c r="R165"/>
  <c r="R186" s="1"/>
  <c r="Y158"/>
  <c r="S182"/>
  <c r="T182" s="1"/>
  <c r="V182" s="1"/>
  <c r="S487"/>
  <c r="Z487" s="1"/>
  <c r="AA487" s="1"/>
  <c r="S173"/>
  <c r="T173" s="1"/>
  <c r="V173" s="1"/>
  <c r="S174"/>
  <c r="T174" s="1"/>
  <c r="V174" s="1"/>
  <c r="S179"/>
  <c r="T179" s="1"/>
  <c r="V179" s="1"/>
  <c r="AA159"/>
  <c r="Z123"/>
  <c r="AA123" s="1"/>
  <c r="AC123" s="1"/>
  <c r="T123"/>
  <c r="V123" s="1"/>
  <c r="Z475"/>
  <c r="AA475" s="1"/>
  <c r="T475"/>
  <c r="V475" s="1"/>
  <c r="S267"/>
  <c r="T267" s="1"/>
  <c r="V267" s="1"/>
  <c r="T114"/>
  <c r="V114" s="1"/>
  <c r="Z114"/>
  <c r="Z121" s="1"/>
  <c r="S121"/>
  <c r="S165"/>
  <c r="Z158"/>
  <c r="T158"/>
  <c r="V158" s="1"/>
  <c r="AA247"/>
  <c r="Y253"/>
  <c r="S355"/>
  <c r="T355" s="1"/>
  <c r="V355" s="1"/>
  <c r="S177"/>
  <c r="Z177" s="1"/>
  <c r="S128"/>
  <c r="T128" s="1"/>
  <c r="V128" s="1"/>
  <c r="S86"/>
  <c r="S89"/>
  <c r="T89" s="1"/>
  <c r="V89" s="1"/>
  <c r="S95"/>
  <c r="T95" s="1"/>
  <c r="V95" s="1"/>
  <c r="S91"/>
  <c r="T91" s="1"/>
  <c r="V91" s="1"/>
  <c r="S90"/>
  <c r="T90" s="1"/>
  <c r="V90" s="1"/>
  <c r="S85"/>
  <c r="T85" s="1"/>
  <c r="V85" s="1"/>
  <c r="S397"/>
  <c r="T397" s="1"/>
  <c r="V397" s="1"/>
  <c r="S399"/>
  <c r="T399" s="1"/>
  <c r="V399" s="1"/>
  <c r="S398"/>
  <c r="T398" s="1"/>
  <c r="V398" s="1"/>
  <c r="S396"/>
  <c r="Z396" s="1"/>
  <c r="AA396" s="1"/>
  <c r="T484"/>
  <c r="V484" s="1"/>
  <c r="S394"/>
  <c r="T394" s="1"/>
  <c r="V394" s="1"/>
  <c r="S392"/>
  <c r="T392" s="1"/>
  <c r="V392" s="1"/>
  <c r="Z310"/>
  <c r="AA310" s="1"/>
  <c r="S306"/>
  <c r="T306" s="1"/>
  <c r="V306" s="1"/>
  <c r="T308"/>
  <c r="V308" s="1"/>
  <c r="Z303"/>
  <c r="AA303" s="1"/>
  <c r="S305"/>
  <c r="S309"/>
  <c r="T309" s="1"/>
  <c r="V309" s="1"/>
  <c r="S311"/>
  <c r="Z311" s="1"/>
  <c r="AA311" s="1"/>
  <c r="Y304"/>
  <c r="R318"/>
  <c r="O222"/>
  <c r="Q222" s="1"/>
  <c r="R222" s="1"/>
  <c r="Y222" s="1"/>
  <c r="O216"/>
  <c r="Q216" s="1"/>
  <c r="R216" s="1"/>
  <c r="Y216" s="1"/>
  <c r="O227"/>
  <c r="Q227" s="1"/>
  <c r="R227" s="1"/>
  <c r="Y227" s="1"/>
  <c r="Z140"/>
  <c r="AA140" s="1"/>
  <c r="T140"/>
  <c r="V140" s="1"/>
  <c r="O226"/>
  <c r="Q226" s="1"/>
  <c r="R226" s="1"/>
  <c r="Y226" s="1"/>
  <c r="Y348"/>
  <c r="R362"/>
  <c r="Y171"/>
  <c r="O217"/>
  <c r="Q217" s="1"/>
  <c r="R217" s="1"/>
  <c r="Y217" s="1"/>
  <c r="O218"/>
  <c r="Q218" s="1"/>
  <c r="R218" s="1"/>
  <c r="Y218" s="1"/>
  <c r="Y128"/>
  <c r="R406"/>
  <c r="S272"/>
  <c r="S485"/>
  <c r="S304"/>
  <c r="S403"/>
  <c r="S261"/>
  <c r="Z385"/>
  <c r="AA385" s="1"/>
  <c r="S178"/>
  <c r="S259"/>
  <c r="S393"/>
  <c r="S83"/>
  <c r="S176"/>
  <c r="S84"/>
  <c r="S391"/>
  <c r="S402"/>
  <c r="Y406"/>
  <c r="Y83"/>
  <c r="AA250"/>
  <c r="O220"/>
  <c r="Q220" s="1"/>
  <c r="R220" s="1"/>
  <c r="Y220" s="1"/>
  <c r="O223"/>
  <c r="Q223" s="1"/>
  <c r="R223" s="1"/>
  <c r="Y223" s="1"/>
  <c r="O215"/>
  <c r="Q215" s="1"/>
  <c r="R215" s="1"/>
  <c r="M230"/>
  <c r="O230" s="1"/>
  <c r="O228"/>
  <c r="Q228" s="1"/>
  <c r="R228" s="1"/>
  <c r="Y228" s="1"/>
  <c r="O221"/>
  <c r="Q221" s="1"/>
  <c r="R221" s="1"/>
  <c r="Y221" s="1"/>
  <c r="Z352"/>
  <c r="AA352" s="1"/>
  <c r="T352"/>
  <c r="V352" s="1"/>
  <c r="Y259"/>
  <c r="R274"/>
  <c r="S404"/>
  <c r="S96"/>
  <c r="S315"/>
  <c r="T385"/>
  <c r="S353"/>
  <c r="S183"/>
  <c r="S350"/>
  <c r="S172"/>
  <c r="AC492"/>
  <c r="AC297"/>
  <c r="AC341"/>
  <c r="AC385"/>
  <c r="AC209"/>
  <c r="AC473"/>
  <c r="T441" l="1"/>
  <c r="V441" s="1"/>
  <c r="Z441"/>
  <c r="S450"/>
  <c r="T450" s="1"/>
  <c r="T446"/>
  <c r="V446" s="1"/>
  <c r="Z446"/>
  <c r="AA446" s="1"/>
  <c r="AC446" s="1"/>
  <c r="T447"/>
  <c r="V447" s="1"/>
  <c r="Z447"/>
  <c r="AA447" s="1"/>
  <c r="AC447" s="1"/>
  <c r="S482"/>
  <c r="Z482" s="1"/>
  <c r="Z479"/>
  <c r="AA479" s="1"/>
  <c r="AC479" s="1"/>
  <c r="Z79"/>
  <c r="AA79" s="1"/>
  <c r="AC79" s="1"/>
  <c r="S27"/>
  <c r="T27" s="1"/>
  <c r="W27" s="1"/>
  <c r="O29"/>
  <c r="S490"/>
  <c r="Z490" s="1"/>
  <c r="T23"/>
  <c r="W23" s="1"/>
  <c r="S94"/>
  <c r="T94" s="1"/>
  <c r="V94" s="1"/>
  <c r="Y490"/>
  <c r="R494"/>
  <c r="R31"/>
  <c r="T19"/>
  <c r="Z73"/>
  <c r="Z22" s="1"/>
  <c r="T73"/>
  <c r="V73" s="1"/>
  <c r="Y71"/>
  <c r="Y20" s="1"/>
  <c r="Y70"/>
  <c r="Y19" s="1"/>
  <c r="R77"/>
  <c r="T71"/>
  <c r="V71" s="1"/>
  <c r="Z71"/>
  <c r="Z20" s="1"/>
  <c r="T70"/>
  <c r="V70" s="1"/>
  <c r="S77"/>
  <c r="Z70"/>
  <c r="Z19" s="1"/>
  <c r="Y74"/>
  <c r="Y23" s="1"/>
  <c r="T74"/>
  <c r="V74" s="1"/>
  <c r="Z74"/>
  <c r="Z23" s="1"/>
  <c r="Z72"/>
  <c r="Z21" s="1"/>
  <c r="T72"/>
  <c r="V72" s="1"/>
  <c r="Y72"/>
  <c r="Y21" s="1"/>
  <c r="Y73"/>
  <c r="Y22" s="1"/>
  <c r="AA22" s="1"/>
  <c r="T22"/>
  <c r="W22" s="1"/>
  <c r="C352"/>
  <c r="C351"/>
  <c r="C395"/>
  <c r="C396"/>
  <c r="C480"/>
  <c r="C481" s="1"/>
  <c r="C482" s="1"/>
  <c r="C487"/>
  <c r="T314"/>
  <c r="V314" s="1"/>
  <c r="T491"/>
  <c r="V491" s="1"/>
  <c r="C86"/>
  <c r="W85"/>
  <c r="Y85" s="1"/>
  <c r="S87"/>
  <c r="R87"/>
  <c r="R29" s="1"/>
  <c r="Z138"/>
  <c r="AA138" s="1"/>
  <c r="AC138" s="1"/>
  <c r="S88"/>
  <c r="AA177"/>
  <c r="AC177" s="1"/>
  <c r="S133"/>
  <c r="T133" s="1"/>
  <c r="V133" s="1"/>
  <c r="R142"/>
  <c r="Z139"/>
  <c r="AA139" s="1"/>
  <c r="AC139" s="1"/>
  <c r="Z358"/>
  <c r="AA358" s="1"/>
  <c r="T359"/>
  <c r="V359" s="1"/>
  <c r="Z179"/>
  <c r="AA179" s="1"/>
  <c r="AC179" s="1"/>
  <c r="Z128"/>
  <c r="AA128" s="1"/>
  <c r="AC128" s="1"/>
  <c r="T480"/>
  <c r="V480" s="1"/>
  <c r="T487"/>
  <c r="V487" s="1"/>
  <c r="Z348"/>
  <c r="AA348" s="1"/>
  <c r="AC348" s="1"/>
  <c r="AC253"/>
  <c r="Z260"/>
  <c r="AA260" s="1"/>
  <c r="AA253"/>
  <c r="T266"/>
  <c r="V266" s="1"/>
  <c r="Z265"/>
  <c r="AA265" s="1"/>
  <c r="T130"/>
  <c r="V130" s="1"/>
  <c r="S216"/>
  <c r="Z216" s="1"/>
  <c r="AA216" s="1"/>
  <c r="AC216" s="1"/>
  <c r="Z135"/>
  <c r="AA135" s="1"/>
  <c r="AC135" s="1"/>
  <c r="O31"/>
  <c r="Z171"/>
  <c r="AA171" s="1"/>
  <c r="AC171" s="1"/>
  <c r="Z173"/>
  <c r="AA173" s="1"/>
  <c r="AC173" s="1"/>
  <c r="Z271"/>
  <c r="AA271" s="1"/>
  <c r="T264"/>
  <c r="V264" s="1"/>
  <c r="S217"/>
  <c r="Z217" s="1"/>
  <c r="AA217" s="1"/>
  <c r="AC217" s="1"/>
  <c r="Z182"/>
  <c r="AA182" s="1"/>
  <c r="AC182" s="1"/>
  <c r="Z270"/>
  <c r="AA270" s="1"/>
  <c r="S222"/>
  <c r="T222" s="1"/>
  <c r="V222" s="1"/>
  <c r="Z262"/>
  <c r="AA262" s="1"/>
  <c r="T177"/>
  <c r="V177" s="1"/>
  <c r="S226"/>
  <c r="T226" s="1"/>
  <c r="V226" s="1"/>
  <c r="Z355"/>
  <c r="AA355" s="1"/>
  <c r="Z184"/>
  <c r="AA184" s="1"/>
  <c r="AC184" s="1"/>
  <c r="AA158"/>
  <c r="AC165" s="1"/>
  <c r="Y165"/>
  <c r="Y186" s="1"/>
  <c r="S223"/>
  <c r="T223" s="1"/>
  <c r="V223" s="1"/>
  <c r="Z165"/>
  <c r="S218"/>
  <c r="T218" s="1"/>
  <c r="V218" s="1"/>
  <c r="Z397"/>
  <c r="AA397" s="1"/>
  <c r="AC397" s="1"/>
  <c r="Z267"/>
  <c r="AA267" s="1"/>
  <c r="Z174"/>
  <c r="AA174" s="1"/>
  <c r="AC174" s="1"/>
  <c r="T121"/>
  <c r="Y121"/>
  <c r="AA121" s="1"/>
  <c r="AA114"/>
  <c r="AC121" s="1"/>
  <c r="T165"/>
  <c r="T86"/>
  <c r="V86" s="1"/>
  <c r="Z91"/>
  <c r="AA91" s="1"/>
  <c r="AC91" s="1"/>
  <c r="Z399"/>
  <c r="AA399" s="1"/>
  <c r="Z398"/>
  <c r="AA398" s="1"/>
  <c r="AC398" s="1"/>
  <c r="T396"/>
  <c r="V396" s="1"/>
  <c r="Z392"/>
  <c r="AA392" s="1"/>
  <c r="Z394"/>
  <c r="AA394" s="1"/>
  <c r="AC394" s="1"/>
  <c r="S406"/>
  <c r="T406" s="1"/>
  <c r="Z306"/>
  <c r="AA306" s="1"/>
  <c r="Z305"/>
  <c r="AA305" s="1"/>
  <c r="T305"/>
  <c r="V305" s="1"/>
  <c r="T311"/>
  <c r="V311" s="1"/>
  <c r="Z309"/>
  <c r="AA309" s="1"/>
  <c r="T178"/>
  <c r="V178" s="1"/>
  <c r="Z178"/>
  <c r="AA178" s="1"/>
  <c r="AC178" s="1"/>
  <c r="Z403"/>
  <c r="AA403" s="1"/>
  <c r="T403"/>
  <c r="V403" s="1"/>
  <c r="T304"/>
  <c r="V304" s="1"/>
  <c r="Z304"/>
  <c r="AA304" s="1"/>
  <c r="S318"/>
  <c r="T318" s="1"/>
  <c r="N29"/>
  <c r="T402"/>
  <c r="V402" s="1"/>
  <c r="Z402"/>
  <c r="AA402" s="1"/>
  <c r="AC402" s="1"/>
  <c r="Z272"/>
  <c r="AA272" s="1"/>
  <c r="T272"/>
  <c r="V272" s="1"/>
  <c r="Y215"/>
  <c r="R230"/>
  <c r="T350"/>
  <c r="V350" s="1"/>
  <c r="Z350"/>
  <c r="AA350" s="1"/>
  <c r="AC350" s="1"/>
  <c r="S362"/>
  <c r="T362" s="1"/>
  <c r="Z315"/>
  <c r="AA315" s="1"/>
  <c r="T315"/>
  <c r="V315" s="1"/>
  <c r="Z404"/>
  <c r="AA404" s="1"/>
  <c r="AC404" s="1"/>
  <c r="T404"/>
  <c r="V404" s="1"/>
  <c r="Y274"/>
  <c r="T176"/>
  <c r="V176" s="1"/>
  <c r="Z176"/>
  <c r="AA176" s="1"/>
  <c r="AC176" s="1"/>
  <c r="Z393"/>
  <c r="AA393" s="1"/>
  <c r="T393"/>
  <c r="V393" s="1"/>
  <c r="Z485"/>
  <c r="AA485" s="1"/>
  <c r="AC485" s="1"/>
  <c r="T485"/>
  <c r="V485" s="1"/>
  <c r="Y362"/>
  <c r="S220"/>
  <c r="S221"/>
  <c r="S215"/>
  <c r="S227"/>
  <c r="Z172"/>
  <c r="AA172" s="1"/>
  <c r="AC172" s="1"/>
  <c r="T172"/>
  <c r="V172" s="1"/>
  <c r="Z183"/>
  <c r="AA183" s="1"/>
  <c r="AC183" s="1"/>
  <c r="T183"/>
  <c r="V183" s="1"/>
  <c r="T391"/>
  <c r="V391" s="1"/>
  <c r="Z391"/>
  <c r="AA391" s="1"/>
  <c r="Z353"/>
  <c r="AA353" s="1"/>
  <c r="T353"/>
  <c r="V353" s="1"/>
  <c r="T96"/>
  <c r="V96" s="1"/>
  <c r="Z261"/>
  <c r="AA261" s="1"/>
  <c r="T261"/>
  <c r="V261" s="1"/>
  <c r="Y318"/>
  <c r="Z84"/>
  <c r="AA84" s="1"/>
  <c r="AC84" s="1"/>
  <c r="T84"/>
  <c r="V84" s="1"/>
  <c r="Z83"/>
  <c r="T83"/>
  <c r="V83" s="1"/>
  <c r="T259"/>
  <c r="V259" s="1"/>
  <c r="Z259"/>
  <c r="S274"/>
  <c r="T274" s="1"/>
  <c r="S228"/>
  <c r="S186"/>
  <c r="T186" s="1"/>
  <c r="AC360"/>
  <c r="AC266"/>
  <c r="AC486"/>
  <c r="AC491"/>
  <c r="AC308"/>
  <c r="AC255"/>
  <c r="AC211"/>
  <c r="AC352"/>
  <c r="AC311"/>
  <c r="AC264"/>
  <c r="AC487"/>
  <c r="AC167"/>
  <c r="AC481"/>
  <c r="AC359"/>
  <c r="AC396"/>
  <c r="AC130"/>
  <c r="AC484"/>
  <c r="W19" l="1"/>
  <c r="X22"/>
  <c r="AA19"/>
  <c r="X19" s="1"/>
  <c r="T482"/>
  <c r="V482" s="1"/>
  <c r="AA441"/>
  <c r="AC441" s="1"/>
  <c r="AC450" s="1"/>
  <c r="Z450"/>
  <c r="AA450" s="1"/>
  <c r="AC451" s="1"/>
  <c r="Z27"/>
  <c r="AA23"/>
  <c r="X23" s="1"/>
  <c r="AA20"/>
  <c r="AA21"/>
  <c r="X21" s="1"/>
  <c r="S494"/>
  <c r="T494" s="1"/>
  <c r="AA490"/>
  <c r="AC490" s="1"/>
  <c r="T490"/>
  <c r="V490" s="1"/>
  <c r="S29"/>
  <c r="T29" s="1"/>
  <c r="S31"/>
  <c r="T31" s="1"/>
  <c r="W31" s="1"/>
  <c r="Z25"/>
  <c r="Y494"/>
  <c r="Q22"/>
  <c r="S25"/>
  <c r="S142"/>
  <c r="T142" s="1"/>
  <c r="Q27"/>
  <c r="AA71"/>
  <c r="AA70"/>
  <c r="Z77"/>
  <c r="R25"/>
  <c r="R34" s="1"/>
  <c r="T20"/>
  <c r="W20" s="1"/>
  <c r="AA72"/>
  <c r="Y77"/>
  <c r="T21"/>
  <c r="W21" s="1"/>
  <c r="T77"/>
  <c r="AA74"/>
  <c r="AA73"/>
  <c r="C484"/>
  <c r="C483"/>
  <c r="S98"/>
  <c r="T88"/>
  <c r="V88" s="1"/>
  <c r="Z85"/>
  <c r="AA85" s="1"/>
  <c r="AC85" s="1"/>
  <c r="C88"/>
  <c r="W88" s="1"/>
  <c r="W86"/>
  <c r="C87"/>
  <c r="W87" s="1"/>
  <c r="Y87" s="1"/>
  <c r="T87"/>
  <c r="V87" s="1"/>
  <c r="R98"/>
  <c r="Z133"/>
  <c r="AA133" s="1"/>
  <c r="AC133" s="1"/>
  <c r="Z218"/>
  <c r="AA218" s="1"/>
  <c r="AC218" s="1"/>
  <c r="T216"/>
  <c r="V216" s="1"/>
  <c r="T217"/>
  <c r="V217" s="1"/>
  <c r="Z226"/>
  <c r="AA226" s="1"/>
  <c r="AC226" s="1"/>
  <c r="Z222"/>
  <c r="AA222" s="1"/>
  <c r="AC222" s="1"/>
  <c r="Z274"/>
  <c r="AA274" s="1"/>
  <c r="AA259"/>
  <c r="AC259" s="1"/>
  <c r="Z223"/>
  <c r="AA223" s="1"/>
  <c r="AC223" s="1"/>
  <c r="AA165"/>
  <c r="Y142"/>
  <c r="Q19"/>
  <c r="Z406"/>
  <c r="AA406" s="1"/>
  <c r="Z362"/>
  <c r="AA362" s="1"/>
  <c r="Z227"/>
  <c r="AA227" s="1"/>
  <c r="AC227" s="1"/>
  <c r="T227"/>
  <c r="V227" s="1"/>
  <c r="Z215"/>
  <c r="T215"/>
  <c r="V215" s="1"/>
  <c r="S230"/>
  <c r="T230" s="1"/>
  <c r="T221"/>
  <c r="V221" s="1"/>
  <c r="Z221"/>
  <c r="AA221" s="1"/>
  <c r="AC221" s="1"/>
  <c r="Z220"/>
  <c r="AA220" s="1"/>
  <c r="AC220" s="1"/>
  <c r="T220"/>
  <c r="V220" s="1"/>
  <c r="Z186"/>
  <c r="AA186" s="1"/>
  <c r="AC187" s="1"/>
  <c r="AA83"/>
  <c r="AC83" s="1"/>
  <c r="Z228"/>
  <c r="AA228" s="1"/>
  <c r="AC228" s="1"/>
  <c r="T228"/>
  <c r="V228" s="1"/>
  <c r="O34"/>
  <c r="N34"/>
  <c r="Z494"/>
  <c r="AA482"/>
  <c r="AC482" s="1"/>
  <c r="Y230"/>
  <c r="Z318"/>
  <c r="AA318" s="1"/>
  <c r="AC129"/>
  <c r="AC132"/>
  <c r="AC314"/>
  <c r="AC140"/>
  <c r="AC127"/>
  <c r="AC134"/>
  <c r="AC261"/>
  <c r="AC186"/>
  <c r="AC271"/>
  <c r="AC310"/>
  <c r="AC355"/>
  <c r="AC262"/>
  <c r="AC306"/>
  <c r="AC304"/>
  <c r="AC392"/>
  <c r="AC358"/>
  <c r="AC265"/>
  <c r="AC347"/>
  <c r="AC272"/>
  <c r="AC387"/>
  <c r="AC299"/>
  <c r="AC305"/>
  <c r="AC315"/>
  <c r="AC343"/>
  <c r="AC403"/>
  <c r="AC393"/>
  <c r="AC267"/>
  <c r="AC270"/>
  <c r="AC349"/>
  <c r="AC399"/>
  <c r="AC391"/>
  <c r="AC354"/>
  <c r="AC353"/>
  <c r="AC260"/>
  <c r="AC309"/>
  <c r="AC475"/>
  <c r="W29" l="1"/>
  <c r="AA27"/>
  <c r="X27" s="1"/>
  <c r="W25"/>
  <c r="X20"/>
  <c r="AA25"/>
  <c r="X25" s="1"/>
  <c r="AA494"/>
  <c r="AC495" s="1"/>
  <c r="Y25"/>
  <c r="AA77"/>
  <c r="Q21"/>
  <c r="Q23"/>
  <c r="Q20"/>
  <c r="Q31"/>
  <c r="T25"/>
  <c r="Q25" s="1"/>
  <c r="AC77"/>
  <c r="T98"/>
  <c r="Z88"/>
  <c r="Y88"/>
  <c r="Y86"/>
  <c r="Z86"/>
  <c r="Z87"/>
  <c r="AA87" s="1"/>
  <c r="AC87" s="1"/>
  <c r="Z142"/>
  <c r="AA142" s="1"/>
  <c r="AC143" s="1"/>
  <c r="AC25"/>
  <c r="AC494"/>
  <c r="Z230"/>
  <c r="AA230" s="1"/>
  <c r="AC231" s="1"/>
  <c r="AA215"/>
  <c r="AC215" s="1"/>
  <c r="AC230" s="1"/>
  <c r="S34"/>
  <c r="T34" s="1"/>
  <c r="AC142"/>
  <c r="AC406"/>
  <c r="AC274"/>
  <c r="AC275"/>
  <c r="AC362"/>
  <c r="AC407"/>
  <c r="AC319"/>
  <c r="AC303"/>
  <c r="AC318" s="1"/>
  <c r="AC363"/>
  <c r="W34" l="1"/>
  <c r="Q29"/>
  <c r="AA88"/>
  <c r="AC88" s="1"/>
  <c r="AA86"/>
  <c r="AC86" s="1"/>
  <c r="AD25" l="1"/>
  <c r="C89"/>
  <c r="W89" s="1"/>
  <c r="C90" l="1"/>
  <c r="W90" s="1"/>
  <c r="Y90" s="1"/>
  <c r="Y89"/>
  <c r="Z89"/>
  <c r="Y29" l="1"/>
  <c r="Z90"/>
  <c r="AA90" s="1"/>
  <c r="AC90" s="1"/>
  <c r="AA89"/>
  <c r="AC89" s="1"/>
  <c r="Z29" l="1"/>
  <c r="AA29" s="1"/>
  <c r="X29" s="1"/>
  <c r="C94" l="1"/>
  <c r="C95" s="1"/>
  <c r="C402"/>
  <c r="C403" s="1"/>
  <c r="C404" s="1"/>
  <c r="C490"/>
  <c r="C491" s="1"/>
  <c r="C492" s="1"/>
  <c r="C358"/>
  <c r="C359" s="1"/>
  <c r="C360" s="1"/>
  <c r="C182"/>
  <c r="C183" s="1"/>
  <c r="C184" s="1"/>
  <c r="C270"/>
  <c r="C271" s="1"/>
  <c r="C272" s="1"/>
  <c r="C314"/>
  <c r="C315" s="1"/>
  <c r="C316" s="1"/>
  <c r="C138"/>
  <c r="C139" s="1"/>
  <c r="C140" s="1"/>
  <c r="C226"/>
  <c r="C227" s="1"/>
  <c r="C228" s="1"/>
  <c r="W95" l="1"/>
  <c r="C96"/>
  <c r="W96" s="1"/>
  <c r="W94"/>
  <c r="Y96" l="1"/>
  <c r="Z96"/>
  <c r="Y95"/>
  <c r="Z95"/>
  <c r="Z94"/>
  <c r="Y94"/>
  <c r="AA96" l="1"/>
  <c r="AC96" s="1"/>
  <c r="Y31"/>
  <c r="AA95"/>
  <c r="AC95" s="1"/>
  <c r="Z31"/>
  <c r="Z34" s="1"/>
  <c r="Z98"/>
  <c r="AA94"/>
  <c r="AC94" s="1"/>
  <c r="Y98"/>
  <c r="AA31" l="1"/>
  <c r="X31" s="1"/>
  <c r="AC98"/>
  <c r="Y34"/>
  <c r="AA98"/>
  <c r="AC99" s="1"/>
  <c r="AD34" l="1"/>
  <c r="AD1" s="1"/>
  <c r="AC44"/>
  <c r="AC37" s="1"/>
  <c r="AC34"/>
  <c r="AC1" l="1"/>
  <c r="AA1" s="1"/>
  <c r="AC36"/>
  <c r="AA37"/>
  <c r="AF44"/>
  <c r="AF27"/>
  <c r="AA38"/>
  <c r="AA40" l="1"/>
  <c r="I1"/>
  <c r="JQ28" i="7"/>
  <c r="JU28"/>
  <c r="JY28"/>
  <c r="KC28"/>
  <c r="KG28"/>
  <c r="KK28"/>
  <c r="KO28"/>
  <c r="KS28"/>
  <c r="KW28"/>
  <c r="LA28"/>
  <c r="LE28"/>
  <c r="LI28"/>
  <c r="LM28"/>
  <c r="LQ28"/>
  <c r="LU28"/>
  <c r="LY28"/>
  <c r="MC28"/>
  <c r="MG28"/>
  <c r="MK28"/>
  <c r="MO28"/>
  <c r="MS28"/>
  <c r="MW28"/>
  <c r="NA28"/>
  <c r="NE28"/>
  <c r="NI28"/>
  <c r="NM28"/>
  <c r="NQ28"/>
  <c r="NU28"/>
  <c r="NY28"/>
  <c r="OC28"/>
  <c r="OG28"/>
  <c r="OK28"/>
  <c r="OO28"/>
  <c r="OS28"/>
  <c r="OW28"/>
  <c r="PA28"/>
  <c r="PE28"/>
  <c r="PI28"/>
  <c r="PM28"/>
  <c r="PQ28"/>
  <c r="PU28"/>
  <c r="PY28"/>
  <c r="QC28"/>
  <c r="QG28"/>
  <c r="QK28"/>
  <c r="QO28"/>
  <c r="QS28"/>
  <c r="QW28"/>
  <c r="RA28"/>
  <c r="RE28"/>
  <c r="RI28"/>
  <c r="RM28"/>
  <c r="RQ28"/>
  <c r="RU28"/>
  <c r="RY28"/>
  <c r="RZ28"/>
  <c r="SA28"/>
  <c r="RV28"/>
  <c r="RX28"/>
  <c r="RW28"/>
  <c r="RR28"/>
  <c r="RS28"/>
  <c r="RT28"/>
  <c r="RO28"/>
  <c r="RN28"/>
  <c r="RP28"/>
  <c r="RK28"/>
  <c r="RJ28"/>
  <c r="RL28"/>
  <c r="RG28"/>
  <c r="RF28"/>
  <c r="RH28"/>
  <c r="RC28"/>
  <c r="RB28"/>
  <c r="RD28"/>
  <c r="QY28"/>
  <c r="QX28"/>
  <c r="QZ28"/>
  <c r="QU28"/>
  <c r="QT28"/>
  <c r="QV28"/>
  <c r="QP28"/>
  <c r="QQ28"/>
  <c r="QR28"/>
  <c r="QM28"/>
  <c r="QL28"/>
  <c r="QN28"/>
  <c r="QI28"/>
  <c r="QH28"/>
  <c r="QJ28"/>
  <c r="QD28"/>
  <c r="QE28"/>
  <c r="QF28"/>
  <c r="QA28"/>
  <c r="PZ28"/>
  <c r="QB28"/>
  <c r="PW28"/>
  <c r="PV28"/>
  <c r="PX28"/>
  <c r="PS28"/>
  <c r="PR28"/>
  <c r="PT28"/>
  <c r="PO28"/>
  <c r="PN28"/>
  <c r="PP28"/>
  <c r="PJ28"/>
  <c r="PL28"/>
  <c r="PK28"/>
  <c r="PF28"/>
  <c r="PG28"/>
  <c r="PH28"/>
  <c r="PB28"/>
  <c r="PC28"/>
  <c r="PD28"/>
  <c r="OY28"/>
  <c r="OX28"/>
  <c r="OZ28"/>
  <c r="OT28"/>
  <c r="OU28"/>
  <c r="OV28"/>
  <c r="OQ28"/>
  <c r="OP28"/>
  <c r="OR28"/>
  <c r="OM28"/>
  <c r="ON28"/>
  <c r="OL28"/>
  <c r="OI28"/>
  <c r="OJ28"/>
  <c r="OH28"/>
  <c r="OD28"/>
  <c r="OE28"/>
  <c r="OF28"/>
  <c r="NZ28"/>
  <c r="OA28"/>
  <c r="OB28"/>
  <c r="NV28"/>
  <c r="NW28"/>
  <c r="NX28"/>
  <c r="NR28"/>
  <c r="NS28"/>
  <c r="NT28"/>
  <c r="NO28"/>
  <c r="NN28"/>
  <c r="NP28"/>
  <c r="NK28"/>
  <c r="NJ28"/>
  <c r="NL28"/>
  <c r="NG28"/>
  <c r="NH28"/>
  <c r="NF28"/>
  <c r="ND28"/>
  <c r="NC28"/>
  <c r="NB28"/>
  <c r="MX28"/>
  <c r="MY28"/>
  <c r="MZ28"/>
  <c r="MT28"/>
  <c r="MU28"/>
  <c r="MV28"/>
  <c r="MP28"/>
  <c r="MQ28"/>
  <c r="MR28"/>
  <c r="ML28"/>
  <c r="MM28"/>
  <c r="MN28"/>
  <c r="MH28"/>
  <c r="MI28"/>
  <c r="MJ28"/>
  <c r="MD28"/>
  <c r="ME28"/>
  <c r="MF28"/>
  <c r="LZ28"/>
  <c r="MA28"/>
  <c r="MB28"/>
  <c r="LW28"/>
  <c r="LV28"/>
  <c r="LX28"/>
  <c r="LS28"/>
  <c r="LT28"/>
  <c r="LR28"/>
  <c r="LO28"/>
  <c r="LN28"/>
  <c r="LP28"/>
  <c r="LJ28"/>
  <c r="LL28"/>
  <c r="LK28"/>
  <c r="LF28"/>
  <c r="LG28"/>
  <c r="LH28"/>
  <c r="LB28"/>
  <c r="LD28"/>
  <c r="LC28"/>
  <c r="KX28"/>
  <c r="KY28"/>
  <c r="KZ28"/>
  <c r="KU28"/>
  <c r="KT28"/>
  <c r="KV28"/>
  <c r="KP28"/>
  <c r="KR28"/>
  <c r="KQ28"/>
  <c r="KL28"/>
  <c r="KM28"/>
  <c r="KN28"/>
  <c r="KH28"/>
  <c r="KI28"/>
  <c r="KJ28"/>
  <c r="KD28"/>
  <c r="KE28"/>
  <c r="KF28"/>
  <c r="JZ28"/>
  <c r="KA28"/>
  <c r="KB28"/>
  <c r="JX28"/>
  <c r="JV28"/>
  <c r="JW28"/>
  <c r="JP28"/>
  <c r="JR28"/>
  <c r="JN28"/>
  <c r="JO28"/>
  <c r="JS28"/>
  <c r="JT28"/>
</calcChain>
</file>

<file path=xl/comments1.xml><?xml version="1.0" encoding="utf-8"?>
<comments xmlns="http://schemas.openxmlformats.org/spreadsheetml/2006/main">
  <authors>
    <author>Gareth Clausen</author>
    <author>USACE</author>
  </authors>
  <commentList>
    <comment ref="F1" authorId="0">
      <text>
        <r>
          <rPr>
            <sz val="11"/>
            <color indexed="81"/>
            <rFont val="Tahoma"/>
            <family val="2"/>
          </rPr>
          <t>Enter the amounts spent thru the past Fiscal year in the appropriate cells in reference column 13</t>
        </r>
      </text>
    </comment>
    <comment ref="V19" authorId="0">
      <text>
        <r>
          <rPr>
            <sz val="11"/>
            <color indexed="81"/>
            <rFont val="Tahoma"/>
            <family val="2"/>
          </rPr>
          <t>Enter the amounts spent thru the past Fiscal year in the appropriate cells in reference column 13</t>
        </r>
      </text>
    </comment>
    <comment ref="V20" authorId="0">
      <text>
        <r>
          <rPr>
            <sz val="11"/>
            <color indexed="81"/>
            <rFont val="Tahoma"/>
            <family val="2"/>
          </rPr>
          <t>Enter the amounts spent thru the past Fiscal year in the appropriate cells in reference column 13</t>
        </r>
      </text>
    </comment>
    <comment ref="V21" authorId="0">
      <text>
        <r>
          <rPr>
            <sz val="11"/>
            <color indexed="81"/>
            <rFont val="Tahoma"/>
            <family val="2"/>
          </rPr>
          <t>Enter the amounts spent thru the past Fiscal year in the appropriate cells in reference column 13</t>
        </r>
      </text>
    </comment>
    <comment ref="V22" authorId="0">
      <text>
        <r>
          <rPr>
            <sz val="11"/>
            <color indexed="81"/>
            <rFont val="Tahoma"/>
            <family val="2"/>
          </rPr>
          <t>Enter the amounts spent thru the past Fiscal year in the appropriate cells in reference column 13</t>
        </r>
      </text>
    </comment>
    <comment ref="V23" authorId="0">
      <text>
        <r>
          <rPr>
            <sz val="11"/>
            <color indexed="81"/>
            <rFont val="Tahoma"/>
            <family val="2"/>
          </rPr>
          <t>Enter the amounts spent thru the past Fiscal year in the appropriate cells in reference column 13</t>
        </r>
      </text>
    </comment>
    <comment ref="V27" authorId="0">
      <text>
        <r>
          <rPr>
            <sz val="11"/>
            <color indexed="81"/>
            <rFont val="Tahoma"/>
            <family val="2"/>
          </rPr>
          <t>Enter the amounts spent thru the past Fiscal year in the appropriate cells in reference column 13</t>
        </r>
      </text>
    </comment>
    <comment ref="V29" authorId="0">
      <text>
        <r>
          <rPr>
            <sz val="11"/>
            <color indexed="81"/>
            <rFont val="Tahoma"/>
            <family val="2"/>
          </rPr>
          <t>Enter the amounts spent thru the past Fiscal year in the appropriate cells in reference column 13</t>
        </r>
      </text>
    </comment>
    <comment ref="V31" authorId="0">
      <text>
        <r>
          <rPr>
            <sz val="11"/>
            <color indexed="81"/>
            <rFont val="Tahoma"/>
            <family val="2"/>
          </rPr>
          <t>Enter the amounts spent thru the past Fiscal year in the appropriate cells in reference column 13</t>
        </r>
      </text>
    </comment>
    <comment ref="N36" authorId="1">
      <text>
        <r>
          <rPr>
            <b/>
            <sz val="10"/>
            <color indexed="81"/>
            <rFont val="Tahoma"/>
            <family val="2"/>
          </rPr>
          <t>USACE:</t>
        </r>
        <r>
          <rPr>
            <sz val="10"/>
            <color indexed="81"/>
            <rFont val="Tahoma"/>
            <family val="2"/>
          </rPr>
          <t xml:space="preserve">
Three signatures mandatory...</t>
        </r>
      </text>
    </comment>
  </commentList>
</comments>
</file>

<file path=xl/comments2.xml><?xml version="1.0" encoding="utf-8"?>
<comments xmlns="http://schemas.openxmlformats.org/spreadsheetml/2006/main">
  <authors>
    <author>G4EDCKCC</author>
  </authors>
  <commentList>
    <comment ref="B6" authorId="0">
      <text>
        <r>
          <rPr>
            <b/>
            <sz val="9"/>
            <color indexed="81"/>
            <rFont val="Tahoma"/>
            <family val="2"/>
          </rPr>
          <t>*Civil Works Breakdown Structure</t>
        </r>
        <r>
          <rPr>
            <sz val="9"/>
            <color indexed="81"/>
            <rFont val="Tahoma"/>
            <family val="2"/>
          </rPr>
          <t xml:space="preserve">
</t>
        </r>
      </text>
    </comment>
    <comment ref="F15"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26"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38"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50"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62"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A73" authorId="0">
      <text>
        <r>
          <rPr>
            <b/>
            <sz val="9"/>
            <color indexed="81"/>
            <rFont val="Tahoma"/>
            <family val="2"/>
          </rPr>
          <t>*Civil Works Breakdown Structure</t>
        </r>
        <r>
          <rPr>
            <sz val="9"/>
            <color indexed="81"/>
            <rFont val="Tahoma"/>
            <family val="2"/>
          </rPr>
          <t xml:space="preserve">
</t>
        </r>
      </text>
    </comment>
  </commentList>
</comments>
</file>

<file path=xl/comments3.xml><?xml version="1.0" encoding="utf-8"?>
<comments xmlns="http://schemas.openxmlformats.org/spreadsheetml/2006/main">
  <authors>
    <author>G4ECXJPS</author>
  </authors>
  <commentList>
    <comment ref="J30" authorId="0">
      <text>
        <r>
          <rPr>
            <b/>
            <sz val="8"/>
            <color indexed="81"/>
            <rFont val="Tahoma"/>
            <family val="2"/>
          </rPr>
          <t>Table 1 Factors are yearly factors for inflating costs to future values and do not include historical rates.  Rates will be shown in the first calendar year quarter.  Values will be changed to 1.00 for quarters where CWCCIS has a historical basis.</t>
        </r>
      </text>
    </comment>
    <comment ref="HY30" authorId="0">
      <text>
        <r>
          <rPr>
            <b/>
            <sz val="9"/>
            <color indexed="81"/>
            <rFont val="Tahoma"/>
            <family val="2"/>
          </rPr>
          <t>Due to comments received from the field on compounded rates exponential growth in the PY+50 timeframe several methods were researched:, extending all of the EC11-2-XXX table 1 formulas out to 2099, Using the formula found in EC11-2-XXX notes to extend the future projections and using the last (2034) rate for all future projections.  Because all of the methods with the exception of the last resulted in runaway exponential growth due to the magic of compounding the last table 1 factor is used for projected forcasting.</t>
        </r>
      </text>
    </comment>
    <comment ref="J31" authorId="0">
      <text>
        <r>
          <rPr>
            <b/>
            <sz val="8"/>
            <color indexed="81"/>
            <rFont val="Tahoma"/>
            <family val="2"/>
          </rPr>
          <t>Table 1 Factors are yearly factors for inflating costs to future values and do not include historical rates.  Rates will be shown in the first calendar year quarter.  Values will be changed to 1.00 for quarters where CWCCIS has a historical basis.</t>
        </r>
      </text>
    </comment>
    <comment ref="HY31" authorId="0">
      <text>
        <r>
          <rPr>
            <b/>
            <sz val="9"/>
            <color indexed="81"/>
            <rFont val="Tahoma"/>
            <family val="2"/>
          </rPr>
          <t xml:space="preserve">Due to comments received from the field on compounded rates exponential growth in the PY+50 timeframe several methods were researched:, extending all of the EC11-2-XXX table 1 formulas out to 2099, Using the formula found in EC11-2-XXX notes to extend the future projections and using the last (2034) rate for all future projections.  Because all of the methods with the exception of the last resulted in runaway exponential growth due to the magic of compounding the last table 1 factor is used for projected forcasting. </t>
        </r>
      </text>
    </comment>
  </commentList>
</comments>
</file>

<file path=xl/sharedStrings.xml><?xml version="1.0" encoding="utf-8"?>
<sst xmlns="http://schemas.openxmlformats.org/spreadsheetml/2006/main" count="3657" uniqueCount="1288">
  <si>
    <t>2014Q1</t>
  </si>
  <si>
    <t>2013Q1</t>
  </si>
  <si>
    <t>Estimate Check</t>
  </si>
  <si>
    <t>Program yr check</t>
  </si>
  <si>
    <t>FF Check</t>
  </si>
  <si>
    <t>Time Period</t>
  </si>
  <si>
    <t>checks if the same</t>
  </si>
  <si>
    <t>Column to check for math errors ( Adds up three ways.)</t>
  </si>
  <si>
    <r>
      <t xml:space="preserve">COLUMN TO </t>
    </r>
    <r>
      <rPr>
        <b/>
        <u/>
        <sz val="10"/>
        <color indexed="10"/>
        <rFont val="Tahoma"/>
        <family val="2"/>
      </rPr>
      <t>CHECK</t>
    </r>
    <r>
      <rPr>
        <b/>
        <sz val="10"/>
        <color indexed="10"/>
        <rFont val="Tahoma"/>
        <family val="2"/>
      </rPr>
      <t xml:space="preserve"> SPREAD SHEET</t>
    </r>
  </si>
  <si>
    <t>ENGINEERING &amp; DESIGN PHASE -&gt; 30 ACCOUNT</t>
  </si>
  <si>
    <t>Program Management:</t>
  </si>
  <si>
    <t>Sum per % of 30 Account</t>
  </si>
  <si>
    <t>Planning &amp; Environmental Compliance:</t>
  </si>
  <si>
    <t>Engineering &amp; Design:</t>
  </si>
  <si>
    <t xml:space="preserve">    Contracting &amp; Reprographics:</t>
  </si>
  <si>
    <t xml:space="preserve">    Engineering During Construction:</t>
  </si>
  <si>
    <t>Planning During Construction</t>
  </si>
  <si>
    <t>Project Operation:</t>
  </si>
  <si>
    <t>CONSTRUCTION PHASE    -&gt; 31 ACCOUNT</t>
  </si>
  <si>
    <t>Supervision &amp; Assurance:</t>
  </si>
  <si>
    <t>Sum per % of 31 Account</t>
  </si>
  <si>
    <t>Sum per % of 30 &amp; 31 Accounts</t>
  </si>
  <si>
    <t>REAL ESTATE -&gt; 01 ACCOUNT</t>
  </si>
  <si>
    <t>CULTURAL RESOURCES -&gt; 18 ACCOUNT</t>
  </si>
  <si>
    <t>DISTRICT:</t>
  </si>
  <si>
    <t>PROJECT:</t>
  </si>
  <si>
    <t>LOCATION:</t>
  </si>
  <si>
    <t>PREPARED:</t>
  </si>
  <si>
    <t>POC:</t>
  </si>
  <si>
    <t>Estimate Prepared:</t>
  </si>
  <si>
    <t>Effective Price Level:</t>
  </si>
  <si>
    <t>COST</t>
  </si>
  <si>
    <t>CNTG</t>
  </si>
  <si>
    <t>TOTAL</t>
  </si>
  <si>
    <t>FULL</t>
  </si>
  <si>
    <t>NUMBER</t>
  </si>
  <si>
    <t>_</t>
  </si>
  <si>
    <t>LANDS AND DAMAGES</t>
  </si>
  <si>
    <t>PLANNING, ENGINEERING &amp; DESIGN</t>
  </si>
  <si>
    <t>CONSTRUCTION MANAGEMENT</t>
  </si>
  <si>
    <t xml:space="preserve"> </t>
  </si>
  <si>
    <t>ESTIMATED FEDERAL COST:</t>
  </si>
  <si>
    <t>ESTIMATED NON-FEDERAL COST:</t>
  </si>
  <si>
    <t>ESTIMATED TOTAL PROJECT COST:</t>
  </si>
  <si>
    <t xml:space="preserve">    Project Management </t>
  </si>
  <si>
    <t xml:space="preserve">    Planning &amp; Environmental Compliance</t>
  </si>
  <si>
    <t xml:space="preserve">    Engineering &amp; Design </t>
  </si>
  <si>
    <t xml:space="preserve">    Contracting &amp; Reprographics</t>
  </si>
  <si>
    <t xml:space="preserve">    Engineering During Construction</t>
  </si>
  <si>
    <t xml:space="preserve">    Planning During Construction</t>
  </si>
  <si>
    <t xml:space="preserve">    Project Operation:</t>
  </si>
  <si>
    <t xml:space="preserve">    Construction Management</t>
  </si>
  <si>
    <t>WBS</t>
  </si>
  <si>
    <t>Civil Works</t>
  </si>
  <si>
    <t>Feature &amp; Sub-Feature Description</t>
  </si>
  <si>
    <t>Program Year (Budget EC):</t>
  </si>
  <si>
    <t>Effective Price Level Date:</t>
  </si>
  <si>
    <t>Spent Thru:</t>
  </si>
  <si>
    <t xml:space="preserve">  ($K)  </t>
  </si>
  <si>
    <t xml:space="preserve">  (%)  </t>
  </si>
  <si>
    <t>ESC</t>
  </si>
  <si>
    <t>01</t>
  </si>
  <si>
    <t>30</t>
  </si>
  <si>
    <t>31</t>
  </si>
  <si>
    <t>11</t>
  </si>
  <si>
    <t>PROJECT COST TOTALS:</t>
  </si>
  <si>
    <t>CONSTRUCTION ESTIMATE TOTALS:</t>
  </si>
  <si>
    <t>**** CONTRACT COST SUMMARY ****</t>
  </si>
  <si>
    <t>Index</t>
  </si>
  <si>
    <t>Schedule</t>
  </si>
  <si>
    <t>Quarter</t>
  </si>
  <si>
    <t>CONTRACT COST TOTALS:</t>
  </si>
  <si>
    <t>Date</t>
  </si>
  <si>
    <t>Mid-Point</t>
  </si>
  <si>
    <t>02</t>
  </si>
  <si>
    <t>RELOCATIONS</t>
  </si>
  <si>
    <t>08</t>
  </si>
  <si>
    <t>Pg Brk</t>
  </si>
  <si>
    <t>03</t>
  </si>
  <si>
    <t>04</t>
  </si>
  <si>
    <t>05</t>
  </si>
  <si>
    <t>06</t>
  </si>
  <si>
    <t>07</t>
  </si>
  <si>
    <t>09</t>
  </si>
  <si>
    <t>10</t>
  </si>
  <si>
    <t>12</t>
  </si>
  <si>
    <t>13</t>
  </si>
  <si>
    <t>14</t>
  </si>
  <si>
    <t>15</t>
  </si>
  <si>
    <t>16</t>
  </si>
  <si>
    <t>17</t>
  </si>
  <si>
    <t>18</t>
  </si>
  <si>
    <t>19</t>
  </si>
  <si>
    <t>20</t>
  </si>
  <si>
    <t>Date of Index Factors:</t>
  </si>
  <si>
    <t>CWCCIS ESCALATION CALCULATION</t>
  </si>
  <si>
    <t>1Q80</t>
  </si>
  <si>
    <t>2Q80</t>
  </si>
  <si>
    <t>3Q80</t>
  </si>
  <si>
    <t>4Q80</t>
  </si>
  <si>
    <t>1Q81</t>
  </si>
  <si>
    <t>2Q81</t>
  </si>
  <si>
    <t>3Q81</t>
  </si>
  <si>
    <t>4Q81</t>
  </si>
  <si>
    <t>1Q82</t>
  </si>
  <si>
    <t>2Q82</t>
  </si>
  <si>
    <t>3Q82</t>
  </si>
  <si>
    <t>4Q82</t>
  </si>
  <si>
    <t>1Q83</t>
  </si>
  <si>
    <t>2Q83</t>
  </si>
  <si>
    <t>3Q83</t>
  </si>
  <si>
    <t>4Q83</t>
  </si>
  <si>
    <t>1Q84</t>
  </si>
  <si>
    <t>2Q84</t>
  </si>
  <si>
    <t>3Q84</t>
  </si>
  <si>
    <t>4Q84</t>
  </si>
  <si>
    <t>1Q85</t>
  </si>
  <si>
    <t>2Q85</t>
  </si>
  <si>
    <t>3Q85</t>
  </si>
  <si>
    <t>4Q85</t>
  </si>
  <si>
    <t>1Q86</t>
  </si>
  <si>
    <t>2Q86</t>
  </si>
  <si>
    <t>3Q86</t>
  </si>
  <si>
    <t>4Q86</t>
  </si>
  <si>
    <t>1Q87</t>
  </si>
  <si>
    <t>2Q87</t>
  </si>
  <si>
    <t>3Q87</t>
  </si>
  <si>
    <t>4Q87</t>
  </si>
  <si>
    <t>1Q88</t>
  </si>
  <si>
    <t>2Q88</t>
  </si>
  <si>
    <t>3Q88</t>
  </si>
  <si>
    <t>4Q88</t>
  </si>
  <si>
    <t>1Q89</t>
  </si>
  <si>
    <t>2Q89</t>
  </si>
  <si>
    <t>3Q89</t>
  </si>
  <si>
    <t>4Q89</t>
  </si>
  <si>
    <t>1Q90</t>
  </si>
  <si>
    <t>2Q90</t>
  </si>
  <si>
    <t>3Q90</t>
  </si>
  <si>
    <t>4Q90</t>
  </si>
  <si>
    <t>1Q91</t>
  </si>
  <si>
    <t>2Q91</t>
  </si>
  <si>
    <t>3Q91</t>
  </si>
  <si>
    <t>4Q91</t>
  </si>
  <si>
    <t>1Q92</t>
  </si>
  <si>
    <t>2Q92</t>
  </si>
  <si>
    <t>3Q92</t>
  </si>
  <si>
    <t>4Q92</t>
  </si>
  <si>
    <t>1Q93</t>
  </si>
  <si>
    <t>2Q93</t>
  </si>
  <si>
    <t>3Q93</t>
  </si>
  <si>
    <t>4Q93</t>
  </si>
  <si>
    <t>1Q94</t>
  </si>
  <si>
    <t>2Q94</t>
  </si>
  <si>
    <t>3Q94</t>
  </si>
  <si>
    <t>4Q94</t>
  </si>
  <si>
    <t>1Q95</t>
  </si>
  <si>
    <t>2Q95</t>
  </si>
  <si>
    <t>3Q95</t>
  </si>
  <si>
    <t>4Q95</t>
  </si>
  <si>
    <t>1Q96</t>
  </si>
  <si>
    <t>2Q96</t>
  </si>
  <si>
    <t>3Q96</t>
  </si>
  <si>
    <t>4Q96</t>
  </si>
  <si>
    <t>1Q97</t>
  </si>
  <si>
    <t>2Q97</t>
  </si>
  <si>
    <t>3Q97</t>
  </si>
  <si>
    <t>4Q97</t>
  </si>
  <si>
    <t>1Q98</t>
  </si>
  <si>
    <t>2Q98</t>
  </si>
  <si>
    <t>3Q98</t>
  </si>
  <si>
    <t>4Q98</t>
  </si>
  <si>
    <t>1Q99</t>
  </si>
  <si>
    <t>2Q99</t>
  </si>
  <si>
    <t>3Q99</t>
  </si>
  <si>
    <t>4Q99</t>
  </si>
  <si>
    <t>1Q00</t>
  </si>
  <si>
    <t>2Q00</t>
  </si>
  <si>
    <t>3Q00</t>
  </si>
  <si>
    <t>4Q00</t>
  </si>
  <si>
    <t>1Q01</t>
  </si>
  <si>
    <t>2Q01</t>
  </si>
  <si>
    <t>3Q01</t>
  </si>
  <si>
    <t>4Q01</t>
  </si>
  <si>
    <t>1Q02</t>
  </si>
  <si>
    <t>2Q02</t>
  </si>
  <si>
    <t>3Q02</t>
  </si>
  <si>
    <t>4Q02</t>
  </si>
  <si>
    <t>1Q03</t>
  </si>
  <si>
    <t>2Q03</t>
  </si>
  <si>
    <t>3Q03</t>
  </si>
  <si>
    <t>4Q03</t>
  </si>
  <si>
    <t>1Q04</t>
  </si>
  <si>
    <t>2Q04</t>
  </si>
  <si>
    <t>3Q04</t>
  </si>
  <si>
    <t>4Q04</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</si>
  <si>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</si>
  <si>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</si>
  <si>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</si>
  <si>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</si>
  <si>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</si>
  <si>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</si>
  <si>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</si>
  <si>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</si>
  <si>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</si>
  <si>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</si>
  <si>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</si>
  <si>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</si>
  <si>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</si>
  <si>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</si>
  <si>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</si>
  <si>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</si>
  <si>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</si>
  <si>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</si>
  <si>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</si>
  <si>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</si>
  <si>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</si>
  <si>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</si>
  <si>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</si>
  <si>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</si>
  <si>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</si>
  <si>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</si>
  <si>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</si>
  <si>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</si>
  <si>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</si>
  <si>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</si>
  <si>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</si>
  <si>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</si>
  <si>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</si>
  <si>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</si>
  <si>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</si>
  <si>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</si>
  <si>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</si>
  <si>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</si>
  <si>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</si>
  <si>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</si>
  <si>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</si>
  <si>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</si>
  <si>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</si>
  <si>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</si>
  <si>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</si>
  <si>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</si>
  <si>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</si>
  <si>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</si>
  <si>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</si>
  <si>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</si>
  <si>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</si>
  <si>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</si>
  <si>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</si>
  <si>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</si>
  <si>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</si>
  <si>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</si>
  <si>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</si>
  <si>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</si>
  <si>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</si>
  <si>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</si>
  <si>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</si>
  <si>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</si>
  <si>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</si>
  <si>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</si>
  <si>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</si>
  <si>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</si>
  <si>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</si>
  <si>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</si>
  <si>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</si>
  <si>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</si>
  <si>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</si>
  <si>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</si>
  <si>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</si>
  <si>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2Q23</t>
  </si>
  <si>
    <t>3Q23</t>
  </si>
  <si>
    <t>4Q23</t>
  </si>
  <si>
    <t>1Q24</t>
  </si>
  <si>
    <t>2Q24</t>
  </si>
  <si>
    <t>3Q24</t>
  </si>
  <si>
    <t>4Q24</t>
  </si>
  <si>
    <t>1Q25</t>
  </si>
  <si>
    <t>2Q25</t>
  </si>
  <si>
    <t>3Q25</t>
  </si>
  <si>
    <t>4Q25</t>
  </si>
  <si>
    <t>1Q26</t>
  </si>
  <si>
    <t>2Q26</t>
  </si>
  <si>
    <t>3Q26</t>
  </si>
  <si>
    <t>4Q26</t>
  </si>
  <si>
    <t>1Q27</t>
  </si>
  <si>
    <t>2Q27</t>
  </si>
  <si>
    <t>3Q27</t>
  </si>
  <si>
    <t>4Q27</t>
  </si>
  <si>
    <t>1Q28</t>
  </si>
  <si>
    <t>th row</t>
  </si>
  <si>
    <t xml:space="preserve">    3Q97</t>
  </si>
  <si>
    <t xml:space="preserve">    4Q97</t>
  </si>
  <si>
    <t xml:space="preserve">    1Q98</t>
  </si>
  <si>
    <t xml:space="preserve">    2Q98</t>
  </si>
  <si>
    <t xml:space="preserve">    3Q98</t>
  </si>
  <si>
    <t xml:space="preserve">    4Q98</t>
  </si>
  <si>
    <t xml:space="preserve">  1Q99</t>
  </si>
  <si>
    <t xml:space="preserve">  2Q99</t>
  </si>
  <si>
    <t xml:space="preserve">  3Q99</t>
  </si>
  <si>
    <t xml:space="preserve">  4Q99</t>
  </si>
  <si>
    <t xml:space="preserve">  1Q00</t>
  </si>
  <si>
    <t xml:space="preserve">  2Q00</t>
  </si>
  <si>
    <t xml:space="preserve">  3Q00</t>
  </si>
  <si>
    <t xml:space="preserve">  4Q00</t>
  </si>
  <si>
    <t xml:space="preserve">  2Q01</t>
  </si>
  <si>
    <t xml:space="preserve">  3Q01</t>
  </si>
  <si>
    <t xml:space="preserve">  4Q01</t>
  </si>
  <si>
    <t xml:space="preserve">  2Q02</t>
  </si>
  <si>
    <t xml:space="preserve">  3Q02</t>
  </si>
  <si>
    <t xml:space="preserve">  1Q14*</t>
  </si>
  <si>
    <t xml:space="preserve">  2Q14*</t>
  </si>
  <si>
    <t xml:space="preserve">  3Q14*</t>
  </si>
  <si>
    <t xml:space="preserve">  4Q14*</t>
  </si>
  <si>
    <t xml:space="preserve">  1Q15*</t>
  </si>
  <si>
    <t xml:space="preserve">  2Q15*</t>
  </si>
  <si>
    <t xml:space="preserve">  3Q15*</t>
  </si>
  <si>
    <t xml:space="preserve">  4Q15*</t>
  </si>
  <si>
    <t xml:space="preserve">  1Q16*</t>
  </si>
  <si>
    <t xml:space="preserve">  2Q16*</t>
  </si>
  <si>
    <t xml:space="preserve">  3Q16*</t>
  </si>
  <si>
    <t xml:space="preserve">  4Q16*</t>
  </si>
  <si>
    <t xml:space="preserve">  1Q17*</t>
  </si>
  <si>
    <t xml:space="preserve">  2Q17*</t>
  </si>
  <si>
    <t xml:space="preserve">  3Q17*</t>
  </si>
  <si>
    <t xml:space="preserve">  4Q17*</t>
  </si>
  <si>
    <t xml:space="preserve">  1Q18*</t>
  </si>
  <si>
    <t xml:space="preserve">  2Q18*</t>
  </si>
  <si>
    <t xml:space="preserve">  3Q18*</t>
  </si>
  <si>
    <t xml:space="preserve">  4Q18*</t>
  </si>
  <si>
    <t xml:space="preserve">  1Q19*</t>
  </si>
  <si>
    <t xml:space="preserve">  2Q19*</t>
  </si>
  <si>
    <t xml:space="preserve">  3Q19*</t>
  </si>
  <si>
    <t xml:space="preserve">  4Q19*</t>
  </si>
  <si>
    <t xml:space="preserve">  1Q20*</t>
  </si>
  <si>
    <t xml:space="preserve">  2Q20*</t>
  </si>
  <si>
    <t xml:space="preserve">  3Q20*</t>
  </si>
  <si>
    <t xml:space="preserve">  4Q20*</t>
  </si>
  <si>
    <t xml:space="preserve">  1Q21*</t>
  </si>
  <si>
    <t xml:space="preserve">  2Q21*</t>
  </si>
  <si>
    <t xml:space="preserve">  3Q21*</t>
  </si>
  <si>
    <t xml:space="preserve">  4Q21*</t>
  </si>
  <si>
    <t xml:space="preserve">  1Q22*</t>
  </si>
  <si>
    <t xml:space="preserve">  2Q22*</t>
  </si>
  <si>
    <t xml:space="preserve">  3Q22*</t>
  </si>
  <si>
    <t xml:space="preserve">  4Q22*</t>
  </si>
  <si>
    <t xml:space="preserve">  1Q23*</t>
  </si>
  <si>
    <t xml:space="preserve">  2Q23*</t>
  </si>
  <si>
    <t xml:space="preserve">  3Q23*</t>
  </si>
  <si>
    <t xml:space="preserve">  4Q23*</t>
  </si>
  <si>
    <t xml:space="preserve">  1Q24*</t>
  </si>
  <si>
    <t xml:space="preserve">  2Q24*</t>
  </si>
  <si>
    <t xml:space="preserve">  3Q24*</t>
  </si>
  <si>
    <t xml:space="preserve">  4Q24*</t>
  </si>
  <si>
    <t xml:space="preserve">  1Q25*</t>
  </si>
  <si>
    <t xml:space="preserve">  2Q25*</t>
  </si>
  <si>
    <t xml:space="preserve">  3Q25*</t>
  </si>
  <si>
    <t xml:space="preserve">  4Q25*</t>
  </si>
  <si>
    <t>Pick FY Quarter -   Check Dates</t>
  </si>
  <si>
    <t>FY Quarter</t>
  </si>
  <si>
    <t>Dates</t>
  </si>
  <si>
    <t xml:space="preserve">CWBS  </t>
  </si>
  <si>
    <t xml:space="preserve"> - FEATURE CODES</t>
  </si>
  <si>
    <t>Wt %</t>
  </si>
  <si>
    <t>(Oct - Dec)</t>
  </si>
  <si>
    <t>(Jan - Mar)</t>
  </si>
  <si>
    <t>(Apr - Jun)</t>
  </si>
  <si>
    <t>(Jul - Sep)</t>
  </si>
  <si>
    <t xml:space="preserve">Estimate Pricing Level Date: </t>
  </si>
  <si>
    <t>/</t>
  </si>
  <si>
    <t xml:space="preserve">Middle Point of Construction Date: </t>
  </si>
  <si>
    <t>=</t>
  </si>
  <si>
    <t>RESERVOIRS</t>
  </si>
  <si>
    <t>DAMS</t>
  </si>
  <si>
    <t>Escalation Percentage: -&gt;</t>
  </si>
  <si>
    <t>LOCKS</t>
  </si>
  <si>
    <t>FISH &amp; WILDLIFE FACILITIES</t>
  </si>
  <si>
    <t>POWER PLANT</t>
  </si>
  <si>
    <t>ROADS, RAILROADS &amp; BRIDGES</t>
  </si>
  <si>
    <t>CHANNELS &amp; CANALS</t>
  </si>
  <si>
    <t>BREAKWATER &amp; SEAWALLS</t>
  </si>
  <si>
    <t>LEVEES &amp; FLOODWALLS</t>
  </si>
  <si>
    <t>NAVIGATION PORTS &amp; HARBORS</t>
  </si>
  <si>
    <t>PUMPING PLANT</t>
  </si>
  <si>
    <t>RECREATION FACILITIES</t>
  </si>
  <si>
    <t>FLOODWAY CONTROL &amp; DIVERSION STRUCTURE</t>
  </si>
  <si>
    <t>BANK STABILIZATION</t>
  </si>
  <si>
    <t>BEACH REPLENISHMENT</t>
  </si>
  <si>
    <t>CULTURAL RESOURCE PRESERVATION</t>
  </si>
  <si>
    <t>BUILDINGS, GROUNDS &amp; UTILITIES</t>
  </si>
  <si>
    <t>PERMANENT OPERATING EQUIPMENT</t>
  </si>
  <si>
    <t>COMPOSITE INDEX (WEIGHTED AVERAGE)</t>
  </si>
  <si>
    <t>DIFFERENCE</t>
  </si>
  <si>
    <t>CHECK COST</t>
  </si>
  <si>
    <t>======</t>
  </si>
  <si>
    <t>COMPLETED COST</t>
  </si>
  <si>
    <t>COST NOT IN BELOW SHEET</t>
  </si>
  <si>
    <t xml:space="preserve">  FUTURE COST</t>
  </si>
  <si>
    <t>Numbers show up three times</t>
  </si>
  <si>
    <t>SUMMED COST IN BELOW SHEETS</t>
  </si>
  <si>
    <t>Below spreadsheets numbers show (SUM) up three times THEN DIVIDED BY 3. (SEE Cell W85)</t>
  </si>
  <si>
    <t>Design mid point period</t>
  </si>
  <si>
    <t>Check</t>
  </si>
  <si>
    <t>CWCCIS</t>
  </si>
  <si>
    <t xml:space="preserve">  4Q02</t>
  </si>
  <si>
    <t xml:space="preserve">  2Q03</t>
  </si>
  <si>
    <t xml:space="preserve">  3Q03</t>
  </si>
  <si>
    <t xml:space="preserve">  4Q03</t>
  </si>
  <si>
    <t xml:space="preserve">  1Q04</t>
  </si>
  <si>
    <t xml:space="preserve">  2Q04</t>
  </si>
  <si>
    <t xml:space="preserve">  3Q04</t>
  </si>
  <si>
    <t xml:space="preserve">  4Q04</t>
  </si>
  <si>
    <t xml:space="preserve">  1Q05</t>
  </si>
  <si>
    <t xml:space="preserve">  4Q05</t>
  </si>
  <si>
    <t xml:space="preserve">  1Q06</t>
  </si>
  <si>
    <t xml:space="preserve">  2Q06</t>
  </si>
  <si>
    <t xml:space="preserve">  3Q06</t>
  </si>
  <si>
    <t xml:space="preserve">  4Q06</t>
  </si>
  <si>
    <t xml:space="preserve">  1Q07</t>
  </si>
  <si>
    <t xml:space="preserve">  2Q07</t>
  </si>
  <si>
    <t xml:space="preserve">  3Q07</t>
  </si>
  <si>
    <t xml:space="preserve">  4Q07</t>
  </si>
  <si>
    <t xml:space="preserve">  1Q08</t>
  </si>
  <si>
    <t>SPENT THRU FYXX COSTS</t>
  </si>
  <si>
    <t>PROJECT NAME</t>
  </si>
  <si>
    <t>PROGRAM YEAR</t>
  </si>
  <si>
    <t>DATE TPCS  PREPARED</t>
  </si>
  <si>
    <t>ENGINEERING REPORT AS BASIS</t>
  </si>
  <si>
    <t>DISTRICT</t>
  </si>
  <si>
    <t>This Estimate reflects the scope and schedule in report;</t>
  </si>
  <si>
    <t>2012Q1</t>
  </si>
  <si>
    <t>PROJECT LOCATION</t>
  </si>
  <si>
    <t>1Q29</t>
  </si>
  <si>
    <t>2Q29</t>
  </si>
  <si>
    <t>3Q29</t>
  </si>
  <si>
    <t>4Q29</t>
  </si>
  <si>
    <t>1Q30</t>
  </si>
  <si>
    <t>2Q30</t>
  </si>
  <si>
    <t>3Q30</t>
  </si>
  <si>
    <t>4Q30</t>
  </si>
  <si>
    <t>1Q31</t>
  </si>
  <si>
    <t>2Q31</t>
  </si>
  <si>
    <t>3Q31</t>
  </si>
  <si>
    <t>4Q31</t>
  </si>
  <si>
    <t>1Q32</t>
  </si>
  <si>
    <t>2Q32</t>
  </si>
  <si>
    <t>3Q32</t>
  </si>
  <si>
    <t>4Q32</t>
  </si>
  <si>
    <t>1Q33</t>
  </si>
  <si>
    <t>2Q33</t>
  </si>
  <si>
    <t>3Q33</t>
  </si>
  <si>
    <t>4Q33</t>
  </si>
  <si>
    <t>1Q34</t>
  </si>
  <si>
    <t>2Q34</t>
  </si>
  <si>
    <t>3Q34</t>
  </si>
  <si>
    <t>4Q34</t>
  </si>
  <si>
    <t>1Q35</t>
  </si>
  <si>
    <t>2Q35</t>
  </si>
  <si>
    <t>3Q35</t>
  </si>
  <si>
    <t>4Q35</t>
  </si>
  <si>
    <t>1Q36</t>
  </si>
  <si>
    <t>2Q36</t>
  </si>
  <si>
    <t>3Q36</t>
  </si>
  <si>
    <t>4Q36</t>
  </si>
  <si>
    <t>1Q37</t>
  </si>
  <si>
    <t>2Q37</t>
  </si>
  <si>
    <t>3Q37</t>
  </si>
  <si>
    <t>4Q37</t>
  </si>
  <si>
    <t>2Q28</t>
  </si>
  <si>
    <t>4Q28</t>
  </si>
  <si>
    <t>3Q28</t>
  </si>
  <si>
    <t>Planning Engineering and Design</t>
  </si>
  <si>
    <t>Construction Management</t>
  </si>
  <si>
    <t>ALL</t>
  </si>
  <si>
    <t xml:space="preserve">    Project Operations</t>
  </si>
  <si>
    <t xml:space="preserve">  CHIEF,  PM-PB, xxxx</t>
  </si>
  <si>
    <t>A</t>
  </si>
  <si>
    <t>B</t>
  </si>
  <si>
    <t>C</t>
  </si>
  <si>
    <t>D</t>
  </si>
  <si>
    <t>E</t>
  </si>
  <si>
    <t>F</t>
  </si>
  <si>
    <t>G</t>
  </si>
  <si>
    <t>H</t>
  </si>
  <si>
    <t>I</t>
  </si>
  <si>
    <t>J</t>
  </si>
  <si>
    <t>L</t>
  </si>
  <si>
    <t>M</t>
  </si>
  <si>
    <t>N</t>
  </si>
  <si>
    <t>O</t>
  </si>
  <si>
    <t>P</t>
  </si>
  <si>
    <t xml:space="preserve">Lands And Damages Midpoint </t>
  </si>
  <si>
    <t xml:space="preserve">CWCCIS CAT USED </t>
  </si>
  <si>
    <t xml:space="preserve">  PROJECT MANAGER, xxx</t>
  </si>
  <si>
    <t xml:space="preserve">  CHIEF, DPM, xxx</t>
  </si>
  <si>
    <t xml:space="preserve">  CHIEF, PLANNING,xxx</t>
  </si>
  <si>
    <t xml:space="preserve">  CHIEF, ENGINEERING, xxx</t>
  </si>
  <si>
    <t xml:space="preserve">  CHIEF, COST ENGINEERING, xxx</t>
  </si>
  <si>
    <t xml:space="preserve">  CHIEF, CONTRACTING,xxx</t>
  </si>
  <si>
    <t xml:space="preserve">  CHIEF, OPERATIONS, xxx</t>
  </si>
  <si>
    <t xml:space="preserve">  CHIEF, CONSTRUCTION, xxx</t>
  </si>
  <si>
    <t xml:space="preserve">  CHIEF, REAL ESTATE, xxx</t>
  </si>
  <si>
    <t>Estimate PL INDEX</t>
  </si>
  <si>
    <t>Prog Year Index</t>
  </si>
  <si>
    <t>MidPoint Index</t>
  </si>
  <si>
    <t>Price Level of Estimate</t>
  </si>
  <si>
    <t>Program Year Price Level</t>
  </si>
  <si>
    <t>AGGREGATE CONSTRUCTION MIDPOINT</t>
  </si>
  <si>
    <t>From Aggreagate Constrction Midpoint</t>
  </si>
  <si>
    <t>No del</t>
  </si>
  <si>
    <t xml:space="preserve">  </t>
  </si>
  <si>
    <t xml:space="preserve">  1Q09</t>
  </si>
  <si>
    <t xml:space="preserve">  2Q09</t>
  </si>
  <si>
    <t xml:space="preserve">  3Q09</t>
  </si>
  <si>
    <t xml:space="preserve">  1Q26*</t>
  </si>
  <si>
    <t xml:space="preserve">  2Q26*</t>
  </si>
  <si>
    <t xml:space="preserve">  3Q26*</t>
  </si>
  <si>
    <t xml:space="preserve">  4Q26*</t>
  </si>
  <si>
    <t xml:space="preserve">  1Q27*</t>
  </si>
  <si>
    <t xml:space="preserve">  2Q27*</t>
  </si>
  <si>
    <t xml:space="preserve">  3Q27*</t>
  </si>
  <si>
    <t xml:space="preserve">  4Q27*</t>
  </si>
  <si>
    <t xml:space="preserve">  1Q28*</t>
  </si>
  <si>
    <t>Project X Major Rehabilitation</t>
  </si>
  <si>
    <t>Somewhere  WA</t>
  </si>
  <si>
    <t>2016Q2</t>
  </si>
  <si>
    <t>2016Q3</t>
  </si>
  <si>
    <t xml:space="preserve">  4Q09</t>
  </si>
  <si>
    <t xml:space="preserve">  2Q08</t>
  </si>
  <si>
    <t xml:space="preserve">  3Q08</t>
  </si>
  <si>
    <t xml:space="preserve">  4Q08</t>
  </si>
  <si>
    <t xml:space="preserve">  1Q10</t>
  </si>
  <si>
    <t xml:space="preserve">  2Q10</t>
  </si>
  <si>
    <t xml:space="preserve">  2Q28*</t>
  </si>
  <si>
    <t xml:space="preserve">  3Q28*</t>
  </si>
  <si>
    <t xml:space="preserve">  4Q28*</t>
  </si>
  <si>
    <t xml:space="preserve">  1Q29*</t>
  </si>
  <si>
    <t xml:space="preserve">  2Q29*</t>
  </si>
  <si>
    <t xml:space="preserve">  3Q29*</t>
  </si>
  <si>
    <t xml:space="preserve">  4Q29*</t>
  </si>
  <si>
    <t xml:space="preserve">  1Q30*</t>
  </si>
  <si>
    <t xml:space="preserve">  2Q30*</t>
  </si>
  <si>
    <t xml:space="preserve">  3Q30*</t>
  </si>
  <si>
    <t xml:space="preserve">  4Q30*</t>
  </si>
  <si>
    <t xml:space="preserve">  1Q31*</t>
  </si>
  <si>
    <t xml:space="preserve">  2Q31*</t>
  </si>
  <si>
    <t xml:space="preserve">  3Q31*</t>
  </si>
  <si>
    <t xml:space="preserve">  4Q31*</t>
  </si>
  <si>
    <t xml:space="preserve">  1Q32*</t>
  </si>
  <si>
    <t xml:space="preserve">  2Q32*</t>
  </si>
  <si>
    <t xml:space="preserve">  3Q32*</t>
  </si>
  <si>
    <t xml:space="preserve">  4Q32*</t>
  </si>
  <si>
    <t xml:space="preserve">  1Q33*</t>
  </si>
  <si>
    <t xml:space="preserve">  2Q33*</t>
  </si>
  <si>
    <t xml:space="preserve">  3Q33*</t>
  </si>
  <si>
    <t xml:space="preserve">  4Q33*</t>
  </si>
  <si>
    <t xml:space="preserve">  1Q34*</t>
  </si>
  <si>
    <t xml:space="preserve">  2Q34*</t>
  </si>
  <si>
    <t xml:space="preserve">  3Q34*</t>
  </si>
  <si>
    <t xml:space="preserve">  4Q34*</t>
  </si>
  <si>
    <t xml:space="preserve">  1Q35*</t>
  </si>
  <si>
    <t xml:space="preserve">  2Q35*</t>
  </si>
  <si>
    <t xml:space="preserve">  3Q35*</t>
  </si>
  <si>
    <t xml:space="preserve">  4Q35*</t>
  </si>
  <si>
    <t xml:space="preserve">  1Q36*</t>
  </si>
  <si>
    <t xml:space="preserve">  2Q36*</t>
  </si>
  <si>
    <t xml:space="preserve">  3Q36*</t>
  </si>
  <si>
    <t xml:space="preserve">  4Q36*</t>
  </si>
  <si>
    <t xml:space="preserve">  1Q37*</t>
  </si>
  <si>
    <t xml:space="preserve">  2Q37*</t>
  </si>
  <si>
    <t xml:space="preserve">  3Q37*</t>
  </si>
  <si>
    <t xml:space="preserve">  4Q37*</t>
  </si>
  <si>
    <t>AE Contractor</t>
  </si>
  <si>
    <t>Government Personnel</t>
  </si>
  <si>
    <t>Class</t>
  </si>
  <si>
    <t>Select</t>
  </si>
  <si>
    <t>Escalate to Mid Point Construction</t>
  </si>
  <si>
    <t>2015Q3</t>
  </si>
  <si>
    <t>2017Q3</t>
  </si>
  <si>
    <t>Pull Down Menus for your Feature Accounts =&gt;</t>
  </si>
  <si>
    <t xml:space="preserve">RISK BASED </t>
  </si>
  <si>
    <t xml:space="preserve">  3Q10</t>
  </si>
  <si>
    <t xml:space="preserve">  4Q10</t>
  </si>
  <si>
    <t>EM 1110-2-1304 CWCCIS</t>
  </si>
  <si>
    <t>CWCCIS EM1110-2-1304 updates occur twice yearly on 31 March and 30 September.</t>
  </si>
  <si>
    <t xml:space="preserve">The 30 and 31 feature codes can be based on the updating factors from Table 1 in </t>
  </si>
  <si>
    <t xml:space="preserve">  1Q11</t>
  </si>
  <si>
    <t xml:space="preserve">  2Q11</t>
  </si>
  <si>
    <t xml:space="preserve">  3Q11</t>
  </si>
  <si>
    <t>TOTAL PROJECT COST (FULLY FUNDED)</t>
  </si>
  <si>
    <t>ESTIMATED COST</t>
  </si>
  <si>
    <r>
      <rPr>
        <b/>
        <sz val="14"/>
        <rFont val="Times New Roman"/>
        <family val="1"/>
      </rPr>
      <t>Estimated Cost</t>
    </r>
    <r>
      <rPr>
        <sz val="11.5"/>
        <rFont val="Times New Roman"/>
        <family val="1"/>
      </rPr>
      <t xml:space="preserve"> (Price Level) is the initially developed cost estimate which includes contingencies. The effective price level date for Estimated Cost (shown in MONTH YYYY format) is usually the date of preparation of the cost estimate. </t>
    </r>
  </si>
  <si>
    <r>
      <rPr>
        <b/>
        <sz val="14"/>
        <rFont val="Times New Roman"/>
        <family val="1"/>
      </rPr>
      <t>Total Project Cost</t>
    </r>
    <r>
      <rPr>
        <sz val="11.5"/>
        <rFont val="Times New Roman"/>
        <family val="1"/>
      </rPr>
      <t xml:space="preserve"> is the Constant Dollar Cost FULLY FUNDED WITH ESCALATION to the estimated midpoint of construction. Total Project Cost (or Total Cost of Construction of GNFs when discussing navigation projects) is the cost estimate used in Project Partnership Agreements and Integral Determination Reports. Total Project Cost is the cost estimate provided non-Federal sponsors for their use in financial planning as it provides information regarding the overall non-Federal cost sharing obligation. See the enclosed tables for more detail of what is or is not included in the Total Project Cost. </t>
    </r>
  </si>
  <si>
    <t>CWBS*</t>
  </si>
  <si>
    <t>Project Cost Component**</t>
  </si>
  <si>
    <t>Brief Definition</t>
  </si>
  <si>
    <t xml:space="preserve">For Chief's Report </t>
  </si>
  <si>
    <t>For PPA's</t>
  </si>
  <si>
    <t xml:space="preserve">Project First Cost </t>
  </si>
  <si>
    <t>Economic Cost for BCR</t>
  </si>
  <si>
    <t>Total Project Cost</t>
  </si>
  <si>
    <t>Fully Funded Cost Estimate</t>
  </si>
  <si>
    <t>01,02</t>
  </si>
  <si>
    <t>Lands, Easements, Rights of Way, Relocations, and Dredged Material Disposal Areas (LERRD).</t>
  </si>
  <si>
    <t>Estimated value/costs of LERRD for the project (to include breakout of related Federal administrative costs).</t>
  </si>
  <si>
    <t>Y</t>
  </si>
  <si>
    <t>Construction Elements</t>
  </si>
  <si>
    <t>Physical Construction cost estimate  broken out by Civil Works Breakdown Structure(CWBS).</t>
  </si>
  <si>
    <t>Planning, Engineering, and Design (post feasibility work)</t>
  </si>
  <si>
    <t>Estimated costs for post feasibility planning, engineering, and design for the project.  This cost should include the estimate of Preconstruction Engineering and Design (PED) phase costs as well as the planning, engineering, and design costs during the construction phase to complete the project.</t>
  </si>
  <si>
    <t>Estimated costs for construction management of project</t>
  </si>
  <si>
    <t>Fish and Wildlife Mitigation</t>
  </si>
  <si>
    <t>Estimated costs of Mitigation</t>
  </si>
  <si>
    <t>Cultural Mitigation</t>
  </si>
  <si>
    <t>Y***</t>
  </si>
  <si>
    <t>By project element</t>
  </si>
  <si>
    <t>Contingency</t>
  </si>
  <si>
    <t>This is the Risk Based contingency established for the project.</t>
  </si>
  <si>
    <t>Interest During Construction (IDC)</t>
  </si>
  <si>
    <t>Estimate of interest accumulated during construction(Economic cost)</t>
  </si>
  <si>
    <t>Operation, Maintenance, Repair, Replacement, and Rehabilitation (OMRR&amp;R)</t>
  </si>
  <si>
    <t>Annualized estimate of Operation, Maintenance, Replacement and Rehabilitation cost.</t>
  </si>
  <si>
    <t>Inflation through midpoint construction</t>
  </si>
  <si>
    <t>Associated and Other Costs</t>
  </si>
  <si>
    <t>Associated financial costs that are not part of the recommended Federal project but are a necessary non-Federal responsibility.  These cost are required to be shown within the Chief's report, as a separate total but are not to be included within cost shared project cost.</t>
  </si>
  <si>
    <t>Lands, Easements, Rights of Way, Relocations, and Dredged Material Disposal Areas (LERRD). This includes related Federal administrative costs.</t>
  </si>
  <si>
    <t xml:space="preserve">Physical Construction cost estimate  broken out by Civil Works Breakdown Structure(CWBS). </t>
  </si>
  <si>
    <t>Monitoring and Adaptive Management</t>
  </si>
  <si>
    <t>This represents the estimated costs of monitoring and or adaptive management to be cost shared for the project.</t>
  </si>
  <si>
    <t xml:space="preserve">Annualized estimate  of Operation, Maintenance, Replacement and Rehabilitation cost. </t>
  </si>
  <si>
    <t>Associated financial costs that are not part of the recommended Federal project but are a necessary non-Federal responsibility.  These cost are required to be shown within the Chief's report, as a separate total but are not to be included within the cost shared project cost.</t>
  </si>
  <si>
    <t>Lands, Easements, Rights of Way, Relocations (LERR). This includes related Federal costs.</t>
  </si>
  <si>
    <t>Estimated value/costs of LERR  (to include breakout of related Federal administrative costs).</t>
  </si>
  <si>
    <t>Construction Elements (General Navigation Features)</t>
  </si>
  <si>
    <t>Annualized estimate  of Operation, Maintenance, Replacement and Rehabilitation cost.</t>
  </si>
  <si>
    <t>Local Service Facilities (LSF)</t>
  </si>
  <si>
    <t>Continued Construction (periodic nourishment)</t>
  </si>
  <si>
    <t>Navigation and Harbors</t>
  </si>
  <si>
    <t xml:space="preserve"> Inland Navigation</t>
  </si>
  <si>
    <t>COASTAL STORM</t>
  </si>
  <si>
    <t>Ecosystem Restoration</t>
  </si>
  <si>
    <t>Flood Risk Management</t>
  </si>
  <si>
    <t>03 - 20</t>
  </si>
  <si>
    <t>For Navigation Only:  This represents the estimated cost of Local Service Facilities as defined in the Planning Guidance Notebook Appendix E. These are the responsibility of the non-Federal entity and are required as part of the PCA if they are necessary for project benefits to accrue.</t>
  </si>
  <si>
    <t>For Hurricane and Storm Damage Reduction Only:  Estimate of   Allowable Periodic Average future construction cost submitted for authorization.</t>
  </si>
  <si>
    <t>Constant Cost Estimate "Oct (YYYY) Price Level"</t>
  </si>
  <si>
    <t>Type of Program</t>
  </si>
  <si>
    <t>PHASE 1 or CONTRACT 1</t>
  </si>
  <si>
    <t>PHASE 2 or CONTRACT 2</t>
  </si>
  <si>
    <t>PHASE 3 or CONTRACT 3</t>
  </si>
  <si>
    <t>2013Q4</t>
  </si>
  <si>
    <t>2015Q2</t>
  </si>
  <si>
    <t>Mandatory by Regulation</t>
  </si>
  <si>
    <t>1Q38</t>
  </si>
  <si>
    <t>2Q38</t>
  </si>
  <si>
    <t>3Q38</t>
  </si>
  <si>
    <t>4Q38</t>
  </si>
  <si>
    <t>1Q39</t>
  </si>
  <si>
    <t>2Q39</t>
  </si>
  <si>
    <t>3Q39</t>
  </si>
  <si>
    <t>4Q39</t>
  </si>
  <si>
    <t>1Q40</t>
  </si>
  <si>
    <t>2Q40</t>
  </si>
  <si>
    <t>3Q40</t>
  </si>
  <si>
    <t>4Q40</t>
  </si>
  <si>
    <t xml:space="preserve">  1Q38*</t>
  </si>
  <si>
    <t xml:space="preserve">  2Q38*</t>
  </si>
  <si>
    <t xml:space="preserve">  3Q38*</t>
  </si>
  <si>
    <t xml:space="preserve">  4Q38*</t>
  </si>
  <si>
    <t xml:space="preserve">  1Q39*</t>
  </si>
  <si>
    <t xml:space="preserve">  2Q39*</t>
  </si>
  <si>
    <t xml:space="preserve">  3Q39*</t>
  </si>
  <si>
    <t xml:space="preserve">  4Q39*</t>
  </si>
  <si>
    <t xml:space="preserve">  1Q40*</t>
  </si>
  <si>
    <t xml:space="preserve">  2Q40*</t>
  </si>
  <si>
    <t xml:space="preserve">  3Q40*</t>
  </si>
  <si>
    <t xml:space="preserve">  4Q40*</t>
  </si>
  <si>
    <t>2015Q1</t>
  </si>
  <si>
    <t>Paste the Web Address into browser for downloadable (.pdf) source of factors:</t>
  </si>
  <si>
    <t>http://publications.usace.army.mil/publications/eng-manuals/EM_1110-2-1304/toc.htm</t>
  </si>
  <si>
    <t>FULLY FUNDED PROJECT ESTIMATE</t>
  </si>
  <si>
    <t>2016Q1</t>
  </si>
  <si>
    <t>2018Q3</t>
  </si>
  <si>
    <t>2019Q3</t>
  </si>
  <si>
    <t>2020Q3</t>
  </si>
  <si>
    <t>2021Q3</t>
  </si>
  <si>
    <t>PED % of Construction Contract (w/o Cont)</t>
  </si>
  <si>
    <t>% CM of Construction Contract (w/o Cont)</t>
  </si>
  <si>
    <t>Legend</t>
  </si>
  <si>
    <t>Represents Formula's</t>
  </si>
  <si>
    <t>Cell Entry</t>
  </si>
  <si>
    <t>Price Level of Estimate  ==&gt;</t>
  </si>
  <si>
    <t>Program Year Price Level  ==&gt;</t>
  </si>
  <si>
    <t>Overide</t>
  </si>
  <si>
    <t>PROJECT FIRST COST
(Constant Dollar Basis)</t>
  </si>
  <si>
    <t xml:space="preserve">  4Q11</t>
  </si>
  <si>
    <t xml:space="preserve">  1Q12</t>
  </si>
  <si>
    <t xml:space="preserve">  2Q12</t>
  </si>
  <si>
    <t xml:space="preserve">    Reviews, ATRs, IEPRs, VE</t>
  </si>
  <si>
    <t xml:space="preserve">    Life Cycle Updates (cost, schedule, risks) </t>
  </si>
  <si>
    <t>Reviews, ATRs, IEPRs, VE:</t>
  </si>
  <si>
    <t>Life Cycle Updates (cost, schedule, risks):</t>
  </si>
  <si>
    <t>Civil Works Work Breakdown Structure</t>
  </si>
  <si>
    <t>Enter Code below</t>
  </si>
  <si>
    <t>1Q41</t>
  </si>
  <si>
    <t>2Q41</t>
  </si>
  <si>
    <t>3Q41</t>
  </si>
  <si>
    <t>4Q41</t>
  </si>
  <si>
    <t>1Q42</t>
  </si>
  <si>
    <t>2Q42</t>
  </si>
  <si>
    <t>3Q42</t>
  </si>
  <si>
    <t>4Q42</t>
  </si>
  <si>
    <t>1Q43</t>
  </si>
  <si>
    <t>2Q43</t>
  </si>
  <si>
    <t>3Q43</t>
  </si>
  <si>
    <t>4Q43</t>
  </si>
  <si>
    <t>1Q44</t>
  </si>
  <si>
    <t>2Q44</t>
  </si>
  <si>
    <t>3Q44</t>
  </si>
  <si>
    <t>4Q44</t>
  </si>
  <si>
    <t>1Q45</t>
  </si>
  <si>
    <t>2Q45</t>
  </si>
  <si>
    <t>3Q45</t>
  </si>
  <si>
    <t>4Q45</t>
  </si>
  <si>
    <t>1Q46</t>
  </si>
  <si>
    <t>2Q46</t>
  </si>
  <si>
    <t>3Q46</t>
  </si>
  <si>
    <t>4Q46</t>
  </si>
  <si>
    <t>1Q47</t>
  </si>
  <si>
    <t>2Q47</t>
  </si>
  <si>
    <t>3Q47</t>
  </si>
  <si>
    <t>4Q47</t>
  </si>
  <si>
    <t>1Q48</t>
  </si>
  <si>
    <t>2Q48</t>
  </si>
  <si>
    <t>3Q48</t>
  </si>
  <si>
    <t>4Q48</t>
  </si>
  <si>
    <t>1Q49</t>
  </si>
  <si>
    <t>2Q49</t>
  </si>
  <si>
    <t>3Q49</t>
  </si>
  <si>
    <t>4Q49</t>
  </si>
  <si>
    <t>1Q50</t>
  </si>
  <si>
    <t>2Q50</t>
  </si>
  <si>
    <t>3Q50</t>
  </si>
  <si>
    <t>4Q50</t>
  </si>
  <si>
    <t>1Q51</t>
  </si>
  <si>
    <t>2Q51</t>
  </si>
  <si>
    <t>3Q51</t>
  </si>
  <si>
    <t>4Q51</t>
  </si>
  <si>
    <t>1Q52</t>
  </si>
  <si>
    <t>2Q52</t>
  </si>
  <si>
    <t>3Q52</t>
  </si>
  <si>
    <t>4Q52</t>
  </si>
  <si>
    <t>1Q53</t>
  </si>
  <si>
    <t>2Q53</t>
  </si>
  <si>
    <t>3Q53</t>
  </si>
  <si>
    <t>4Q53</t>
  </si>
  <si>
    <t>1Q54</t>
  </si>
  <si>
    <t>2Q54</t>
  </si>
  <si>
    <t>3Q54</t>
  </si>
  <si>
    <t>4Q54</t>
  </si>
  <si>
    <t>1Q55</t>
  </si>
  <si>
    <t>2Q55</t>
  </si>
  <si>
    <t>3Q55</t>
  </si>
  <si>
    <t>4Q55</t>
  </si>
  <si>
    <t>1Q56</t>
  </si>
  <si>
    <t>2Q56</t>
  </si>
  <si>
    <t>3Q56</t>
  </si>
  <si>
    <t>4Q56</t>
  </si>
  <si>
    <t>1Q57</t>
  </si>
  <si>
    <t>2Q57</t>
  </si>
  <si>
    <t>3Q57</t>
  </si>
  <si>
    <t>4Q57</t>
  </si>
  <si>
    <t>1Q58</t>
  </si>
  <si>
    <t>2Q58</t>
  </si>
  <si>
    <t>3Q58</t>
  </si>
  <si>
    <t>4Q58</t>
  </si>
  <si>
    <t>1Q59</t>
  </si>
  <si>
    <t>2Q59</t>
  </si>
  <si>
    <t>3Q59</t>
  </si>
  <si>
    <t>4Q59</t>
  </si>
  <si>
    <t>1Q60</t>
  </si>
  <si>
    <t>2Q60</t>
  </si>
  <si>
    <t>3Q60</t>
  </si>
  <si>
    <t>4Q60</t>
  </si>
  <si>
    <t>1Q61</t>
  </si>
  <si>
    <t>2Q61</t>
  </si>
  <si>
    <t>3Q61</t>
  </si>
  <si>
    <t>4Q61</t>
  </si>
  <si>
    <t>1Q62</t>
  </si>
  <si>
    <t>2Q62</t>
  </si>
  <si>
    <t>3Q62</t>
  </si>
  <si>
    <t>4Q62</t>
  </si>
  <si>
    <t>1Q63</t>
  </si>
  <si>
    <t>2Q63</t>
  </si>
  <si>
    <t>3Q63</t>
  </si>
  <si>
    <t>4Q63</t>
  </si>
  <si>
    <t>1Q64</t>
  </si>
  <si>
    <t>2Q64</t>
  </si>
  <si>
    <t>3Q64</t>
  </si>
  <si>
    <t>4Q64</t>
  </si>
  <si>
    <t>1Q65</t>
  </si>
  <si>
    <t>2Q65</t>
  </si>
  <si>
    <t>3Q65</t>
  </si>
  <si>
    <t>4Q65</t>
  </si>
  <si>
    <t>1Q66</t>
  </si>
  <si>
    <t>2Q66</t>
  </si>
  <si>
    <t>3Q66</t>
  </si>
  <si>
    <t>4Q66</t>
  </si>
  <si>
    <t>1Q67</t>
  </si>
  <si>
    <t>2Q67</t>
  </si>
  <si>
    <t>3Q67</t>
  </si>
  <si>
    <t>4Q67</t>
  </si>
  <si>
    <t>1Q68</t>
  </si>
  <si>
    <t>2Q68</t>
  </si>
  <si>
    <t>3Q68</t>
  </si>
  <si>
    <t>4Q68</t>
  </si>
  <si>
    <t>1Q69</t>
  </si>
  <si>
    <t>2Q69</t>
  </si>
  <si>
    <t>3Q69</t>
  </si>
  <si>
    <t>4Q69</t>
  </si>
  <si>
    <t>1Q70</t>
  </si>
  <si>
    <t>2Q70</t>
  </si>
  <si>
    <t>3Q70</t>
  </si>
  <si>
    <t>4Q70</t>
  </si>
  <si>
    <t>1Q71</t>
  </si>
  <si>
    <t>2Q71</t>
  </si>
  <si>
    <t>3Q71</t>
  </si>
  <si>
    <t>4Q71</t>
  </si>
  <si>
    <t>1Q72</t>
  </si>
  <si>
    <t>2Q72</t>
  </si>
  <si>
    <t>3Q72</t>
  </si>
  <si>
    <t>4Q72</t>
  </si>
  <si>
    <t>1Q73</t>
  </si>
  <si>
    <t>2Q73</t>
  </si>
  <si>
    <t>3Q73</t>
  </si>
  <si>
    <t>4Q73</t>
  </si>
  <si>
    <t>1Q74</t>
  </si>
  <si>
    <t>2Q74</t>
  </si>
  <si>
    <t>3Q74</t>
  </si>
  <si>
    <t>4Q74</t>
  </si>
  <si>
    <t>1Q75</t>
  </si>
  <si>
    <t>2Q75</t>
  </si>
  <si>
    <t>3Q75</t>
  </si>
  <si>
    <t>4Q75</t>
  </si>
  <si>
    <t>1Q76</t>
  </si>
  <si>
    <t>2Q76</t>
  </si>
  <si>
    <t>3Q76</t>
  </si>
  <si>
    <t>4Q76</t>
  </si>
  <si>
    <t>1Q77</t>
  </si>
  <si>
    <t>2Q77</t>
  </si>
  <si>
    <t>3Q77</t>
  </si>
  <si>
    <t>4Q77</t>
  </si>
  <si>
    <t>1Q78</t>
  </si>
  <si>
    <t>2Q78</t>
  </si>
  <si>
    <t>3Q78</t>
  </si>
  <si>
    <t>4Q78</t>
  </si>
  <si>
    <t>1Q79</t>
  </si>
  <si>
    <t>2Q79</t>
  </si>
  <si>
    <t>3Q79</t>
  </si>
  <si>
    <t>4Q79</t>
  </si>
  <si>
    <t>1Q41*</t>
  </si>
  <si>
    <t>2Q41*</t>
  </si>
  <si>
    <t>3Q41*</t>
  </si>
  <si>
    <t>4Q41*</t>
  </si>
  <si>
    <t>1Q42*</t>
  </si>
  <si>
    <t>2Q42*</t>
  </si>
  <si>
    <t>3Q42*</t>
  </si>
  <si>
    <t>4Q42*</t>
  </si>
  <si>
    <t>1Q43*</t>
  </si>
  <si>
    <t>2Q43*</t>
  </si>
  <si>
    <t>3Q43*</t>
  </si>
  <si>
    <t>4Q43*</t>
  </si>
  <si>
    <t>1Q44*</t>
  </si>
  <si>
    <t>2Q44*</t>
  </si>
  <si>
    <t>3Q44*</t>
  </si>
  <si>
    <t>4Q44*</t>
  </si>
  <si>
    <t>1Q45*</t>
  </si>
  <si>
    <t>2Q45*</t>
  </si>
  <si>
    <t>3Q45*</t>
  </si>
  <si>
    <t>4Q45*</t>
  </si>
  <si>
    <t>1Q46*</t>
  </si>
  <si>
    <t>2Q46*</t>
  </si>
  <si>
    <t>3Q46*</t>
  </si>
  <si>
    <t>4Q46*</t>
  </si>
  <si>
    <t>1Q47*</t>
  </si>
  <si>
    <t>2Q47*</t>
  </si>
  <si>
    <t>3Q47*</t>
  </si>
  <si>
    <t>4Q47*</t>
  </si>
  <si>
    <t>1Q48*</t>
  </si>
  <si>
    <t>2Q48*</t>
  </si>
  <si>
    <t>3Q48*</t>
  </si>
  <si>
    <t>4Q48*</t>
  </si>
  <si>
    <t>1Q49*</t>
  </si>
  <si>
    <t>2Q49*</t>
  </si>
  <si>
    <t>3Q49*</t>
  </si>
  <si>
    <t>4Q49*</t>
  </si>
  <si>
    <t>1Q50*</t>
  </si>
  <si>
    <t>2Q50*</t>
  </si>
  <si>
    <t>3Q50*</t>
  </si>
  <si>
    <t>4Q50*</t>
  </si>
  <si>
    <t>1Q51*</t>
  </si>
  <si>
    <t>2Q51*</t>
  </si>
  <si>
    <t>3Q51*</t>
  </si>
  <si>
    <t>4Q51*</t>
  </si>
  <si>
    <t>1Q52*</t>
  </si>
  <si>
    <t>2Q52*</t>
  </si>
  <si>
    <t>3Q52*</t>
  </si>
  <si>
    <t>4Q52*</t>
  </si>
  <si>
    <t>1Q53*</t>
  </si>
  <si>
    <t>2Q53*</t>
  </si>
  <si>
    <t>3Q53*</t>
  </si>
  <si>
    <t>4Q53*</t>
  </si>
  <si>
    <t>1Q54*</t>
  </si>
  <si>
    <t>2Q54*</t>
  </si>
  <si>
    <t>3Q54*</t>
  </si>
  <si>
    <t>4Q54*</t>
  </si>
  <si>
    <t>1Q55*</t>
  </si>
  <si>
    <t>2Q55*</t>
  </si>
  <si>
    <t>3Q55*</t>
  </si>
  <si>
    <t>4Q55*</t>
  </si>
  <si>
    <t>1Q56*</t>
  </si>
  <si>
    <t>2Q56*</t>
  </si>
  <si>
    <t>3Q56*</t>
  </si>
  <si>
    <t>4Q56*</t>
  </si>
  <si>
    <t>1Q57*</t>
  </si>
  <si>
    <t>2Q57*</t>
  </si>
  <si>
    <t>3Q57*</t>
  </si>
  <si>
    <t>4Q57*</t>
  </si>
  <si>
    <t>1Q58*</t>
  </si>
  <si>
    <t>2Q58*</t>
  </si>
  <si>
    <t>3Q58*</t>
  </si>
  <si>
    <t>4Q58*</t>
  </si>
  <si>
    <t>1Q59*</t>
  </si>
  <si>
    <t>2Q59*</t>
  </si>
  <si>
    <t>3Q59*</t>
  </si>
  <si>
    <t>4Q59*</t>
  </si>
  <si>
    <t>1Q60*</t>
  </si>
  <si>
    <t>2Q60*</t>
  </si>
  <si>
    <t>3Q60*</t>
  </si>
  <si>
    <t>4Q60*</t>
  </si>
  <si>
    <t>1Q61*</t>
  </si>
  <si>
    <t>2Q61*</t>
  </si>
  <si>
    <t>3Q61*</t>
  </si>
  <si>
    <t>4Q61*</t>
  </si>
  <si>
    <t>1Q62*</t>
  </si>
  <si>
    <t>2Q62*</t>
  </si>
  <si>
    <t>3Q62*</t>
  </si>
  <si>
    <t>4Q62*</t>
  </si>
  <si>
    <t>1Q63*</t>
  </si>
  <si>
    <t>2Q63*</t>
  </si>
  <si>
    <t>3Q63*</t>
  </si>
  <si>
    <t>4Q63*</t>
  </si>
  <si>
    <t>1Q64*</t>
  </si>
  <si>
    <t>2Q64*</t>
  </si>
  <si>
    <t>3Q64*</t>
  </si>
  <si>
    <t>4Q64*</t>
  </si>
  <si>
    <t>1Q65*</t>
  </si>
  <si>
    <t>2Q65*</t>
  </si>
  <si>
    <t>3Q65*</t>
  </si>
  <si>
    <t>4Q65*</t>
  </si>
  <si>
    <t>1Q66*</t>
  </si>
  <si>
    <t>2Q66*</t>
  </si>
  <si>
    <t>3Q66*</t>
  </si>
  <si>
    <t>4Q66*</t>
  </si>
  <si>
    <t>1Q67*</t>
  </si>
  <si>
    <t>2Q67*</t>
  </si>
  <si>
    <t>3Q67*</t>
  </si>
  <si>
    <t>4Q67*</t>
  </si>
  <si>
    <t>1Q68*</t>
  </si>
  <si>
    <t>2Q68*</t>
  </si>
  <si>
    <t>3Q68*</t>
  </si>
  <si>
    <t>4Q68*</t>
  </si>
  <si>
    <t>1Q69*</t>
  </si>
  <si>
    <t>2Q69*</t>
  </si>
  <si>
    <t>3Q69*</t>
  </si>
  <si>
    <t>4Q69*</t>
  </si>
  <si>
    <t>1Q70*</t>
  </si>
  <si>
    <t>2Q70*</t>
  </si>
  <si>
    <t>3Q70*</t>
  </si>
  <si>
    <t>4Q70*</t>
  </si>
  <si>
    <t>1Q71*</t>
  </si>
  <si>
    <t>2Q71*</t>
  </si>
  <si>
    <t>3Q71*</t>
  </si>
  <si>
    <t>4Q71*</t>
  </si>
  <si>
    <t>1Q72*</t>
  </si>
  <si>
    <t>2Q72*</t>
  </si>
  <si>
    <t>3Q72*</t>
  </si>
  <si>
    <t>4Q72*</t>
  </si>
  <si>
    <t>1Q73*</t>
  </si>
  <si>
    <t>2Q73*</t>
  </si>
  <si>
    <t>3Q73*</t>
  </si>
  <si>
    <t>4Q73*</t>
  </si>
  <si>
    <t>1Q74*</t>
  </si>
  <si>
    <t>2Q74*</t>
  </si>
  <si>
    <t>3Q74*</t>
  </si>
  <si>
    <t>4Q74*</t>
  </si>
  <si>
    <t>1Q75*</t>
  </si>
  <si>
    <t>2Q75*</t>
  </si>
  <si>
    <t>3Q75*</t>
  </si>
  <si>
    <t>4Q75*</t>
  </si>
  <si>
    <t>1Q76*</t>
  </si>
  <si>
    <t>2Q76*</t>
  </si>
  <si>
    <t>3Q76*</t>
  </si>
  <si>
    <t>4Q76*</t>
  </si>
  <si>
    <t>1Q77*</t>
  </si>
  <si>
    <t>2Q77*</t>
  </si>
  <si>
    <t>3Q77*</t>
  </si>
  <si>
    <t>4Q77*</t>
  </si>
  <si>
    <t>1Q78*</t>
  </si>
  <si>
    <t>2Q78*</t>
  </si>
  <si>
    <t>3Q78*</t>
  </si>
  <si>
    <t>4Q78*</t>
  </si>
  <si>
    <t>1Q79*</t>
  </si>
  <si>
    <t>2Q79*</t>
  </si>
  <si>
    <t>3Q79*</t>
  </si>
  <si>
    <t>4Q79*</t>
  </si>
  <si>
    <t>1Q80*</t>
  </si>
  <si>
    <t>2Q80*</t>
  </si>
  <si>
    <t>3Q80*</t>
  </si>
  <si>
    <t>4Q80*</t>
  </si>
  <si>
    <t>1Q81*</t>
  </si>
  <si>
    <t>2Q81*</t>
  </si>
  <si>
    <t>3Q81*</t>
  </si>
  <si>
    <t>4Q81*</t>
  </si>
  <si>
    <t>1Q82*</t>
  </si>
  <si>
    <t>2Q82*</t>
  </si>
  <si>
    <t>3Q82*</t>
  </si>
  <si>
    <t>4Q82*</t>
  </si>
  <si>
    <t>1Q83*</t>
  </si>
  <si>
    <t>2Q83*</t>
  </si>
  <si>
    <t>3Q83*</t>
  </si>
  <si>
    <t>4Q83*</t>
  </si>
  <si>
    <t>1Q84*</t>
  </si>
  <si>
    <t>2Q84*</t>
  </si>
  <si>
    <t>3Q84*</t>
  </si>
  <si>
    <t>4Q84*</t>
  </si>
  <si>
    <t>1Q85*</t>
  </si>
  <si>
    <t>2Q85*</t>
  </si>
  <si>
    <t>3Q85*</t>
  </si>
  <si>
    <t>4Q85*</t>
  </si>
  <si>
    <t>1Q86*</t>
  </si>
  <si>
    <t>2Q86*</t>
  </si>
  <si>
    <t>3Q86*</t>
  </si>
  <si>
    <t>4Q86*</t>
  </si>
  <si>
    <t>1Q87*</t>
  </si>
  <si>
    <t>2Q87*</t>
  </si>
  <si>
    <t>3Q87*</t>
  </si>
  <si>
    <t>4Q87*</t>
  </si>
  <si>
    <t>1Q88*</t>
  </si>
  <si>
    <t>2Q88*</t>
  </si>
  <si>
    <t>3Q88*</t>
  </si>
  <si>
    <t>4Q88*</t>
  </si>
  <si>
    <t>1Q89*</t>
  </si>
  <si>
    <t>2Q89*</t>
  </si>
  <si>
    <t>3Q89*</t>
  </si>
  <si>
    <t>4Q89*</t>
  </si>
  <si>
    <t>1Q90*</t>
  </si>
  <si>
    <t>2Q90*</t>
  </si>
  <si>
    <t>3Q90*</t>
  </si>
  <si>
    <t>4Q90*</t>
  </si>
  <si>
    <t>1Q91*</t>
  </si>
  <si>
    <t>2Q91*</t>
  </si>
  <si>
    <t>3Q91*</t>
  </si>
  <si>
    <t>4Q91*</t>
  </si>
  <si>
    <t>1Q92*</t>
  </si>
  <si>
    <t>2Q92*</t>
  </si>
  <si>
    <t>3Q92*</t>
  </si>
  <si>
    <t>4Q92*</t>
  </si>
  <si>
    <t>1Q93*</t>
  </si>
  <si>
    <t>2Q93*</t>
  </si>
  <si>
    <t>3Q93*</t>
  </si>
  <si>
    <t>4Q93*</t>
  </si>
  <si>
    <t>1Q94*</t>
  </si>
  <si>
    <t>2Q94*</t>
  </si>
  <si>
    <t>3Q94*</t>
  </si>
  <si>
    <t>4Q94*</t>
  </si>
  <si>
    <t>1Q95*</t>
  </si>
  <si>
    <t>2Q95*</t>
  </si>
  <si>
    <t>3Q95*</t>
  </si>
  <si>
    <t>4Q95*</t>
  </si>
  <si>
    <t>1Q96*</t>
  </si>
  <si>
    <t>2Q96*</t>
  </si>
  <si>
    <t>3Q96*</t>
  </si>
  <si>
    <t>4Q96*</t>
  </si>
  <si>
    <t>1Q97*</t>
  </si>
  <si>
    <t>2Q97*</t>
  </si>
  <si>
    <t>3Q97*</t>
  </si>
  <si>
    <t>4Q97*</t>
  </si>
  <si>
    <t>1Q98*</t>
  </si>
  <si>
    <t>2Q98*</t>
  </si>
  <si>
    <t>3Q98*</t>
  </si>
  <si>
    <t>4Q98*</t>
  </si>
  <si>
    <t>1Q99*</t>
  </si>
  <si>
    <t>2Q99*</t>
  </si>
  <si>
    <t>3Q99*</t>
  </si>
  <si>
    <t>Table A-1 Quarterly Indexes</t>
  </si>
  <si>
    <t>FY QTRS</t>
  </si>
  <si>
    <r>
      <rPr>
        <b/>
        <sz val="14"/>
        <rFont val="Times New Roman"/>
        <family val="1"/>
      </rPr>
      <t>Project First Cost (Constant Dollar Cost)</t>
    </r>
    <r>
      <rPr>
        <sz val="11.5"/>
        <rFont val="Times New Roman"/>
        <family val="1"/>
      </rPr>
      <t xml:space="preserve"> (Price Level) is the Estimated Cost BROUGHT TO THE EFFECTIVE PRICE LEVEL. The effective price level for Constant Dollar Cost (shown in MONTH YYYY format) is the date of the common point in time of the pricing used in the cost estimate. Constant Dollar Cost does not include inflation. Constant Dollar Cost at current price levels is the cost estimate used in feasibility reports and Chief's Reports (see paragraphs 5(a) and 5(b) below). THE CONSTANT DOLLAR COST SHOULD BE EXPRESSED AS THE FY OF THE CHIEF'S REPORT TO ENSURE THAT THE CW PROGRAM TOTALS IN ONE FY DOLLAR TO ASA AND CONGRESS.  </t>
    </r>
  </si>
  <si>
    <t xml:space="preserve">  3Q12</t>
  </si>
  <si>
    <t xml:space="preserve">  4Q12</t>
  </si>
  <si>
    <t>All</t>
  </si>
  <si>
    <t>(This uses the CWCCIS Composite Index escalation factor).</t>
  </si>
  <si>
    <t>NPD North Pacific Division</t>
  </si>
  <si>
    <t>PROJECT NUMBER</t>
  </si>
  <si>
    <t>P2 311759</t>
  </si>
  <si>
    <t>PROJECT  NO:</t>
  </si>
  <si>
    <t>1Q00*</t>
  </si>
  <si>
    <t>2Q00*</t>
  </si>
  <si>
    <t>3Q00*</t>
  </si>
  <si>
    <t>1980Q1</t>
  </si>
  <si>
    <t xml:space="preserve">Instructions for Feature Codes 30 and 31:
In Cells F27 and F28 Enter the Table 1 class that is going to be used for the 30 and 31 accounts either  class 1 or class 2.  Inflation factors differ  if work is to be performed by Government personnel or AE contractor.  Class 1 is for government personnel and Class 2 is for everything else.  Class 1 includes salary increases, step increases, health insurance, attrition rates, retirement, etc.   Note: the Class 1 factor can be higher than the Class 2 factor, when the FEPCA formula is used by OMB to predict future raises,  and this will affect the TPCS.  In addition, EC11-2-XXX does not provide a historical index as it is only concerned with future projections. </t>
  </si>
  <si>
    <t>Estimate of inflation using appropriate  Civil Works Construction Cost Index System (CWCCIS) factors applied to the Constant Dollar Cost</t>
  </si>
  <si>
    <t>1981Q1</t>
  </si>
  <si>
    <t>1982Q1</t>
  </si>
  <si>
    <t>1983Q1</t>
  </si>
  <si>
    <t>1984Q1</t>
  </si>
  <si>
    <t>1985Q1</t>
  </si>
  <si>
    <t>1986Q1</t>
  </si>
  <si>
    <t>1987Q1</t>
  </si>
  <si>
    <t>1988Q1</t>
  </si>
  <si>
    <t>1989Q1</t>
  </si>
  <si>
    <t>1990Q1</t>
  </si>
  <si>
    <t>1991Q1</t>
  </si>
  <si>
    <t>1992Q1</t>
  </si>
  <si>
    <t>1993Q1</t>
  </si>
  <si>
    <t>1994Q1</t>
  </si>
  <si>
    <t>1995Q1</t>
  </si>
  <si>
    <t>1996Q1</t>
  </si>
  <si>
    <t>1997Q1</t>
  </si>
  <si>
    <t>1998Q1</t>
  </si>
  <si>
    <t>1999Q1</t>
  </si>
  <si>
    <t>2000Q1</t>
  </si>
  <si>
    <t>2001Q1</t>
  </si>
  <si>
    <t>2002Q1</t>
  </si>
  <si>
    <t>2003Q1</t>
  </si>
  <si>
    <t>2004Q1</t>
  </si>
  <si>
    <t>2005Q1</t>
  </si>
  <si>
    <t>2006Q1</t>
  </si>
  <si>
    <t>2007Q1</t>
  </si>
  <si>
    <t>2008Q1</t>
  </si>
  <si>
    <t>2009Q1</t>
  </si>
  <si>
    <t>2010Q1</t>
  </si>
  <si>
    <t>2011Q1</t>
  </si>
  <si>
    <t>2017Q1</t>
  </si>
  <si>
    <t>2018Q1</t>
  </si>
  <si>
    <t>2019Q1</t>
  </si>
  <si>
    <t>2020Q1</t>
  </si>
  <si>
    <t>2021Q1</t>
  </si>
  <si>
    <t>2022Q1</t>
  </si>
  <si>
    <t>2023Q1</t>
  </si>
  <si>
    <t>2024Q1</t>
  </si>
  <si>
    <t>2025Q1</t>
  </si>
  <si>
    <t>2026Q1</t>
  </si>
  <si>
    <t>2027Q1</t>
  </si>
  <si>
    <t>2028Q1</t>
  </si>
  <si>
    <t>2029Q1</t>
  </si>
  <si>
    <t>2030Q1</t>
  </si>
  <si>
    <t>2031Q1</t>
  </si>
  <si>
    <t>2032Q1</t>
  </si>
  <si>
    <t>2033Q1</t>
  </si>
  <si>
    <t>2034Q1</t>
  </si>
  <si>
    <t>2035Q1</t>
  </si>
  <si>
    <t>2036Q1</t>
  </si>
  <si>
    <t>2037Q1</t>
  </si>
  <si>
    <t>2038Q1</t>
  </si>
  <si>
    <t>2039Q1</t>
  </si>
  <si>
    <t>2040Q1</t>
  </si>
  <si>
    <t>2041Q1</t>
  </si>
  <si>
    <t>2042Q1</t>
  </si>
  <si>
    <t>2043Q1</t>
  </si>
  <si>
    <t>2044Q1</t>
  </si>
  <si>
    <t>2045Q1</t>
  </si>
  <si>
    <t>2046Q1</t>
  </si>
  <si>
    <t>2047Q1</t>
  </si>
  <si>
    <t>2048Q1</t>
  </si>
  <si>
    <t>2049Q1</t>
  </si>
  <si>
    <t>2050Q1</t>
  </si>
  <si>
    <t>2051Q1</t>
  </si>
  <si>
    <t>2052Q1</t>
  </si>
  <si>
    <t>2053Q1</t>
  </si>
  <si>
    <t>2054Q1</t>
  </si>
  <si>
    <t>2055Q1</t>
  </si>
  <si>
    <t>2056Q1</t>
  </si>
  <si>
    <t>2057Q1</t>
  </si>
  <si>
    <t>2058Q1</t>
  </si>
  <si>
    <t>2059Q1</t>
  </si>
  <si>
    <t>2060Q1</t>
  </si>
  <si>
    <t>2061Q1</t>
  </si>
  <si>
    <t>2062Q1</t>
  </si>
  <si>
    <t>2063Q1</t>
  </si>
  <si>
    <t>2064Q1</t>
  </si>
  <si>
    <t>2065Q1</t>
  </si>
  <si>
    <t>2066Q1</t>
  </si>
  <si>
    <t>2067Q1</t>
  </si>
  <si>
    <t>2068Q1</t>
  </si>
  <si>
    <t>2069Q1</t>
  </si>
  <si>
    <t>2070Q1</t>
  </si>
  <si>
    <t>2071Q1</t>
  </si>
  <si>
    <t>2072Q1</t>
  </si>
  <si>
    <t>2073Q1</t>
  </si>
  <si>
    <t>2074Q1</t>
  </si>
  <si>
    <t>2075Q1</t>
  </si>
  <si>
    <t>2076Q1</t>
  </si>
  <si>
    <t>2077Q1</t>
  </si>
  <si>
    <t>2078Q1</t>
  </si>
  <si>
    <t>2079Q1</t>
  </si>
  <si>
    <t>2080Q1</t>
  </si>
  <si>
    <t>2081Q1</t>
  </si>
  <si>
    <t>2082Q1</t>
  </si>
  <si>
    <t>2083Q1</t>
  </si>
  <si>
    <t>2084Q1</t>
  </si>
  <si>
    <t>2085Q1</t>
  </si>
  <si>
    <t>2086Q1</t>
  </si>
  <si>
    <t>2087Q1</t>
  </si>
  <si>
    <t>2088Q1</t>
  </si>
  <si>
    <t>2089Q1</t>
  </si>
  <si>
    <t>2090Q1</t>
  </si>
  <si>
    <t>2091Q1</t>
  </si>
  <si>
    <t>2092Q1</t>
  </si>
  <si>
    <t>2093Q1</t>
  </si>
  <si>
    <t>2094Q1</t>
  </si>
  <si>
    <t>2095Q1</t>
  </si>
  <si>
    <t>2096Q1</t>
  </si>
  <si>
    <t>2097Q1</t>
  </si>
  <si>
    <t>2098Q1</t>
  </si>
  <si>
    <t>2099Q1</t>
  </si>
  <si>
    <t>2100Q1</t>
  </si>
  <si>
    <t>TOTAL FIRST COST</t>
  </si>
  <si>
    <t>02 - 20</t>
  </si>
  <si>
    <t>CWBS</t>
  </si>
  <si>
    <t>Feature Code Definitions</t>
  </si>
  <si>
    <t>01  Lands and Damages</t>
  </si>
  <si>
    <t>Definitions</t>
  </si>
  <si>
    <t xml:space="preserve">This feature includes all costs of acquiring for the project (by purchase or condemnation) real property or permanent interests therein, including Government costs, damages, and costs of disposal of real estate.  Government costs include planning expenses for the real estate portion of the General Design Memo and for the detailed Real Estate Memo; and project real estate office administration, surveys, and marking for land acquisition purposes and appraisals.  
For projects which require that costs be incurred on real estate activities, i.e., for records search, appraisals, and field inspection to assure compliance by local interests in the provision of local requirements on projects where no Federal land acquisition is involved, a memorandum statement will be provided with the PB-3 indicating the estimated costs of such real estate activities.  These costs will be charged to feature 30, Engineering and Design and that feature will be properly footnoted to show the amount of such costs.  A similar footnote will be shown on the PB-1's and PB-2a's for all such projects.  This feature is credited with disposal receipts from sale of such items as standing crops, standing timber, structures, and improvements in place and acquired with the land.  Disposal receipts from sale of excess land not turned in to the U.S. Treasury as miscellaneous receipts are credited to this feature.  Lands or interests purchased for relocations and conveyed to others are included in the feature "Relocations.”  Temporary interests such as leases are included in the feature or distributive item benefited thereby.
</t>
  </si>
  <si>
    <t>02 Relocations</t>
  </si>
  <si>
    <t>This feature includes removing and relocating, or reconstructing property of others, such as roads, railroads, cemeteries, utilities, buildings, and other structures; and lands or interests purchased for such relocations and conveyed to others, including real estate planning and acquisition expenses.  The cost of removal of improvements from the reservoir area for disposal is included in the feature “Reservoirs.”  All alterations of railroad bridges in accordance with Section 3 of the 1946 Flood Control Act (22 USC 701p) are also included in this feature.</t>
  </si>
  <si>
    <t>This feature includes clearing lands in reservoirs and pools of debris, brush, trees, improvements, and structures.  Any salvage, obtained by sale or disposal by the Government, of material removed in clearing operations is credited to this feature.  This feature also includes bank stabilization, shoreline improvement, firebreaks, fencing, boundary line survey and marking of land which has been acquired or is to be acquired, rehabilitation of natural resources, erosion control, drainage, and rim grouting and mine sealing, etc., to prevent leakage.  Site clearing, grouting, etc., incidental to and required for specific construction features is included as part of the construction features.</t>
  </si>
  <si>
    <t>03 Reservoirs</t>
  </si>
  <si>
    <t>04 Dams</t>
  </si>
  <si>
    <t>This feature includes dams and all other water collecting and storage facilities, whether man-made or natural, together with appurtenant diversion, regulation, and delivery facilities and spillways, outlet works, and power intake works, whether separate from the dam or not.  In the case where the powerhouse is an integral part of the intake dam, the cost of the power intake dam is included in the feature "Power Plant."  Any auxiliary dams or spillways detached from the main structures and floating trash and drift booms and barriers are included in this feature.  The power intake works include such power items as forebay, penstocks, tunnels, surge tank, gates, operating equipment, and appurtenances.  Service roads and service railroads on the dam are included in this feature.  The additional cost of relocating highways and railroads across the dam is included in the feature "Relocations."</t>
  </si>
  <si>
    <t>05 Locks</t>
  </si>
  <si>
    <t>This feature includes facilities to provide for passage of waterborne traffic, including gates, valves, operating mechanisms, cribs, fills, lock walls, guide and guard walls, operating buildings, and excavation therefore.  The lock structure is considered that part of the work within the limit lines extending from the upper end of the upper guide or guard walls to the lower end of the lower guide or guard walls, including dolphins within the lock approaches for tie up, guard, or guide purposes.  Excavation or dredging• required in approaches outside of the limits defined above for the lock structure is included in the feature "Channels and Canals."  The cost of a cofferdam or the properly allocable amount thereof, if required, is charged to this feature.  Locks provided in connection with facilities for the prevention of encroachment of salt water are included in this feature.  Locks in connection with fish facilities are included in the feature "Fish and Wildlife Facilities."</t>
  </si>
  <si>
    <t>06 Fish and Wildlife Facilities</t>
  </si>
  <si>
    <t>This feature includes items such as ladders, elevators, locks and related facilities for passage of fish at dams and navigation locks and maintenance of fish runs; and provision for wildlife preservation.</t>
  </si>
  <si>
    <t>07 Power Plant</t>
  </si>
  <si>
    <t>This feature includes those facilities specifically required for the production of power other than those included in the feature “Dams,” and consists of the following:  powerhouse, turbines and governors, generators, accessory electrical equipment, miscellaneous power plant equipment, switchyard, and tailrace improvement for power.  In the case where the powerhouse is an integral part of the power intake dam, the cost of the power intake dam is included in this feature.  Where the structure of a dam also forms the foundation of the powerhouse, such foundation is considered a part of the dam.  Units for production of power for the operation only of power for the operation only of navigation, flood control, or other purpose projects (excluding those projects with power as a feature) are included in other than this feature.  The cost of a cofferdam or appropriate part is charged to this feature.</t>
  </si>
  <si>
    <t>08  Roads, Railroads and Bridges</t>
  </si>
  <si>
    <t>This feature includes permanent roads, railroads, and bridges required for access and other purposes in connection with the construction and operation of the project.  This feature does not include roads, railroads, and bridges chargeable to the feature "Relocations," access roads to recreation  facilities and areas, which will be charged to the feature "14. Recreation Facilities," and service roads and service railroads on structures.</t>
  </si>
  <si>
    <t>09 Channels and Canals</t>
  </si>
  <si>
    <t>This feature includes all forms of excavation (including dredging, preparation of spoil disposal area, and attendant facilities) necessary for the development and construction of channels, harbors, and canals for navigation purposes; and deepening, providing new, or improving existing watercourses for flood control and major drainage.  Excavation of natural watercourse to provide adequate depths for navigation is included.  Excavation for specific structures, such as dams and locks used in the development of waterways and conservation of water resources, is included with such structures.  The removal of trees, brush, accumulated snags, drift, debris, water hyacinths and other aquatic growths from canals, harbors, and channels in navigable streams and tributaries thereof for navigational included in this feature.  Excavation, clearing, and removal of accumulated snags, drifts, debris, and vegetable growth from streams for flood control and major drainage purposes also is included.  Included in this feature are revetments, linings, dikes, and bulkheads constructed as channel improvement works for flood control or navigation, as against such items constructed for bank stabilization only.  Also included are jetties constructed in connection with flood control channel improvements.</t>
  </si>
  <si>
    <t>10 Breakwaters and Seawalls</t>
  </si>
  <si>
    <t>This feature includes breakwaters, seawalls, piers, and like improvements constructed in connection with the protection of beaches, harbors, shores•, and port facilities against the force of waves and encroachment of seas or lakes by direct wave action.  Jetties, groins, and like structures provided in seas, lakes, tidewater reaches of rivers and canals, and harbors to control water flow and current, to maintain depth of channels, and to provide protection, are included in this feature.</t>
  </si>
  <si>
    <t>11 Levees and Floodwalls</t>
  </si>
  <si>
    <t>This feature includes embankments and walls constructed to protect areas from inundation by overflow from creeks, rivers, lakes, canals, and other bodies of water.  This feature consists of such items as: service roads on levee crown or landside berms, road ramps, closure structures, seepage control measures, erosion protection measures on levee slopes and on berms and bank slops when an integral part of the levees or floodwalls; and drainage facilities, constructed to provide means for the passage of accumulated drainage and seepage water and sewage from the protected area over or through levees and floodwalls, comprising such items as interceptor and collection sewers and ditches, and pressurized sewers and drainage structures, including outfalls through levees or floodwalls. Pumping plants are included in the feature "Pumping Plants."  Levees locally called dikes are included in this feature.</t>
  </si>
  <si>
    <t>13 Pumping Plants</t>
  </si>
  <si>
    <t>This feature includes pumping plants construction to pass accumulated drainage and seepage water and sewage from the protected area over or through levees and floodwalls.</t>
  </si>
  <si>
    <t>14 Recreation Facilities</t>
  </si>
  <si>
    <t>This feature includes access roads; parking areas; public camping and picnicking areas, including tables and fireplaces; water supply; sanitary facilities; boat launching ramps; directional signs; and other facilities constructed primarily for public recreational use, including essential safety measures in connection therewith.  The latter includes, as appropriate, sheltered anchorage areas for small craft, bathing areas readily accessible and reasonably safe, and safety provisions for visitors and fishermen in the project area.  (Boat launching ramps, anchorage areas and beaches should be provided during construction to the extent they will definitely be needed and can be accomplished more economically than at a later date.)</t>
  </si>
  <si>
    <t>15 Floodway Control and Diversion Structures</t>
  </si>
  <si>
    <t>This feature includes floodway control and diversion structures to provide for the release of flood waters from streams where discharges exceed flood capacity of the stream, including items such as diversion  dams, gated or ungated discharge structures, training walls, stilling basin, and those adjacent embankment sections forming part of the control structure.  Construction of channels and levees not forming part of the main control structure, but necessary for operation of such structures is included in the appropriate feature "Channels and Canals" or "Levees and Floodwalls."</t>
  </si>
  <si>
    <t>16 Bank Stabilization</t>
  </si>
  <si>
    <t>This feature includes revetments, linings, training dikes, and bulkheads for stabilization of banks of watercourses to prevent erosion, sloughing, or meandering.  Bank stabilization constructed in navigation channels or in connection with flood control channel improvement is included in• the feature "Channels and Canals."</t>
  </si>
  <si>
    <t>17 Beach Replenishment</t>
  </si>
  <si>
    <t>This feature includes replacement of eroded beaches, for purposes of recreation and shore protection, by direct deposit of materials obtained by dredging or land excavation.</t>
  </si>
  <si>
    <t>This feature includes permanent facilities such as operators' quarters, administration and shop buildings, storage buildings and areas, garage buildings and areas, community buildings, local streets and sidewalks, landscaping, and electric, gas, water, and sewage facilities. Where space in a dam, powerhouse, or other basic structure is used in lieu of construction of any of the above-mentioned buildings, such allocated space is not separated from the basic structure.  Communication systems are• included in the feature "Permanent Operating Equipment."</t>
  </si>
  <si>
    <t>19 Buildings, Grounds and Utilities</t>
  </si>
  <si>
    <t>20 Permanent Operating Equipment</t>
  </si>
  <si>
    <t>This feature includes all project-owned operation and maintenance tools and equipment, such as laboratory, shop, warehousing, communications, and transportation equipment, and office furniture and equipment.  The cost of installing sedimentation and degradation measuring facilities, including the surveys requisite to locating and monumenting range layouts, is charged to this feature. •The cost of planning the installation of sedimentation and degradation ranges is charged to the feature "Engineering and Design."</t>
  </si>
  <si>
    <t>30 Engineering and Design</t>
  </si>
  <si>
    <t xml:space="preserve">This feature includes all engineering, design, surveys, preparation of detailed plans and specifications, and related work required for the construction of the project, including relocations.  Surveys and planning required in connection with land acquisition are charged to the features "Lands and Damages" or "Relocations," as applicable.  Engineering and design performed by hired labor or as a pay item under a contract is included in this feature. </t>
  </si>
  <si>
    <t>31 Supervision and Administration</t>
  </si>
  <si>
    <t>This feature includes such functions as inspection, supervision, project office administration, and distributive costs of area office and general overhead charged to the project.  Costs for OCE and Division Office Executive Direction and Management are not charged to Construction, General but to the General Expenses appropriation title.</t>
  </si>
  <si>
    <t>TOTAL PROJECT COST     
(FULLY FUNDED)</t>
  </si>
  <si>
    <t>PROJECT FIRST COST       
(Constant Dollar Basis)</t>
  </si>
  <si>
    <t>PHASE 4 or CONTRACT 4</t>
  </si>
  <si>
    <t>PHASE 5 or CONTRACT 5</t>
  </si>
  <si>
    <t>PHASE 6 or CONTRACT 6</t>
  </si>
  <si>
    <t>PHASE 7 or CONTRACT 7</t>
  </si>
  <si>
    <t>PHASE 8 or CONTRACT 8</t>
  </si>
  <si>
    <t>PHASE 9 or CONTRACT 9</t>
  </si>
  <si>
    <t>PHASE 10 or CONTRACT 10</t>
  </si>
  <si>
    <t>Project X Major Rehabilitation Report June 2014</t>
  </si>
  <si>
    <t xml:space="preserve">  1Q13</t>
  </si>
  <si>
    <t xml:space="preserve">  2Q13</t>
  </si>
  <si>
    <t xml:space="preserve">  3Q13</t>
  </si>
  <si>
    <t xml:space="preserve">  4Q13</t>
  </si>
  <si>
    <t>http://publications.usace.army.mil/publications/eng-circulars/EC_11-2-206/</t>
  </si>
  <si>
    <t>EC 11-2-206 Program Development Guidance Fiscal Year 2016 Dated: 31 March 2014</t>
  </si>
  <si>
    <t>2101Q1</t>
  </si>
</sst>
</file>

<file path=xl/styles.xml><?xml version="1.0" encoding="utf-8"?>
<styleSheet xmlns="http://schemas.openxmlformats.org/spreadsheetml/2006/main">
  <numFmts count="14">
    <numFmt numFmtId="44" formatCode="_(&quot;$&quot;* #,##0.00_);_(&quot;$&quot;* \(#,##0.00\);_(&quot;$&quot;* &quot;-&quot;??_);_(@_)"/>
    <numFmt numFmtId="43" formatCode="_(* #,##0.00_);_(* \(#,##0.00\);_(* &quot;-&quot;??_);_(@_)"/>
    <numFmt numFmtId="164" formatCode="0.0%"/>
    <numFmt numFmtId="165" formatCode="0.00_)"/>
    <numFmt numFmtId="166" formatCode="0.0_)"/>
    <numFmt numFmtId="167" formatCode="#,##0.000"/>
    <numFmt numFmtId="168" formatCode="0.000"/>
    <numFmt numFmtId="169" formatCode="0.0"/>
    <numFmt numFmtId="170" formatCode="&quot;$&quot;#,##0"/>
    <numFmt numFmtId="171" formatCode="_(&quot;$&quot;* #,##0_);_(&quot;$&quot;* \(#,##0\);_(&quot;$&quot;* &quot;-&quot;??_);_(@_)"/>
    <numFmt numFmtId="172" formatCode="#,##0.0000_);\(#,##0.0000\)"/>
    <numFmt numFmtId="173" formatCode="_(* #,##0_);_(* \(#,##0\);_(* &quot;-&quot;??_);_(@_)"/>
    <numFmt numFmtId="174" formatCode="&quot;Class &quot;0"/>
    <numFmt numFmtId="175" formatCode="d\-mmm\-yyyy"/>
  </numFmts>
  <fonts count="93">
    <font>
      <sz val="10"/>
      <name val="Arial"/>
    </font>
    <font>
      <sz val="10"/>
      <name val="Arial"/>
      <family val="2"/>
    </font>
    <font>
      <sz val="12"/>
      <color indexed="12"/>
      <name val="Arial MT"/>
    </font>
    <font>
      <sz val="10"/>
      <name val="Tahoma"/>
      <family val="2"/>
    </font>
    <font>
      <sz val="12"/>
      <name val="Arial"/>
      <family val="2"/>
    </font>
    <font>
      <b/>
      <sz val="12"/>
      <name val="Arial"/>
      <family val="2"/>
    </font>
    <font>
      <i/>
      <sz val="10"/>
      <color indexed="8"/>
      <name val="Arial"/>
      <family val="2"/>
    </font>
    <font>
      <sz val="10"/>
      <name val="Arial"/>
      <family val="2"/>
    </font>
    <font>
      <sz val="10"/>
      <color indexed="10"/>
      <name val="Arial"/>
      <family val="2"/>
    </font>
    <font>
      <b/>
      <sz val="10"/>
      <name val="Arial"/>
      <family val="2"/>
    </font>
    <font>
      <sz val="10"/>
      <color indexed="12"/>
      <name val="Arial"/>
      <family val="2"/>
    </font>
    <font>
      <sz val="10"/>
      <color indexed="48"/>
      <name val="Arial"/>
      <family val="2"/>
    </font>
    <font>
      <b/>
      <sz val="10"/>
      <color indexed="12"/>
      <name val="Arial"/>
      <family val="2"/>
    </font>
    <font>
      <sz val="10"/>
      <color indexed="8"/>
      <name val="Arial"/>
      <family val="2"/>
    </font>
    <font>
      <u/>
      <sz val="10"/>
      <name val="Arial"/>
      <family val="2"/>
    </font>
    <font>
      <i/>
      <sz val="10"/>
      <name val="Arial"/>
      <family val="2"/>
    </font>
    <font>
      <sz val="8"/>
      <name val="Arial"/>
      <family val="2"/>
    </font>
    <font>
      <b/>
      <u/>
      <sz val="10"/>
      <name val="Arial"/>
      <family val="2"/>
    </font>
    <font>
      <sz val="10"/>
      <color indexed="12"/>
      <name val="Tahoma"/>
      <family val="2"/>
    </font>
    <font>
      <sz val="10"/>
      <color indexed="8"/>
      <name val="Tahoma"/>
      <family val="2"/>
    </font>
    <font>
      <sz val="10"/>
      <name val="Arial"/>
      <family val="2"/>
    </font>
    <font>
      <b/>
      <sz val="10"/>
      <name val="Tahoma"/>
      <family val="2"/>
    </font>
    <font>
      <b/>
      <sz val="10"/>
      <color indexed="10"/>
      <name val="Arial"/>
      <family val="2"/>
    </font>
    <font>
      <b/>
      <sz val="11"/>
      <name val="Tahoma"/>
      <family val="2"/>
    </font>
    <font>
      <sz val="11"/>
      <name val="Arial"/>
      <family val="2"/>
    </font>
    <font>
      <b/>
      <sz val="11"/>
      <name val="Arial"/>
      <family val="2"/>
    </font>
    <font>
      <sz val="11"/>
      <color indexed="81"/>
      <name val="Tahoma"/>
      <family val="2"/>
    </font>
    <font>
      <u/>
      <sz val="10"/>
      <color indexed="12"/>
      <name val="Arial"/>
      <family val="2"/>
    </font>
    <font>
      <b/>
      <sz val="12"/>
      <name val="Tahoma"/>
      <family val="2"/>
    </font>
    <font>
      <b/>
      <sz val="10"/>
      <color indexed="12"/>
      <name val="Tahoma"/>
      <family val="2"/>
    </font>
    <font>
      <sz val="12"/>
      <name val="Tahoma"/>
      <family val="2"/>
    </font>
    <font>
      <b/>
      <u/>
      <sz val="16"/>
      <name val="Tahoma"/>
      <family val="2"/>
    </font>
    <font>
      <b/>
      <sz val="12"/>
      <color indexed="10"/>
      <name val="Tahoma"/>
      <family val="2"/>
    </font>
    <font>
      <b/>
      <sz val="12"/>
      <color indexed="12"/>
      <name val="Tahoma"/>
      <family val="2"/>
    </font>
    <font>
      <b/>
      <sz val="8"/>
      <name val="Tahoma"/>
      <family val="2"/>
    </font>
    <font>
      <sz val="10"/>
      <color indexed="10"/>
      <name val="Tahoma"/>
      <family val="2"/>
    </font>
    <font>
      <sz val="8"/>
      <name val="Tahoma"/>
      <family val="2"/>
    </font>
    <font>
      <b/>
      <sz val="9"/>
      <name val="Tahoma"/>
      <family val="2"/>
    </font>
    <font>
      <u/>
      <sz val="7.5"/>
      <color indexed="12"/>
      <name val="Arial"/>
      <family val="2"/>
    </font>
    <font>
      <sz val="10"/>
      <color indexed="22"/>
      <name val="Tahoma"/>
      <family val="2"/>
    </font>
    <font>
      <sz val="12"/>
      <name val="Arial MT"/>
    </font>
    <font>
      <sz val="12"/>
      <color indexed="10"/>
      <name val="Tahoma"/>
      <family val="2"/>
    </font>
    <font>
      <sz val="12"/>
      <color indexed="12"/>
      <name val="Tahoma"/>
      <family val="2"/>
    </font>
    <font>
      <b/>
      <sz val="10"/>
      <color indexed="10"/>
      <name val="Tahoma"/>
      <family val="2"/>
    </font>
    <font>
      <b/>
      <u/>
      <sz val="10"/>
      <color indexed="10"/>
      <name val="Tahoma"/>
      <family val="2"/>
    </font>
    <font>
      <u/>
      <sz val="10"/>
      <color indexed="10"/>
      <name val="Tahoma"/>
      <family val="2"/>
    </font>
    <font>
      <b/>
      <sz val="12"/>
      <color indexed="12"/>
      <name val="Arial"/>
      <family val="2"/>
    </font>
    <font>
      <b/>
      <sz val="8"/>
      <name val="Arial"/>
      <family val="2"/>
    </font>
    <font>
      <b/>
      <sz val="8"/>
      <color indexed="8"/>
      <name val="Arial"/>
      <family val="2"/>
    </font>
    <font>
      <b/>
      <u/>
      <sz val="8"/>
      <color indexed="10"/>
      <name val="Tahoma"/>
      <family val="2"/>
    </font>
    <font>
      <sz val="8"/>
      <color indexed="10"/>
      <name val="Tahoma"/>
      <family val="2"/>
    </font>
    <font>
      <b/>
      <i/>
      <sz val="10"/>
      <name val="Arial"/>
      <family val="2"/>
    </font>
    <font>
      <sz val="10"/>
      <name val="Arial"/>
      <family val="2"/>
    </font>
    <font>
      <b/>
      <sz val="8"/>
      <name val="Arial"/>
      <family val="2"/>
    </font>
    <font>
      <sz val="10"/>
      <name val="Arial"/>
      <family val="2"/>
    </font>
    <font>
      <b/>
      <sz val="10"/>
      <name val="Arial"/>
      <family val="2"/>
    </font>
    <font>
      <sz val="10"/>
      <name val="Arial"/>
      <family val="2"/>
    </font>
    <font>
      <b/>
      <i/>
      <u/>
      <sz val="10"/>
      <name val="Arial"/>
      <family val="2"/>
    </font>
    <font>
      <sz val="10"/>
      <name val="Arial"/>
      <family val="2"/>
    </font>
    <font>
      <u/>
      <sz val="10"/>
      <name val="Arial"/>
      <family val="2"/>
    </font>
    <font>
      <sz val="10"/>
      <name val="Arial"/>
      <family val="2"/>
    </font>
    <font>
      <b/>
      <u/>
      <sz val="10"/>
      <name val="Arial"/>
      <family val="2"/>
    </font>
    <font>
      <sz val="10"/>
      <name val="Arial"/>
      <family val="2"/>
    </font>
    <font>
      <sz val="10"/>
      <color indexed="81"/>
      <name val="Tahoma"/>
      <family val="2"/>
    </font>
    <font>
      <b/>
      <sz val="10"/>
      <color indexed="81"/>
      <name val="Tahoma"/>
      <family val="2"/>
    </font>
    <font>
      <sz val="10"/>
      <color rgb="FFFF0000"/>
      <name val="Tahoma"/>
      <family val="2"/>
    </font>
    <font>
      <b/>
      <sz val="8"/>
      <color indexed="81"/>
      <name val="Tahoma"/>
      <family val="2"/>
    </font>
    <font>
      <b/>
      <sz val="10"/>
      <color theme="0" tint="-0.249977111117893"/>
      <name val="Arial"/>
      <family val="2"/>
    </font>
    <font>
      <sz val="10"/>
      <color theme="0" tint="-0.249977111117893"/>
      <name val="Tahoma"/>
      <family val="2"/>
    </font>
    <font>
      <b/>
      <sz val="11"/>
      <color rgb="FF3F3F3F"/>
      <name val="Calibri"/>
      <family val="2"/>
      <scheme val="minor"/>
    </font>
    <font>
      <b/>
      <sz val="11"/>
      <color theme="0"/>
      <name val="Calibri"/>
      <family val="2"/>
      <scheme val="minor"/>
    </font>
    <font>
      <sz val="11"/>
      <color theme="0"/>
      <name val="Calibri"/>
      <family val="2"/>
      <scheme val="minor"/>
    </font>
    <font>
      <sz val="11.5"/>
      <name val="Times New Roman"/>
      <family val="1"/>
    </font>
    <font>
      <b/>
      <sz val="14"/>
      <name val="Times New Roman"/>
      <family val="1"/>
    </font>
    <font>
      <b/>
      <sz val="11"/>
      <color rgb="FF000000"/>
      <name val="Times New Roman"/>
      <family val="1"/>
    </font>
    <font>
      <sz val="9"/>
      <color indexed="81"/>
      <name val="Tahoma"/>
      <family val="2"/>
    </font>
    <font>
      <b/>
      <sz val="9"/>
      <color indexed="81"/>
      <name val="Tahoma"/>
      <family val="2"/>
    </font>
    <font>
      <b/>
      <sz val="10"/>
      <color rgb="FF363DC8"/>
      <name val="Tahoma"/>
      <family val="2"/>
    </font>
    <font>
      <sz val="10"/>
      <color rgb="FF1317AD"/>
      <name val="Arial"/>
      <family val="2"/>
    </font>
    <font>
      <sz val="11"/>
      <color rgb="FF9C6500"/>
      <name val="Calibri"/>
      <family val="2"/>
      <scheme val="minor"/>
    </font>
    <font>
      <sz val="18"/>
      <name val="Arial"/>
      <family val="2"/>
    </font>
    <font>
      <b/>
      <sz val="9"/>
      <name val="Arial"/>
      <family val="2"/>
    </font>
    <font>
      <sz val="9"/>
      <name val="Arial"/>
      <family val="2"/>
    </font>
    <font>
      <i/>
      <sz val="9"/>
      <name val="Arial"/>
      <family val="2"/>
    </font>
    <font>
      <b/>
      <sz val="12"/>
      <color theme="1"/>
      <name val="Tahoma"/>
      <family val="2"/>
    </font>
    <font>
      <sz val="10"/>
      <color theme="1"/>
      <name val="Arial"/>
      <family val="2"/>
    </font>
    <font>
      <i/>
      <sz val="10"/>
      <color theme="1"/>
      <name val="Arial"/>
      <family val="2"/>
    </font>
    <font>
      <b/>
      <sz val="10"/>
      <color theme="1"/>
      <name val="Arial"/>
      <family val="2"/>
    </font>
    <font>
      <sz val="11"/>
      <color indexed="12"/>
      <name val="Arial"/>
      <family val="2"/>
    </font>
    <font>
      <b/>
      <sz val="12"/>
      <color rgb="FF0000FF"/>
      <name val="Tahoma"/>
      <family val="2"/>
    </font>
    <font>
      <sz val="10"/>
      <color rgb="FF0000FF"/>
      <name val="Tahoma"/>
      <family val="2"/>
    </font>
    <font>
      <sz val="10"/>
      <color rgb="FF0000FF"/>
      <name val="Arial"/>
      <family val="2"/>
    </font>
    <font>
      <b/>
      <sz val="10"/>
      <color rgb="FF0000FF"/>
      <name val="Arial"/>
      <family val="2"/>
    </font>
  </fonts>
  <fills count="2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rgb="FFFFEB9C"/>
      </patternFill>
    </fill>
    <fill>
      <patternFill patternType="solid">
        <fgColor theme="4" tint="0.79998168889431442"/>
        <bgColor indexed="64"/>
      </patternFill>
    </fill>
    <fill>
      <patternFill patternType="solid">
        <fgColor theme="6" tint="0.59996337778862885"/>
        <bgColor indexed="64"/>
      </patternFill>
    </fill>
    <fill>
      <patternFill patternType="solid">
        <fgColor indexed="9"/>
      </patternFill>
    </fill>
    <fill>
      <patternFill patternType="solid">
        <fgColor rgb="FFFFFF99"/>
        <bgColor indexed="64"/>
      </patternFill>
    </fill>
    <fill>
      <patternFill patternType="solid">
        <fgColor indexed="9"/>
        <bgColor indexed="64"/>
      </patternFill>
    </fill>
  </fills>
  <borders count="83">
    <border>
      <left/>
      <right/>
      <top/>
      <bottom/>
      <diagonal/>
    </border>
    <border>
      <left/>
      <right/>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8"/>
      </bottom>
      <diagonal/>
    </border>
    <border>
      <left/>
      <right style="medium">
        <color indexed="64"/>
      </right>
      <top/>
      <bottom style="medium">
        <color indexed="8"/>
      </bottom>
      <diagonal/>
    </border>
    <border>
      <left style="medium">
        <color indexed="64"/>
      </left>
      <right/>
      <top/>
      <bottom style="medium">
        <color indexed="8"/>
      </bottom>
      <diagonal/>
    </border>
    <border>
      <left/>
      <right/>
      <top/>
      <bottom style="medium">
        <color indexed="64"/>
      </bottom>
      <diagonal/>
    </border>
    <border>
      <left/>
      <right/>
      <top style="thick">
        <color indexed="64"/>
      </top>
      <bottom/>
      <diagonal/>
    </border>
    <border>
      <left style="medium">
        <color indexed="64"/>
      </left>
      <right style="medium">
        <color indexed="64"/>
      </right>
      <top style="thick">
        <color indexed="64"/>
      </top>
      <bottom/>
      <diagonal/>
    </border>
    <border>
      <left/>
      <right/>
      <top/>
      <bottom style="thin">
        <color indexed="8"/>
      </bottom>
      <diagonal/>
    </border>
    <border>
      <left/>
      <right style="medium">
        <color indexed="64"/>
      </right>
      <top/>
      <bottom style="thin">
        <color indexed="8"/>
      </bottom>
      <diagonal/>
    </border>
    <border>
      <left/>
      <right/>
      <top/>
      <bottom style="thick">
        <color indexed="64"/>
      </bottom>
      <diagonal/>
    </border>
    <border>
      <left style="medium">
        <color indexed="64"/>
      </left>
      <right style="medium">
        <color indexed="64"/>
      </right>
      <top style="medium">
        <color indexed="64"/>
      </top>
      <bottom style="thick">
        <color indexed="64"/>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style="double">
        <color indexed="64"/>
      </top>
      <bottom/>
      <diagonal/>
    </border>
    <border>
      <left/>
      <right/>
      <top style="thin">
        <color indexed="8"/>
      </top>
      <bottom style="double">
        <color indexed="64"/>
      </bottom>
      <diagonal/>
    </border>
    <border>
      <left/>
      <right style="medium">
        <color indexed="64"/>
      </right>
      <top style="thin">
        <color indexed="8"/>
      </top>
      <bottom style="double">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medium">
        <color indexed="64"/>
      </right>
      <top/>
      <bottom style="thin">
        <color indexed="8"/>
      </bottom>
      <diagonal/>
    </border>
    <border>
      <left style="medium">
        <color indexed="64"/>
      </left>
      <right style="hair">
        <color indexed="8"/>
      </right>
      <top/>
      <bottom style="thin">
        <color indexed="8"/>
      </bottom>
      <diagonal/>
    </border>
    <border>
      <left style="medium">
        <color indexed="8"/>
      </left>
      <right style="hair">
        <color indexed="8"/>
      </right>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medium">
        <color indexed="64"/>
      </right>
      <top style="thin">
        <color indexed="8"/>
      </top>
      <bottom style="thin">
        <color indexed="8"/>
      </bottom>
      <diagonal/>
    </border>
    <border>
      <left style="medium">
        <color indexed="64"/>
      </left>
      <right style="hair">
        <color indexed="8"/>
      </right>
      <top style="thin">
        <color indexed="8"/>
      </top>
      <bottom style="thin">
        <color indexed="8"/>
      </bottom>
      <diagonal/>
    </border>
    <border>
      <left style="medium">
        <color indexed="8"/>
      </left>
      <right style="hair">
        <color indexed="8"/>
      </right>
      <top style="thin">
        <color indexed="8"/>
      </top>
      <bottom style="thin">
        <color indexed="8"/>
      </bottom>
      <diagonal/>
    </border>
    <border>
      <left/>
      <right style="hair">
        <color indexed="8"/>
      </right>
      <top style="thin">
        <color indexed="8"/>
      </top>
      <bottom style="double">
        <color indexed="64"/>
      </bottom>
      <diagonal/>
    </border>
    <border>
      <left style="hair">
        <color indexed="8"/>
      </left>
      <right style="hair">
        <color indexed="8"/>
      </right>
      <top style="thin">
        <color indexed="8"/>
      </top>
      <bottom style="double">
        <color indexed="64"/>
      </bottom>
      <diagonal/>
    </border>
    <border>
      <left style="hair">
        <color indexed="8"/>
      </left>
      <right style="medium">
        <color indexed="64"/>
      </right>
      <top style="thin">
        <color indexed="8"/>
      </top>
      <bottom style="double">
        <color indexed="64"/>
      </bottom>
      <diagonal/>
    </border>
    <border>
      <left style="medium">
        <color indexed="64"/>
      </left>
      <right style="hair">
        <color indexed="8"/>
      </right>
      <top style="thin">
        <color indexed="8"/>
      </top>
      <bottom style="double">
        <color indexed="64"/>
      </bottom>
      <diagonal/>
    </border>
    <border>
      <left style="medium">
        <color indexed="8"/>
      </left>
      <right style="hair">
        <color indexed="8"/>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rgb="FF3F3F3F"/>
      </left>
      <right style="thin">
        <color rgb="FF3F3F3F"/>
      </right>
      <top/>
      <bottom style="thin">
        <color rgb="FF3F3F3F"/>
      </bottom>
      <diagonal/>
    </border>
    <border>
      <left style="medium">
        <color indexed="64"/>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style="thick">
        <color theme="4"/>
      </bottom>
      <diagonal/>
    </border>
    <border>
      <left/>
      <right style="medium">
        <color indexed="64"/>
      </right>
      <top style="thick">
        <color theme="4"/>
      </top>
      <bottom/>
      <diagonal/>
    </border>
    <border>
      <left style="medium">
        <color indexed="64"/>
      </left>
      <right style="medium">
        <color indexed="64"/>
      </right>
      <top style="medium">
        <color indexed="64"/>
      </top>
      <bottom style="thick">
        <color theme="4"/>
      </bottom>
      <diagonal/>
    </border>
    <border>
      <left style="medium">
        <color indexed="64"/>
      </left>
      <right style="medium">
        <color indexed="64"/>
      </right>
      <top/>
      <bottom style="thick">
        <color theme="4"/>
      </bottom>
      <diagonal/>
    </border>
    <border>
      <left/>
      <right style="medium">
        <color indexed="64"/>
      </right>
      <top/>
      <bottom style="thick">
        <color theme="4"/>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8"/>
      </top>
      <bottom/>
      <diagonal/>
    </border>
    <border>
      <left/>
      <right/>
      <top style="medium">
        <color indexed="64"/>
      </top>
      <bottom/>
      <diagonal/>
    </border>
    <border>
      <left/>
      <right style="medium">
        <color indexed="64"/>
      </right>
      <top style="medium">
        <color indexed="8"/>
      </top>
      <bottom/>
      <diagonal/>
    </border>
    <border>
      <left style="medium">
        <color indexed="64"/>
      </left>
      <right/>
      <top style="medium">
        <color indexed="8"/>
      </top>
      <bottom/>
      <diagonal/>
    </border>
    <border>
      <left style="thin">
        <color indexed="64"/>
      </left>
      <right style="thin">
        <color indexed="64"/>
      </right>
      <top/>
      <bottom/>
      <diagonal/>
    </border>
    <border>
      <left style="thin">
        <color indexed="64"/>
      </left>
      <right style="double">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hair">
        <color indexed="8"/>
      </left>
      <right/>
      <top/>
      <bottom style="thin">
        <color indexed="8"/>
      </bottom>
      <diagonal/>
    </border>
    <border>
      <left style="hair">
        <color indexed="8"/>
      </left>
      <right/>
      <top style="thin">
        <color indexed="8"/>
      </top>
      <bottom style="thin">
        <color indexed="8"/>
      </bottom>
      <diagonal/>
    </border>
    <border>
      <left style="hair">
        <color indexed="8"/>
      </left>
      <right/>
      <top style="thin">
        <color indexed="8"/>
      </top>
      <bottom style="double">
        <color indexed="64"/>
      </bottom>
      <diagonal/>
    </border>
    <border>
      <left style="thin">
        <color indexed="64"/>
      </left>
      <right style="double">
        <color indexed="64"/>
      </right>
      <top/>
      <bottom style="thin">
        <color indexed="64"/>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40" fillId="0" borderId="0"/>
    <xf numFmtId="2" fontId="2" fillId="0" borderId="0"/>
    <xf numFmtId="9" fontId="1" fillId="0" borderId="0" applyFont="0" applyFill="0" applyBorder="0" applyAlignment="0" applyProtection="0"/>
    <xf numFmtId="0" fontId="69" fillId="13" borderId="45" applyNumberFormat="0" applyAlignment="0" applyProtection="0"/>
    <xf numFmtId="0" fontId="71" fillId="14" borderId="0" applyNumberFormat="0" applyBorder="0" applyAlignment="0" applyProtection="0"/>
    <xf numFmtId="0" fontId="71" fillId="15" borderId="0" applyNumberFormat="0" applyBorder="0" applyAlignment="0" applyProtection="0"/>
    <xf numFmtId="0" fontId="79" fillId="16" borderId="0" applyNumberFormat="0" applyBorder="0" applyAlignment="0" applyProtection="0"/>
    <xf numFmtId="0" fontId="46" fillId="17" borderId="43">
      <alignment horizontal="center"/>
      <protection locked="0"/>
    </xf>
    <xf numFmtId="170" fontId="10" fillId="17" borderId="0" applyProtection="0">
      <alignment horizontal="right"/>
      <protection locked="0"/>
    </xf>
    <xf numFmtId="9" fontId="10" fillId="17" borderId="0" applyProtection="0">
      <alignment horizontal="right"/>
      <protection locked="0"/>
    </xf>
    <xf numFmtId="0" fontId="4" fillId="19" borderId="0"/>
    <xf numFmtId="0" fontId="1" fillId="0" borderId="0"/>
    <xf numFmtId="43" fontId="1" fillId="0" borderId="0" applyFont="0" applyFill="0" applyBorder="0" applyAlignment="0" applyProtection="0"/>
    <xf numFmtId="0" fontId="79" fillId="16" borderId="0" applyNumberFormat="0" applyBorder="0" applyAlignment="0" applyProtection="0"/>
  </cellStyleXfs>
  <cellXfs count="809">
    <xf numFmtId="0" fontId="0" fillId="0" borderId="0" xfId="0"/>
    <xf numFmtId="0" fontId="7" fillId="2" borderId="0" xfId="0" applyFont="1" applyFill="1" applyAlignment="1">
      <alignment horizontal="center"/>
    </xf>
    <xf numFmtId="0" fontId="7" fillId="2" borderId="0" xfId="0" applyFont="1" applyFill="1"/>
    <xf numFmtId="0" fontId="3" fillId="2" borderId="0" xfId="0" applyFont="1" applyFill="1"/>
    <xf numFmtId="0" fontId="0" fillId="2" borderId="0" xfId="0" applyFill="1"/>
    <xf numFmtId="0" fontId="9" fillId="2" borderId="0" xfId="0" applyFont="1" applyFill="1" applyAlignment="1">
      <alignment horizontal="center"/>
    </xf>
    <xf numFmtId="0" fontId="7" fillId="2" borderId="0" xfId="0" applyFont="1" applyFill="1" applyBorder="1"/>
    <xf numFmtId="0" fontId="7" fillId="3" borderId="0" xfId="0" applyFont="1" applyFill="1" applyAlignment="1">
      <alignment horizontal="center"/>
    </xf>
    <xf numFmtId="0" fontId="9" fillId="3" borderId="0" xfId="0" applyFont="1" applyFill="1" applyAlignment="1">
      <alignment horizontal="left"/>
    </xf>
    <xf numFmtId="0" fontId="0" fillId="2" borderId="0" xfId="0" applyFill="1" applyAlignment="1">
      <alignment horizontal="center"/>
    </xf>
    <xf numFmtId="0" fontId="5" fillId="3" borderId="0" xfId="0" quotePrefix="1" applyFont="1" applyFill="1" applyAlignment="1">
      <alignment horizontal="center"/>
    </xf>
    <xf numFmtId="0" fontId="9" fillId="2" borderId="0" xfId="0" applyFont="1" applyFill="1" applyAlignment="1">
      <alignment horizontal="left" indent="1"/>
    </xf>
    <xf numFmtId="0" fontId="7" fillId="2" borderId="0" xfId="0" applyFont="1" applyFill="1" applyAlignment="1">
      <alignment horizontal="left" indent="1"/>
    </xf>
    <xf numFmtId="0" fontId="9" fillId="2" borderId="0" xfId="0" quotePrefix="1" applyFont="1" applyFill="1" applyAlignment="1">
      <alignment horizontal="left" indent="1"/>
    </xf>
    <xf numFmtId="37" fontId="3" fillId="2" borderId="0" xfId="0" applyNumberFormat="1" applyFont="1" applyFill="1" applyAlignment="1">
      <alignment horizontal="center"/>
    </xf>
    <xf numFmtId="37" fontId="30" fillId="2" borderId="0" xfId="5" applyFont="1" applyFill="1"/>
    <xf numFmtId="37" fontId="42" fillId="2" borderId="0" xfId="5" applyFont="1" applyFill="1" applyProtection="1">
      <protection locked="0"/>
    </xf>
    <xf numFmtId="1" fontId="33" fillId="2" borderId="0" xfId="5" quotePrefix="1" applyNumberFormat="1" applyFont="1" applyFill="1"/>
    <xf numFmtId="1" fontId="33" fillId="4" borderId="0" xfId="5" quotePrefix="1" applyNumberFormat="1" applyFont="1" applyFill="1"/>
    <xf numFmtId="37" fontId="3" fillId="2" borderId="0" xfId="5" applyFont="1" applyFill="1" applyAlignment="1" applyProtection="1">
      <alignment horizontal="left"/>
    </xf>
    <xf numFmtId="37" fontId="3" fillId="2" borderId="0" xfId="5" applyFont="1" applyFill="1" applyAlignment="1" applyProtection="1"/>
    <xf numFmtId="37" fontId="3" fillId="2" borderId="0" xfId="5" applyFont="1" applyFill="1" applyAlignment="1" applyProtection="1">
      <alignment horizontal="right"/>
    </xf>
    <xf numFmtId="37" fontId="3" fillId="7" borderId="0" xfId="5" applyFont="1" applyFill="1" applyAlignment="1" applyProtection="1">
      <alignment horizontal="right"/>
    </xf>
    <xf numFmtId="37" fontId="43" fillId="4" borderId="0" xfId="5" applyFont="1" applyFill="1" applyAlignment="1" applyProtection="1">
      <alignment horizontal="left"/>
    </xf>
    <xf numFmtId="37" fontId="45" fillId="7" borderId="0" xfId="5" applyFont="1" applyFill="1"/>
    <xf numFmtId="37" fontId="3" fillId="2" borderId="0" xfId="5" applyFont="1" applyFill="1"/>
    <xf numFmtId="37" fontId="3" fillId="2" borderId="0" xfId="5" applyFont="1" applyFill="1" applyAlignment="1"/>
    <xf numFmtId="37" fontId="3" fillId="2" borderId="2" xfId="5" applyFont="1" applyFill="1" applyBorder="1" applyAlignment="1" applyProtection="1"/>
    <xf numFmtId="37" fontId="3" fillId="4" borderId="0" xfId="5" applyFont="1" applyFill="1"/>
    <xf numFmtId="37" fontId="3" fillId="7" borderId="0" xfId="5" applyFont="1" applyFill="1"/>
    <xf numFmtId="1" fontId="29" fillId="2" borderId="0" xfId="5" quotePrefix="1" applyNumberFormat="1" applyFont="1" applyFill="1"/>
    <xf numFmtId="37" fontId="3" fillId="4" borderId="0" xfId="5" quotePrefix="1" applyFont="1" applyFill="1" applyAlignment="1">
      <alignment horizontal="left"/>
    </xf>
    <xf numFmtId="37" fontId="3" fillId="4" borderId="0" xfId="5" quotePrefix="1" applyFont="1" applyFill="1"/>
    <xf numFmtId="37" fontId="41" fillId="2" borderId="0" xfId="5" applyFont="1" applyFill="1" applyAlignment="1" applyProtection="1">
      <alignment horizontal="left"/>
    </xf>
    <xf numFmtId="0" fontId="7" fillId="2" borderId="0" xfId="0" quotePrefix="1" applyFont="1" applyFill="1" applyAlignment="1">
      <alignment horizontal="left" indent="2"/>
    </xf>
    <xf numFmtId="0" fontId="15" fillId="2" borderId="0" xfId="0" applyFont="1" applyFill="1" applyAlignment="1">
      <alignment horizontal="left" indent="2"/>
    </xf>
    <xf numFmtId="0" fontId="7" fillId="2" borderId="0" xfId="0" applyFont="1" applyFill="1" applyAlignment="1">
      <alignment horizontal="left" indent="2"/>
    </xf>
    <xf numFmtId="0" fontId="9" fillId="2" borderId="0" xfId="0" applyFont="1" applyFill="1" applyAlignment="1">
      <alignment horizontal="left" indent="1"/>
    </xf>
    <xf numFmtId="1" fontId="33" fillId="2" borderId="0" xfId="5" applyNumberFormat="1" applyFont="1" applyFill="1"/>
    <xf numFmtId="0" fontId="27" fillId="2" borderId="0" xfId="3" applyFill="1" applyAlignment="1" applyProtection="1">
      <alignment horizontal="center"/>
    </xf>
    <xf numFmtId="0" fontId="1" fillId="2" borderId="0" xfId="0" applyFont="1" applyFill="1"/>
    <xf numFmtId="0" fontId="1" fillId="2" borderId="0" xfId="0" applyFont="1" applyFill="1" applyAlignment="1">
      <alignment horizontal="right"/>
    </xf>
    <xf numFmtId="0" fontId="52" fillId="2" borderId="0" xfId="0" applyFont="1" applyFill="1" applyAlignment="1">
      <alignment horizontal="center"/>
    </xf>
    <xf numFmtId="0" fontId="54" fillId="2" borderId="0" xfId="0" applyFont="1" applyFill="1"/>
    <xf numFmtId="0" fontId="54" fillId="2" borderId="0" xfId="0" applyFont="1" applyFill="1" applyAlignment="1">
      <alignment horizontal="right"/>
    </xf>
    <xf numFmtId="0" fontId="55" fillId="2" borderId="0" xfId="0" quotePrefix="1" applyFont="1" applyFill="1" applyAlignment="1">
      <alignment horizontal="right"/>
    </xf>
    <xf numFmtId="0" fontId="56" fillId="2" borderId="0" xfId="0" applyFont="1" applyFill="1"/>
    <xf numFmtId="0" fontId="57" fillId="2" borderId="0" xfId="0" quotePrefix="1" applyFont="1" applyFill="1" applyAlignment="1">
      <alignment horizontal="right"/>
    </xf>
    <xf numFmtId="0" fontId="58" fillId="2" borderId="0" xfId="0" applyFont="1" applyFill="1"/>
    <xf numFmtId="0" fontId="58" fillId="2" borderId="0" xfId="0" applyFont="1" applyFill="1" applyAlignment="1">
      <alignment horizontal="right"/>
    </xf>
    <xf numFmtId="2" fontId="58" fillId="2" borderId="0" xfId="0" quotePrefix="1" applyNumberFormat="1" applyFont="1" applyFill="1" applyAlignment="1">
      <alignment horizontal="center"/>
    </xf>
    <xf numFmtId="0" fontId="58" fillId="2" borderId="0" xfId="0" quotePrefix="1" applyFont="1" applyFill="1" applyAlignment="1">
      <alignment horizontal="right"/>
    </xf>
    <xf numFmtId="0" fontId="59" fillId="2" borderId="0" xfId="0" quotePrefix="1" applyFont="1" applyFill="1" applyAlignment="1">
      <alignment horizontal="right"/>
    </xf>
    <xf numFmtId="0" fontId="60" fillId="2" borderId="0" xfId="0" applyFont="1" applyFill="1"/>
    <xf numFmtId="0" fontId="59" fillId="2" borderId="0" xfId="0" applyFont="1" applyFill="1" applyAlignment="1">
      <alignment horizontal="right"/>
    </xf>
    <xf numFmtId="4" fontId="60" fillId="2" borderId="0" xfId="0" applyNumberFormat="1" applyFont="1" applyFill="1" applyAlignment="1">
      <alignment horizontal="right"/>
    </xf>
    <xf numFmtId="0" fontId="60" fillId="2" borderId="0" xfId="0" applyFont="1" applyFill="1" applyAlignment="1">
      <alignment horizontal="right"/>
    </xf>
    <xf numFmtId="0" fontId="60" fillId="3" borderId="0" xfId="0" applyFont="1" applyFill="1" applyAlignment="1">
      <alignment horizontal="right"/>
    </xf>
    <xf numFmtId="0" fontId="56" fillId="2" borderId="0" xfId="0" applyFont="1" applyFill="1" applyAlignment="1">
      <alignment horizontal="right"/>
    </xf>
    <xf numFmtId="0" fontId="56" fillId="2" borderId="0" xfId="0" quotePrefix="1" applyFont="1" applyFill="1" applyAlignment="1">
      <alignment horizontal="right"/>
    </xf>
    <xf numFmtId="0" fontId="55" fillId="2" borderId="0" xfId="0" applyFont="1" applyFill="1" applyAlignment="1">
      <alignment horizontal="center"/>
    </xf>
    <xf numFmtId="0" fontId="62" fillId="2" borderId="0" xfId="0" applyFont="1" applyFill="1" applyAlignment="1">
      <alignment horizontal="right"/>
    </xf>
    <xf numFmtId="0" fontId="62" fillId="2" borderId="0" xfId="0" applyFont="1" applyFill="1"/>
    <xf numFmtId="169" fontId="7" fillId="2" borderId="0" xfId="0" applyNumberFormat="1" applyFont="1" applyFill="1"/>
    <xf numFmtId="169" fontId="7" fillId="2" borderId="0" xfId="0" applyNumberFormat="1" applyFont="1" applyFill="1" applyBorder="1"/>
    <xf numFmtId="169" fontId="3" fillId="2" borderId="0" xfId="0" applyNumberFormat="1" applyFont="1" applyFill="1"/>
    <xf numFmtId="169" fontId="50" fillId="4" borderId="0" xfId="5" applyNumberFormat="1" applyFont="1" applyFill="1" applyAlignment="1" applyProtection="1">
      <alignment horizontal="left" wrapText="1"/>
    </xf>
    <xf numFmtId="169" fontId="41" fillId="2" borderId="0" xfId="5" applyNumberFormat="1" applyFont="1" applyFill="1" applyAlignment="1" applyProtection="1">
      <alignment horizontal="left"/>
    </xf>
    <xf numFmtId="169" fontId="20" fillId="2" borderId="0" xfId="0" applyNumberFormat="1" applyFont="1" applyFill="1"/>
    <xf numFmtId="164" fontId="7" fillId="2" borderId="0" xfId="0" applyNumberFormat="1" applyFont="1" applyFill="1"/>
    <xf numFmtId="2" fontId="1" fillId="2" borderId="0" xfId="0" applyNumberFormat="1" applyFont="1" applyFill="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74" fillId="0" borderId="0" xfId="0" applyFont="1" applyBorder="1" applyAlignment="1">
      <alignment vertical="top" wrapText="1"/>
    </xf>
    <xf numFmtId="0" fontId="72" fillId="0" borderId="0" xfId="0" applyFont="1" applyAlignment="1">
      <alignment wrapText="1"/>
    </xf>
    <xf numFmtId="0" fontId="72" fillId="0" borderId="0" xfId="0" applyFont="1" applyAlignment="1">
      <alignment vertical="center" wrapText="1"/>
    </xf>
    <xf numFmtId="0" fontId="0" fillId="0" borderId="0" xfId="0" applyAlignment="1">
      <alignment horizontal="center" vertical="center"/>
    </xf>
    <xf numFmtId="0" fontId="69" fillId="13" borderId="45" xfId="8" applyAlignment="1">
      <alignment horizontal="center" vertical="center"/>
    </xf>
    <xf numFmtId="0" fontId="69" fillId="13" borderId="45" xfId="8" applyAlignment="1">
      <alignment horizontal="center" vertical="center" wrapText="1"/>
    </xf>
    <xf numFmtId="0" fontId="69" fillId="13" borderId="45" xfId="8" applyAlignment="1">
      <alignment vertical="center" wrapText="1"/>
    </xf>
    <xf numFmtId="0" fontId="69" fillId="13" borderId="45" xfId="8" applyAlignment="1">
      <alignment vertical="center"/>
    </xf>
    <xf numFmtId="16" fontId="69" fillId="13" borderId="45" xfId="8" quotePrefix="1" applyNumberFormat="1" applyAlignment="1">
      <alignment horizontal="center" vertical="center"/>
    </xf>
    <xf numFmtId="0" fontId="69" fillId="13" borderId="58" xfId="8" applyBorder="1" applyAlignment="1">
      <alignment vertical="center"/>
    </xf>
    <xf numFmtId="0" fontId="69" fillId="13" borderId="58" xfId="8" applyBorder="1" applyAlignment="1">
      <alignment horizontal="center" vertical="center"/>
    </xf>
    <xf numFmtId="0" fontId="69" fillId="13" borderId="58" xfId="8" applyBorder="1" applyAlignment="1">
      <alignment vertical="center" wrapText="1"/>
    </xf>
    <xf numFmtId="0" fontId="69" fillId="13" borderId="58" xfId="8" applyBorder="1" applyAlignment="1">
      <alignment horizontal="center" vertical="center" wrapText="1"/>
    </xf>
    <xf numFmtId="0" fontId="70" fillId="14" borderId="61" xfId="9" applyFont="1" applyBorder="1" applyAlignment="1">
      <alignment horizontal="center" wrapText="1"/>
    </xf>
    <xf numFmtId="0" fontId="70" fillId="14" borderId="56" xfId="9" applyFont="1" applyBorder="1" applyAlignment="1">
      <alignment horizontal="center" vertical="center" wrapText="1"/>
    </xf>
    <xf numFmtId="0" fontId="70" fillId="14" borderId="63" xfId="9" applyFont="1" applyBorder="1" applyAlignment="1">
      <alignment horizontal="center" vertical="center" wrapText="1"/>
    </xf>
    <xf numFmtId="0" fontId="70" fillId="14" borderId="64" xfId="9" applyFont="1" applyBorder="1" applyAlignment="1">
      <alignment horizontal="center" wrapText="1"/>
    </xf>
    <xf numFmtId="0" fontId="70" fillId="14" borderId="55" xfId="9" applyFont="1" applyBorder="1" applyAlignment="1">
      <alignment horizontal="center" vertical="center" wrapText="1"/>
    </xf>
    <xf numFmtId="0" fontId="72" fillId="0" borderId="0" xfId="0" applyFont="1" applyAlignment="1">
      <alignment horizontal="left" vertical="center" wrapText="1"/>
    </xf>
    <xf numFmtId="0" fontId="72" fillId="0" borderId="9" xfId="0" applyFont="1" applyBorder="1" applyAlignment="1">
      <alignment horizontal="left" vertical="center" wrapText="1"/>
    </xf>
    <xf numFmtId="0" fontId="71" fillId="15" borderId="0" xfId="10" applyBorder="1" applyAlignment="1">
      <alignment horizontal="center" vertical="center" wrapText="1"/>
    </xf>
    <xf numFmtId="0" fontId="8" fillId="10" borderId="0" xfId="0" applyFont="1" applyFill="1" applyBorder="1"/>
    <xf numFmtId="0" fontId="7" fillId="10" borderId="0" xfId="0" applyFont="1" applyFill="1"/>
    <xf numFmtId="0" fontId="7" fillId="10" borderId="0" xfId="0" applyFont="1" applyFill="1" applyBorder="1"/>
    <xf numFmtId="0" fontId="9" fillId="10" borderId="0" xfId="0" quotePrefix="1" applyFont="1" applyFill="1" applyBorder="1" applyAlignment="1">
      <alignment horizontal="left"/>
    </xf>
    <xf numFmtId="0" fontId="7" fillId="10" borderId="0" xfId="0" quotePrefix="1" applyFont="1" applyFill="1" applyBorder="1" applyAlignment="1">
      <alignment horizontal="right"/>
    </xf>
    <xf numFmtId="164" fontId="22" fillId="10" borderId="0" xfId="7" applyNumberFormat="1" applyFont="1" applyFill="1" applyBorder="1" applyAlignment="1">
      <alignment horizontal="center"/>
    </xf>
    <xf numFmtId="169" fontId="9" fillId="10" borderId="44" xfId="0" applyNumberFormat="1" applyFont="1" applyFill="1" applyBorder="1" applyAlignment="1">
      <alignment horizontal="center" wrapText="1"/>
    </xf>
    <xf numFmtId="169" fontId="3" fillId="10" borderId="0" xfId="0" applyNumberFormat="1" applyFont="1" applyFill="1" applyBorder="1"/>
    <xf numFmtId="169" fontId="0" fillId="10" borderId="0" xfId="0" applyNumberFormat="1" applyFill="1" applyBorder="1"/>
    <xf numFmtId="0" fontId="0" fillId="10" borderId="0" xfId="0" applyFill="1" applyBorder="1"/>
    <xf numFmtId="169" fontId="20" fillId="10" borderId="0" xfId="0" applyNumberFormat="1" applyFont="1" applyFill="1"/>
    <xf numFmtId="169" fontId="0" fillId="10" borderId="0" xfId="0" applyNumberFormat="1" applyFill="1"/>
    <xf numFmtId="0" fontId="0" fillId="10" borderId="0" xfId="0" applyFill="1"/>
    <xf numFmtId="169" fontId="7" fillId="10" borderId="0" xfId="0" applyNumberFormat="1" applyFont="1" applyFill="1" applyBorder="1"/>
    <xf numFmtId="0" fontId="7" fillId="10" borderId="23" xfId="0" applyFont="1" applyFill="1" applyBorder="1"/>
    <xf numFmtId="0" fontId="9" fillId="10" borderId="0" xfId="0" applyFont="1" applyFill="1" applyBorder="1"/>
    <xf numFmtId="164" fontId="7" fillId="10" borderId="0" xfId="0" applyNumberFormat="1" applyFont="1" applyFill="1"/>
    <xf numFmtId="169" fontId="7" fillId="10" borderId="0" xfId="0" applyNumberFormat="1" applyFont="1" applyFill="1"/>
    <xf numFmtId="164" fontId="7" fillId="10" borderId="0" xfId="0" applyNumberFormat="1" applyFont="1" applyFill="1" applyBorder="1"/>
    <xf numFmtId="0" fontId="1" fillId="10" borderId="0" xfId="0" applyFont="1" applyFill="1" applyBorder="1"/>
    <xf numFmtId="169" fontId="8" fillId="10" borderId="0" xfId="0" applyNumberFormat="1" applyFont="1" applyFill="1" applyBorder="1"/>
    <xf numFmtId="0" fontId="1" fillId="10" borderId="0" xfId="0" applyFont="1" applyFill="1"/>
    <xf numFmtId="0" fontId="7" fillId="10" borderId="0" xfId="0" applyFont="1" applyFill="1" applyAlignment="1">
      <alignment horizontal="center"/>
    </xf>
    <xf numFmtId="0" fontId="1" fillId="10" borderId="0" xfId="0" applyFont="1" applyFill="1" applyAlignment="1">
      <alignment horizontal="center"/>
    </xf>
    <xf numFmtId="0" fontId="52" fillId="10" borderId="0" xfId="0" applyFont="1" applyFill="1"/>
    <xf numFmtId="164" fontId="11" fillId="10" borderId="0" xfId="7" applyNumberFormat="1" applyFont="1" applyFill="1" applyBorder="1"/>
    <xf numFmtId="164" fontId="10" fillId="10" borderId="0" xfId="7" applyNumberFormat="1" applyFont="1" applyFill="1" applyBorder="1"/>
    <xf numFmtId="169" fontId="7" fillId="10" borderId="0" xfId="0" applyNumberFormat="1" applyFont="1" applyFill="1" applyBorder="1" applyAlignment="1">
      <alignment horizontal="right"/>
    </xf>
    <xf numFmtId="0" fontId="27" fillId="2" borderId="0" xfId="3" applyFill="1" applyAlignment="1" applyProtection="1">
      <alignment horizontal="center"/>
    </xf>
    <xf numFmtId="0" fontId="1" fillId="2" borderId="0" xfId="0" applyFont="1" applyFill="1" applyAlignment="1">
      <alignment horizontal="center"/>
    </xf>
    <xf numFmtId="0" fontId="1" fillId="2" borderId="0" xfId="0" applyFont="1" applyFill="1" applyAlignment="1">
      <alignment horizontal="left" indent="1"/>
    </xf>
    <xf numFmtId="2" fontId="1" fillId="2" borderId="0" xfId="0" applyNumberFormat="1" applyFont="1" applyFill="1" applyAlignment="1">
      <alignment horizontal="right"/>
    </xf>
    <xf numFmtId="0" fontId="1" fillId="2" borderId="0" xfId="0" quotePrefix="1" applyFont="1" applyFill="1" applyAlignment="1">
      <alignment horizontal="left" indent="2"/>
    </xf>
    <xf numFmtId="0" fontId="1" fillId="2" borderId="0" xfId="0" applyFont="1" applyFill="1" applyAlignment="1">
      <alignment horizontal="left" indent="2"/>
    </xf>
    <xf numFmtId="0" fontId="61" fillId="10" borderId="0" xfId="0" applyFont="1" applyFill="1" applyAlignment="1">
      <alignment horizontal="center" wrapText="1"/>
    </xf>
    <xf numFmtId="0" fontId="17" fillId="10" borderId="0" xfId="0" applyFont="1" applyFill="1" applyAlignment="1">
      <alignment horizontal="center"/>
    </xf>
    <xf numFmtId="0" fontId="17" fillId="10" borderId="0" xfId="0" applyFont="1" applyFill="1" applyAlignment="1">
      <alignment horizontal="center" wrapText="1"/>
    </xf>
    <xf numFmtId="0" fontId="62" fillId="10" borderId="0" xfId="0" applyFont="1" applyFill="1"/>
    <xf numFmtId="0" fontId="62" fillId="10" borderId="0" xfId="0" applyFont="1" applyFill="1" applyAlignment="1">
      <alignment horizontal="right"/>
    </xf>
    <xf numFmtId="0" fontId="9" fillId="10" borderId="0" xfId="0" applyFont="1" applyFill="1" applyAlignment="1">
      <alignment horizontal="left" indent="1"/>
    </xf>
    <xf numFmtId="2" fontId="62" fillId="10" borderId="0" xfId="0" quotePrefix="1" applyNumberFormat="1" applyFont="1" applyFill="1" applyAlignment="1">
      <alignment horizontal="center"/>
    </xf>
    <xf numFmtId="0" fontId="33" fillId="10" borderId="22" xfId="0" applyFont="1" applyFill="1" applyBorder="1" applyAlignment="1">
      <alignment horizontal="center"/>
    </xf>
    <xf numFmtId="37" fontId="3" fillId="10" borderId="0" xfId="0" applyNumberFormat="1" applyFont="1" applyFill="1" applyAlignment="1">
      <alignment horizontal="center"/>
    </xf>
    <xf numFmtId="0" fontId="9" fillId="10" borderId="0" xfId="0" applyFont="1" applyFill="1" applyAlignment="1">
      <alignment horizontal="left" indent="1"/>
    </xf>
    <xf numFmtId="2" fontId="7" fillId="10" borderId="0" xfId="0" quotePrefix="1" applyNumberFormat="1" applyFont="1" applyFill="1" applyAlignment="1">
      <alignment horizontal="center"/>
    </xf>
    <xf numFmtId="2" fontId="62" fillId="10" borderId="0" xfId="0" applyNumberFormat="1" applyFont="1" applyFill="1"/>
    <xf numFmtId="2" fontId="62" fillId="10" borderId="0" xfId="0" applyNumberFormat="1" applyFont="1" applyFill="1" applyAlignment="1">
      <alignment horizontal="right"/>
    </xf>
    <xf numFmtId="2" fontId="62" fillId="10" borderId="0" xfId="0" applyNumberFormat="1" applyFont="1" applyFill="1" applyAlignment="1">
      <alignment horizontal="center"/>
    </xf>
    <xf numFmtId="0" fontId="5" fillId="10" borderId="0" xfId="0" quotePrefix="1" applyFont="1" applyFill="1" applyAlignment="1">
      <alignment horizontal="center"/>
    </xf>
    <xf numFmtId="0" fontId="55" fillId="10" borderId="0" xfId="0" quotePrefix="1" applyFont="1" applyFill="1" applyAlignment="1">
      <alignment horizontal="right"/>
    </xf>
    <xf numFmtId="0" fontId="56" fillId="10" borderId="0" xfId="0" applyFont="1" applyFill="1"/>
    <xf numFmtId="0" fontId="56" fillId="10" borderId="0" xfId="0" applyFont="1" applyFill="1" applyAlignment="1">
      <alignment horizontal="right"/>
    </xf>
    <xf numFmtId="0" fontId="56" fillId="10" borderId="0" xfId="0" quotePrefix="1" applyFont="1" applyFill="1" applyAlignment="1">
      <alignment horizontal="right"/>
    </xf>
    <xf numFmtId="0" fontId="55" fillId="10" borderId="0" xfId="0" applyFont="1" applyFill="1" applyAlignment="1">
      <alignment horizontal="center"/>
    </xf>
    <xf numFmtId="0" fontId="9" fillId="10" borderId="0" xfId="0" applyFont="1" applyFill="1" applyAlignment="1">
      <alignment horizontal="center"/>
    </xf>
    <xf numFmtId="2" fontId="1" fillId="10" borderId="0" xfId="0" applyNumberFormat="1" applyFont="1" applyFill="1" applyAlignment="1">
      <alignment horizontal="center"/>
    </xf>
    <xf numFmtId="0" fontId="1" fillId="10" borderId="0" xfId="0" applyFont="1" applyFill="1" applyAlignment="1">
      <alignment horizontal="right"/>
    </xf>
    <xf numFmtId="0" fontId="9" fillId="10" borderId="0" xfId="0" quotePrefix="1" applyFont="1" applyFill="1" applyAlignment="1">
      <alignment horizontal="right"/>
    </xf>
    <xf numFmtId="0" fontId="1" fillId="10" borderId="0" xfId="0" quotePrefix="1" applyFont="1" applyFill="1" applyAlignment="1">
      <alignment horizontal="right"/>
    </xf>
    <xf numFmtId="2" fontId="1" fillId="10" borderId="0" xfId="0" quotePrefix="1" applyNumberFormat="1" applyFont="1" applyFill="1" applyAlignment="1">
      <alignment horizontal="center"/>
    </xf>
    <xf numFmtId="2" fontId="1" fillId="10" borderId="0" xfId="0" applyNumberFormat="1" applyFont="1" applyFill="1" applyAlignment="1">
      <alignment horizontal="right"/>
    </xf>
    <xf numFmtId="0" fontId="9" fillId="10" borderId="0" xfId="0" applyFont="1" applyFill="1" applyAlignment="1">
      <alignment horizontal="right"/>
    </xf>
    <xf numFmtId="0" fontId="27" fillId="10" borderId="0" xfId="3" applyFill="1" applyAlignment="1" applyProtection="1">
      <alignment horizontal="center"/>
    </xf>
    <xf numFmtId="0" fontId="27" fillId="2" borderId="0" xfId="3" applyFill="1" applyAlignment="1" applyProtection="1">
      <alignment horizontal="center"/>
    </xf>
    <xf numFmtId="0" fontId="46" fillId="17" borderId="43" xfId="12" quotePrefix="1">
      <alignment horizontal="center"/>
      <protection locked="0"/>
    </xf>
    <xf numFmtId="164" fontId="1" fillId="18" borderId="0" xfId="0" applyNumberFormat="1" applyFont="1" applyFill="1" applyBorder="1"/>
    <xf numFmtId="0" fontId="46" fillId="17" borderId="43" xfId="12">
      <alignment horizontal="center"/>
      <protection locked="0"/>
    </xf>
    <xf numFmtId="0" fontId="12" fillId="10" borderId="0" xfId="0" quotePrefix="1" applyFont="1" applyFill="1" applyBorder="1" applyAlignment="1">
      <alignment horizontal="left"/>
    </xf>
    <xf numFmtId="164" fontId="7" fillId="10" borderId="0" xfId="7" applyNumberFormat="1" applyFont="1" applyFill="1" applyBorder="1" applyAlignment="1">
      <alignment horizontal="center"/>
    </xf>
    <xf numFmtId="0" fontId="9" fillId="2" borderId="0" xfId="0" applyFont="1" applyFill="1" applyAlignment="1">
      <alignment horizontal="right" indent="1"/>
    </xf>
    <xf numFmtId="0" fontId="9" fillId="2" borderId="0" xfId="0" applyFont="1" applyFill="1" applyBorder="1" applyAlignment="1">
      <alignment horizontal="right" indent="1"/>
    </xf>
    <xf numFmtId="0" fontId="9" fillId="10" borderId="0" xfId="0" applyFont="1" applyFill="1" applyBorder="1" applyAlignment="1">
      <alignment horizontal="right" indent="1"/>
    </xf>
    <xf numFmtId="0" fontId="1" fillId="10" borderId="43" xfId="12" quotePrefix="1" applyFont="1" applyFill="1" applyAlignment="1">
      <alignment horizontal="right" indent="1"/>
      <protection locked="0"/>
    </xf>
    <xf numFmtId="0" fontId="1" fillId="10" borderId="23" xfId="0" applyFont="1" applyFill="1" applyBorder="1" applyAlignment="1">
      <alignment horizontal="right" indent="1"/>
    </xf>
    <xf numFmtId="0" fontId="1" fillId="10" borderId="23" xfId="0" quotePrefix="1" applyFont="1" applyFill="1" applyBorder="1" applyAlignment="1">
      <alignment horizontal="right" indent="1"/>
    </xf>
    <xf numFmtId="0" fontId="1" fillId="10" borderId="0" xfId="0" quotePrefix="1" applyFont="1" applyFill="1" applyBorder="1" applyAlignment="1">
      <alignment horizontal="right" indent="1"/>
    </xf>
    <xf numFmtId="0" fontId="1" fillId="10" borderId="43" xfId="12" applyFont="1" applyFill="1" applyAlignment="1">
      <alignment horizontal="right" indent="1"/>
      <protection locked="0"/>
    </xf>
    <xf numFmtId="0" fontId="1" fillId="2" borderId="0" xfId="0" applyFont="1" applyFill="1" applyBorder="1" applyAlignment="1">
      <alignment horizontal="right" indent="1"/>
    </xf>
    <xf numFmtId="164" fontId="1" fillId="18" borderId="43" xfId="7" applyNumberFormat="1" applyFont="1" applyFill="1" applyBorder="1" applyAlignment="1">
      <alignment horizontal="center"/>
    </xf>
    <xf numFmtId="164" fontId="7" fillId="10" borderId="43" xfId="7" applyNumberFormat="1" applyFont="1" applyFill="1" applyBorder="1" applyAlignment="1">
      <alignment horizontal="right"/>
    </xf>
    <xf numFmtId="164" fontId="12" fillId="10" borderId="0" xfId="7" applyNumberFormat="1" applyFont="1" applyFill="1" applyBorder="1" applyAlignment="1">
      <alignment horizontal="right"/>
    </xf>
    <xf numFmtId="164" fontId="9" fillId="18" borderId="43" xfId="7" applyNumberFormat="1" applyFont="1" applyFill="1" applyBorder="1" applyAlignment="1">
      <alignment horizontal="right"/>
    </xf>
    <xf numFmtId="164" fontId="10" fillId="10" borderId="0" xfId="7" applyNumberFormat="1" applyFont="1" applyFill="1" applyBorder="1" applyAlignment="1">
      <alignment horizontal="right"/>
    </xf>
    <xf numFmtId="164" fontId="7" fillId="10" borderId="0" xfId="7" applyNumberFormat="1" applyFont="1" applyFill="1" applyBorder="1" applyAlignment="1">
      <alignment horizontal="right"/>
    </xf>
    <xf numFmtId="164" fontId="79" fillId="16" borderId="43" xfId="11" applyNumberFormat="1" applyBorder="1" applyAlignment="1">
      <alignment horizontal="center"/>
    </xf>
    <xf numFmtId="169" fontId="79" fillId="16" borderId="43" xfId="11" applyNumberFormat="1" applyBorder="1"/>
    <xf numFmtId="169" fontId="79" fillId="16" borderId="27" xfId="11" applyNumberFormat="1" applyBorder="1"/>
    <xf numFmtId="0" fontId="1" fillId="18" borderId="0" xfId="0" applyFont="1" applyFill="1" applyAlignment="1">
      <alignment horizontal="right"/>
    </xf>
    <xf numFmtId="37" fontId="3" fillId="18" borderId="0" xfId="5" applyFont="1" applyFill="1" applyAlignment="1" applyProtection="1">
      <alignment horizontal="right"/>
    </xf>
    <xf numFmtId="1" fontId="28" fillId="18" borderId="0" xfId="5" quotePrefix="1" applyNumberFormat="1" applyFont="1" applyFill="1"/>
    <xf numFmtId="164" fontId="1" fillId="18" borderId="0" xfId="0" applyNumberFormat="1" applyFont="1" applyFill="1"/>
    <xf numFmtId="37" fontId="3" fillId="18" borderId="0" xfId="5" applyFont="1" applyFill="1"/>
    <xf numFmtId="37" fontId="3" fillId="18" borderId="0" xfId="5" quotePrefix="1" applyFont="1" applyFill="1" applyAlignment="1" applyProtection="1">
      <alignment horizontal="right"/>
    </xf>
    <xf numFmtId="37" fontId="3" fillId="18" borderId="1" xfId="5" applyFont="1" applyFill="1" applyBorder="1" applyAlignment="1" applyProtection="1">
      <alignment horizontal="right"/>
    </xf>
    <xf numFmtId="37" fontId="3" fillId="18" borderId="0" xfId="0" applyNumberFormat="1" applyFont="1" applyFill="1" applyAlignment="1">
      <alignment horizontal="center"/>
    </xf>
    <xf numFmtId="2" fontId="1" fillId="18" borderId="0" xfId="0" quotePrefix="1" applyNumberFormat="1" applyFont="1" applyFill="1" applyAlignment="1">
      <alignment horizontal="center"/>
    </xf>
    <xf numFmtId="37" fontId="3" fillId="18" borderId="0" xfId="5" applyFont="1" applyFill="1" applyAlignment="1" applyProtection="1"/>
    <xf numFmtId="2" fontId="1" fillId="18" borderId="0" xfId="0" applyNumberFormat="1" applyFont="1" applyFill="1"/>
    <xf numFmtId="2" fontId="1" fillId="18" borderId="0" xfId="0" applyNumberFormat="1" applyFont="1" applyFill="1" applyAlignment="1">
      <alignment horizontal="right"/>
    </xf>
    <xf numFmtId="168" fontId="1" fillId="18" borderId="0" xfId="0" applyNumberFormat="1" applyFont="1" applyFill="1"/>
    <xf numFmtId="168" fontId="1" fillId="18" borderId="0" xfId="0" quotePrefix="1" applyNumberFormat="1" applyFont="1" applyFill="1" applyAlignment="1">
      <alignment horizontal="center"/>
    </xf>
    <xf numFmtId="2" fontId="15" fillId="18" borderId="0" xfId="0" quotePrefix="1" applyNumberFormat="1" applyFont="1" applyFill="1" applyAlignment="1">
      <alignment horizontal="center"/>
    </xf>
    <xf numFmtId="168" fontId="1" fillId="18" borderId="0" xfId="0" applyNumberFormat="1" applyFont="1" applyFill="1" applyAlignment="1">
      <alignment horizontal="center"/>
    </xf>
    <xf numFmtId="37" fontId="3" fillId="18" borderId="18" xfId="5" applyFont="1" applyFill="1" applyBorder="1" applyAlignment="1" applyProtection="1"/>
    <xf numFmtId="0" fontId="7" fillId="0" borderId="0" xfId="0" applyFont="1" applyFill="1" applyAlignment="1">
      <alignment horizontal="left"/>
    </xf>
    <xf numFmtId="0" fontId="80" fillId="11" borderId="0" xfId="0" applyFont="1" applyFill="1"/>
    <xf numFmtId="0" fontId="7" fillId="11" borderId="0" xfId="0" applyFont="1" applyFill="1"/>
    <xf numFmtId="169" fontId="7" fillId="11" borderId="0" xfId="0" applyNumberFormat="1" applyFont="1" applyFill="1"/>
    <xf numFmtId="0" fontId="20" fillId="11" borderId="0" xfId="0" applyFont="1" applyFill="1"/>
    <xf numFmtId="169" fontId="0" fillId="11" borderId="0" xfId="0" applyNumberFormat="1" applyFill="1"/>
    <xf numFmtId="0" fontId="0" fillId="11" borderId="0" xfId="0" applyFill="1"/>
    <xf numFmtId="172" fontId="0" fillId="11" borderId="0" xfId="0" applyNumberFormat="1" applyFill="1"/>
    <xf numFmtId="0" fontId="1" fillId="11" borderId="0" xfId="0" applyFont="1" applyFill="1"/>
    <xf numFmtId="0" fontId="81" fillId="10" borderId="0" xfId="0" applyFont="1" applyFill="1" applyAlignment="1">
      <alignment horizontal="left" indent="1"/>
    </xf>
    <xf numFmtId="0" fontId="81" fillId="10" borderId="0" xfId="0" applyFont="1" applyFill="1" applyAlignment="1">
      <alignment horizontal="left" indent="1"/>
    </xf>
    <xf numFmtId="0" fontId="82" fillId="10" borderId="0" xfId="0" applyFont="1" applyFill="1"/>
    <xf numFmtId="0" fontId="82" fillId="2" borderId="0" xfId="0" applyFont="1" applyFill="1"/>
    <xf numFmtId="0" fontId="81" fillId="2" borderId="0" xfId="0" applyFont="1" applyFill="1" applyAlignment="1">
      <alignment horizontal="center"/>
    </xf>
    <xf numFmtId="0" fontId="81" fillId="2" borderId="0" xfId="0" applyFont="1" applyFill="1" applyAlignment="1">
      <alignment horizontal="left" indent="1"/>
    </xf>
    <xf numFmtId="0" fontId="82" fillId="18" borderId="0" xfId="0" applyFont="1" applyFill="1" applyAlignment="1">
      <alignment horizontal="right"/>
    </xf>
    <xf numFmtId="0" fontId="82" fillId="2" borderId="0" xfId="0" applyFont="1" applyFill="1" applyAlignment="1">
      <alignment horizontal="right" indent="1"/>
    </xf>
    <xf numFmtId="0" fontId="82" fillId="2" borderId="0" xfId="0" quotePrefix="1" applyFont="1" applyFill="1" applyAlignment="1">
      <alignment horizontal="right" indent="1"/>
    </xf>
    <xf numFmtId="0" fontId="81" fillId="3" borderId="0" xfId="0" applyFont="1" applyFill="1" applyAlignment="1">
      <alignment horizontal="left"/>
    </xf>
    <xf numFmtId="0" fontId="81" fillId="18" borderId="0" xfId="0" applyFont="1" applyFill="1" applyAlignment="1">
      <alignment horizontal="left" indent="1"/>
    </xf>
    <xf numFmtId="0" fontId="82" fillId="10" borderId="0" xfId="0" applyFont="1" applyFill="1" applyAlignment="1">
      <alignment horizontal="left" indent="1"/>
    </xf>
    <xf numFmtId="0" fontId="81" fillId="10" borderId="0" xfId="0" quotePrefix="1" applyFont="1" applyFill="1" applyAlignment="1">
      <alignment horizontal="left" indent="1"/>
    </xf>
    <xf numFmtId="0" fontId="82" fillId="18" borderId="0" xfId="0" quotePrefix="1" applyFont="1" applyFill="1" applyAlignment="1">
      <alignment horizontal="left" indent="2"/>
    </xf>
    <xf numFmtId="0" fontId="81" fillId="10" borderId="0" xfId="0" applyFont="1" applyFill="1" applyAlignment="1">
      <alignment horizontal="left" indent="2"/>
    </xf>
    <xf numFmtId="0" fontId="83" fillId="10" borderId="0" xfId="0" applyFont="1" applyFill="1" applyAlignment="1">
      <alignment horizontal="left" indent="2"/>
    </xf>
    <xf numFmtId="0" fontId="82" fillId="10" borderId="0" xfId="0" applyFont="1" applyFill="1" applyAlignment="1">
      <alignment horizontal="left" indent="2"/>
    </xf>
    <xf numFmtId="0" fontId="87" fillId="10" borderId="0" xfId="0" applyFont="1" applyFill="1" applyAlignment="1">
      <alignment horizontal="center"/>
    </xf>
    <xf numFmtId="170" fontId="10" fillId="17" borderId="48" xfId="13" applyFont="1" applyBorder="1">
      <alignment horizontal="right"/>
      <protection locked="0"/>
    </xf>
    <xf numFmtId="0" fontId="81" fillId="10" borderId="0" xfId="0" applyFont="1" applyFill="1" applyAlignment="1">
      <alignment horizontal="right" indent="1"/>
    </xf>
    <xf numFmtId="164" fontId="12" fillId="17" borderId="24" xfId="7" applyNumberFormat="1" applyFont="1" applyFill="1" applyBorder="1" applyAlignment="1" applyProtection="1">
      <alignment horizontal="right"/>
      <protection locked="0"/>
    </xf>
    <xf numFmtId="0" fontId="25" fillId="10" borderId="0" xfId="0" quotePrefix="1" applyFont="1" applyFill="1" applyBorder="1" applyAlignment="1">
      <alignment horizontal="left"/>
    </xf>
    <xf numFmtId="0" fontId="24" fillId="18" borderId="24" xfId="0" quotePrefix="1" applyFont="1" applyFill="1" applyBorder="1" applyAlignment="1"/>
    <xf numFmtId="0" fontId="24" fillId="18" borderId="25" xfId="0" quotePrefix="1" applyFont="1" applyFill="1" applyBorder="1" applyAlignment="1"/>
    <xf numFmtId="0" fontId="24" fillId="10" borderId="0" xfId="0" applyFont="1" applyFill="1" applyBorder="1" applyAlignment="1"/>
    <xf numFmtId="0" fontId="25" fillId="10" borderId="0" xfId="0" quotePrefix="1" applyFont="1" applyFill="1" applyBorder="1" applyAlignment="1"/>
    <xf numFmtId="0" fontId="24" fillId="18" borderId="24" xfId="0" applyFont="1" applyFill="1" applyBorder="1" applyAlignment="1"/>
    <xf numFmtId="0" fontId="24" fillId="18" borderId="26" xfId="0" applyFont="1" applyFill="1" applyBorder="1" applyAlignment="1"/>
    <xf numFmtId="0" fontId="24" fillId="18" borderId="0" xfId="0" quotePrefix="1" applyFont="1" applyFill="1" applyBorder="1" applyAlignment="1"/>
    <xf numFmtId="0" fontId="24" fillId="10" borderId="0" xfId="0" quotePrefix="1" applyFont="1" applyFill="1" applyBorder="1" applyAlignment="1"/>
    <xf numFmtId="0" fontId="88" fillId="17" borderId="43" xfId="12" quotePrefix="1" applyFont="1" applyAlignment="1">
      <protection locked="0"/>
    </xf>
    <xf numFmtId="0" fontId="88" fillId="17" borderId="43" xfId="12" applyFont="1" applyAlignment="1">
      <protection locked="0"/>
    </xf>
    <xf numFmtId="0" fontId="88" fillId="17" borderId="43" xfId="12" quotePrefix="1" applyFont="1" applyAlignment="1">
      <alignment horizontal="left"/>
      <protection locked="0"/>
    </xf>
    <xf numFmtId="0" fontId="1" fillId="10" borderId="27" xfId="0" applyFont="1" applyFill="1" applyBorder="1" applyAlignment="1">
      <alignment horizontal="right" wrapText="1" indent="1"/>
    </xf>
    <xf numFmtId="0" fontId="7" fillId="9" borderId="0" xfId="0" applyFont="1" applyFill="1" applyAlignment="1">
      <alignment horizontal="left"/>
    </xf>
    <xf numFmtId="0" fontId="1" fillId="9" borderId="0" xfId="0" applyFont="1" applyFill="1" applyProtection="1"/>
    <xf numFmtId="0" fontId="7" fillId="9" borderId="0" xfId="0" applyFont="1" applyFill="1"/>
    <xf numFmtId="0" fontId="7" fillId="9" borderId="0" xfId="0" applyFont="1" applyFill="1" applyBorder="1"/>
    <xf numFmtId="169" fontId="7" fillId="9" borderId="0" xfId="0" applyNumberFormat="1" applyFont="1" applyFill="1"/>
    <xf numFmtId="169" fontId="7" fillId="9" borderId="0" xfId="0" applyNumberFormat="1" applyFont="1" applyFill="1" applyAlignment="1">
      <alignment horizontal="right"/>
    </xf>
    <xf numFmtId="0" fontId="1" fillId="9" borderId="0" xfId="0" applyFont="1" applyFill="1" applyAlignment="1" applyProtection="1">
      <alignment horizontal="left"/>
    </xf>
    <xf numFmtId="169" fontId="3" fillId="9" borderId="0" xfId="0" applyNumberFormat="1" applyFont="1" applyFill="1"/>
    <xf numFmtId="169" fontId="18" fillId="9" borderId="0" xfId="0" applyNumberFormat="1" applyFont="1" applyFill="1" applyProtection="1">
      <protection locked="0"/>
    </xf>
    <xf numFmtId="0" fontId="7" fillId="9" borderId="0" xfId="0" applyFont="1" applyFill="1" applyAlignment="1" applyProtection="1">
      <alignment horizontal="left"/>
    </xf>
    <xf numFmtId="0" fontId="1" fillId="9" borderId="0" xfId="0" applyFont="1" applyFill="1" applyBorder="1" applyProtection="1"/>
    <xf numFmtId="0" fontId="7" fillId="9" borderId="1" xfId="0" applyFont="1" applyFill="1" applyBorder="1" applyAlignment="1" applyProtection="1">
      <alignment horizontal="fill"/>
    </xf>
    <xf numFmtId="0" fontId="7" fillId="9" borderId="1" xfId="0" applyFont="1" applyFill="1" applyBorder="1"/>
    <xf numFmtId="169" fontId="7" fillId="9" borderId="1" xfId="0" applyNumberFormat="1" applyFont="1" applyFill="1" applyBorder="1" applyAlignment="1" applyProtection="1">
      <alignment horizontal="fill"/>
    </xf>
    <xf numFmtId="169" fontId="3" fillId="9" borderId="1" xfId="0" applyNumberFormat="1" applyFont="1" applyFill="1" applyBorder="1" applyAlignment="1" applyProtection="1">
      <alignment horizontal="fill"/>
    </xf>
    <xf numFmtId="0" fontId="7" fillId="9" borderId="50" xfId="0" quotePrefix="1" applyFont="1" applyFill="1" applyBorder="1" applyAlignment="1" applyProtection="1">
      <alignment horizontal="left"/>
    </xf>
    <xf numFmtId="0" fontId="7" fillId="9" borderId="0" xfId="0" applyFont="1" applyFill="1" applyAlignment="1" applyProtection="1">
      <alignment horizontal="right"/>
    </xf>
    <xf numFmtId="0" fontId="7" fillId="9" borderId="46" xfId="0" applyFont="1" applyFill="1" applyBorder="1" applyProtection="1"/>
    <xf numFmtId="0" fontId="0" fillId="9" borderId="0" xfId="0" applyFill="1"/>
    <xf numFmtId="0" fontId="7" fillId="9" borderId="49" xfId="0" quotePrefix="1" applyFont="1" applyFill="1" applyBorder="1" applyAlignment="1" applyProtection="1">
      <alignment horizontal="left"/>
    </xf>
    <xf numFmtId="0" fontId="7" fillId="9" borderId="48" xfId="0" applyFont="1" applyFill="1" applyBorder="1" applyProtection="1"/>
    <xf numFmtId="169" fontId="7" fillId="9" borderId="0" xfId="0" applyNumberFormat="1" applyFont="1" applyFill="1" applyBorder="1"/>
    <xf numFmtId="169" fontId="3" fillId="9" borderId="0" xfId="0" applyNumberFormat="1" applyFont="1" applyFill="1" applyBorder="1"/>
    <xf numFmtId="169" fontId="3" fillId="9" borderId="49" xfId="0" applyNumberFormat="1" applyFont="1" applyFill="1" applyBorder="1"/>
    <xf numFmtId="0" fontId="7" fillId="9" borderId="48" xfId="0" applyFont="1" applyFill="1" applyBorder="1" applyProtection="1"/>
    <xf numFmtId="0" fontId="9" fillId="9" borderId="0" xfId="0" applyFont="1" applyFill="1" applyAlignment="1">
      <alignment horizontal="right"/>
    </xf>
    <xf numFmtId="0" fontId="1" fillId="9" borderId="0" xfId="0" applyFont="1" applyFill="1"/>
    <xf numFmtId="169" fontId="1" fillId="9" borderId="0" xfId="0" applyNumberFormat="1" applyFont="1" applyFill="1" applyBorder="1" applyAlignment="1" applyProtection="1">
      <alignment horizontal="center"/>
    </xf>
    <xf numFmtId="169" fontId="9" fillId="9" borderId="0" xfId="0" applyNumberFormat="1" applyFont="1" applyFill="1" applyBorder="1" applyAlignment="1" applyProtection="1">
      <alignment horizontal="center"/>
    </xf>
    <xf numFmtId="0" fontId="7" fillId="9" borderId="0" xfId="0" applyFont="1" applyFill="1" applyProtection="1"/>
    <xf numFmtId="0" fontId="7" fillId="9" borderId="48" xfId="0" applyFont="1" applyFill="1" applyBorder="1"/>
    <xf numFmtId="0" fontId="0" fillId="9" borderId="0" xfId="0" applyFill="1" applyBorder="1"/>
    <xf numFmtId="0" fontId="7" fillId="9" borderId="0" xfId="0" applyFont="1" applyFill="1" applyAlignment="1" applyProtection="1">
      <alignment horizontal="center"/>
    </xf>
    <xf numFmtId="0" fontId="7" fillId="9" borderId="0" xfId="0" applyFont="1" applyFill="1" applyAlignment="1">
      <alignment horizontal="center"/>
    </xf>
    <xf numFmtId="0" fontId="7" fillId="9" borderId="48" xfId="0" applyFont="1" applyFill="1" applyBorder="1" applyAlignment="1" applyProtection="1">
      <alignment horizontal="center"/>
    </xf>
    <xf numFmtId="169" fontId="7" fillId="9" borderId="0" xfId="0" applyNumberFormat="1" applyFont="1" applyFill="1" applyBorder="1" applyAlignment="1" applyProtection="1">
      <alignment horizontal="center"/>
    </xf>
    <xf numFmtId="0" fontId="7" fillId="9" borderId="0" xfId="0" applyFont="1" applyFill="1" applyBorder="1" applyAlignment="1" applyProtection="1">
      <alignment horizontal="center"/>
    </xf>
    <xf numFmtId="169" fontId="3" fillId="9" borderId="0" xfId="0" applyNumberFormat="1" applyFont="1" applyFill="1" applyBorder="1" applyAlignment="1" applyProtection="1">
      <alignment horizontal="center"/>
    </xf>
    <xf numFmtId="169" fontId="3" fillId="9" borderId="49" xfId="0" applyNumberFormat="1" applyFont="1" applyFill="1" applyBorder="1" applyAlignment="1" applyProtection="1">
      <alignment horizontal="center"/>
    </xf>
    <xf numFmtId="0" fontId="14" fillId="9" borderId="0" xfId="0" applyFont="1" applyFill="1" applyAlignment="1" applyProtection="1">
      <alignment horizontal="center"/>
    </xf>
    <xf numFmtId="0" fontId="14" fillId="9" borderId="48" xfId="0" applyFont="1" applyFill="1" applyBorder="1" applyAlignment="1" applyProtection="1">
      <alignment horizontal="center"/>
    </xf>
    <xf numFmtId="169" fontId="14" fillId="9" borderId="0" xfId="0" applyNumberFormat="1" applyFont="1" applyFill="1" applyBorder="1" applyAlignment="1" applyProtection="1">
      <alignment horizontal="center"/>
    </xf>
    <xf numFmtId="169" fontId="17" fillId="9" borderId="0" xfId="0" applyNumberFormat="1" applyFont="1" applyFill="1" applyBorder="1" applyAlignment="1" applyProtection="1">
      <alignment horizontal="center"/>
    </xf>
    <xf numFmtId="0" fontId="14" fillId="9" borderId="0" xfId="0" applyFont="1" applyFill="1" applyBorder="1" applyAlignment="1" applyProtection="1">
      <alignment horizontal="center"/>
    </xf>
    <xf numFmtId="169" fontId="14" fillId="9" borderId="49" xfId="0" applyNumberFormat="1" applyFont="1" applyFill="1" applyBorder="1" applyAlignment="1" applyProtection="1">
      <alignment horizontal="center"/>
    </xf>
    <xf numFmtId="0" fontId="51" fillId="9" borderId="0" xfId="0" applyFont="1" applyFill="1" applyBorder="1" applyAlignment="1" applyProtection="1">
      <alignment horizontal="center"/>
    </xf>
    <xf numFmtId="0" fontId="51" fillId="9" borderId="48" xfId="0" applyFont="1" applyFill="1" applyBorder="1" applyAlignment="1" applyProtection="1">
      <alignment horizontal="center"/>
    </xf>
    <xf numFmtId="0" fontId="51" fillId="9" borderId="49" xfId="0" quotePrefix="1" applyFont="1" applyFill="1" applyBorder="1" applyAlignment="1" applyProtection="1">
      <alignment horizontal="left"/>
    </xf>
    <xf numFmtId="169" fontId="51" fillId="9" borderId="0" xfId="0" applyNumberFormat="1" applyFont="1" applyFill="1" applyBorder="1" applyAlignment="1" applyProtection="1">
      <alignment horizontal="center"/>
    </xf>
    <xf numFmtId="169" fontId="51" fillId="9" borderId="49" xfId="0" applyNumberFormat="1" applyFont="1" applyFill="1" applyBorder="1" applyAlignment="1" applyProtection="1">
      <alignment horizontal="center"/>
    </xf>
    <xf numFmtId="49" fontId="7" fillId="9" borderId="0" xfId="0" applyNumberFormat="1" applyFont="1" applyFill="1" applyAlignment="1">
      <alignment horizontal="center"/>
    </xf>
    <xf numFmtId="169" fontId="9" fillId="9" borderId="0" xfId="0" applyNumberFormat="1" applyFont="1" applyFill="1" applyBorder="1"/>
    <xf numFmtId="0" fontId="33" fillId="9" borderId="0" xfId="0" applyFont="1" applyFill="1" applyBorder="1" applyAlignment="1" applyProtection="1">
      <alignment horizontal="center"/>
    </xf>
    <xf numFmtId="0" fontId="1" fillId="9" borderId="0" xfId="0" applyFont="1" applyFill="1"/>
    <xf numFmtId="170" fontId="1" fillId="9" borderId="48" xfId="0" applyNumberFormat="1" applyFont="1" applyFill="1" applyBorder="1" applyProtection="1"/>
    <xf numFmtId="170" fontId="1" fillId="9" borderId="0" xfId="0" applyNumberFormat="1" applyFont="1" applyFill="1" applyBorder="1" applyProtection="1"/>
    <xf numFmtId="9" fontId="1" fillId="9" borderId="0" xfId="0" applyNumberFormat="1" applyFont="1" applyFill="1" applyProtection="1"/>
    <xf numFmtId="170" fontId="1" fillId="9" borderId="0" xfId="0" applyNumberFormat="1" applyFont="1" applyFill="1" applyProtection="1"/>
    <xf numFmtId="164" fontId="1" fillId="9" borderId="48" xfId="7" applyNumberFormat="1" applyFont="1" applyFill="1" applyBorder="1" applyAlignment="1">
      <alignment horizontal="center"/>
    </xf>
    <xf numFmtId="170" fontId="1" fillId="9" borderId="49" xfId="0" applyNumberFormat="1" applyFont="1" applyFill="1" applyBorder="1" applyProtection="1"/>
    <xf numFmtId="0" fontId="7" fillId="9" borderId="0" xfId="0" applyFont="1" applyFill="1" applyAlignment="1" applyProtection="1">
      <alignment horizontal="fill"/>
    </xf>
    <xf numFmtId="170" fontId="7" fillId="9" borderId="48" xfId="0" applyNumberFormat="1" applyFont="1" applyFill="1" applyBorder="1" applyAlignment="1" applyProtection="1">
      <alignment horizontal="fill"/>
    </xf>
    <xf numFmtId="170" fontId="7" fillId="9" borderId="0" xfId="0" applyNumberFormat="1" applyFont="1" applyFill="1" applyBorder="1" applyAlignment="1" applyProtection="1">
      <alignment horizontal="fill"/>
    </xf>
    <xf numFmtId="170" fontId="7" fillId="9" borderId="0" xfId="0" applyNumberFormat="1" applyFont="1" applyFill="1" applyAlignment="1" applyProtection="1">
      <alignment horizontal="fill"/>
    </xf>
    <xf numFmtId="170" fontId="9" fillId="9" borderId="0" xfId="0" applyNumberFormat="1" applyFont="1" applyFill="1" applyBorder="1" applyAlignment="1" applyProtection="1">
      <alignment horizontal="fill"/>
    </xf>
    <xf numFmtId="170" fontId="7" fillId="9" borderId="49" xfId="0" applyNumberFormat="1" applyFont="1" applyFill="1" applyBorder="1" applyAlignment="1" applyProtection="1">
      <alignment horizontal="fill"/>
    </xf>
    <xf numFmtId="0" fontId="9" fillId="9" borderId="0" xfId="0" applyFont="1" applyFill="1" applyAlignment="1" applyProtection="1">
      <alignment horizontal="right"/>
    </xf>
    <xf numFmtId="9" fontId="7" fillId="9" borderId="0" xfId="0" applyNumberFormat="1" applyFont="1" applyFill="1" applyProtection="1"/>
    <xf numFmtId="170" fontId="3" fillId="9" borderId="49" xfId="0" applyNumberFormat="1" applyFont="1" applyFill="1" applyBorder="1" applyProtection="1"/>
    <xf numFmtId="170" fontId="7" fillId="9" borderId="48" xfId="0" applyNumberFormat="1" applyFont="1" applyFill="1" applyBorder="1"/>
    <xf numFmtId="170" fontId="7" fillId="9" borderId="0" xfId="0" applyNumberFormat="1" applyFont="1" applyFill="1" applyBorder="1"/>
    <xf numFmtId="170" fontId="1" fillId="9" borderId="0" xfId="0" applyNumberFormat="1" applyFont="1" applyFill="1"/>
    <xf numFmtId="170" fontId="9" fillId="9" borderId="0" xfId="0" applyNumberFormat="1" applyFont="1" applyFill="1" applyBorder="1"/>
    <xf numFmtId="170" fontId="3" fillId="9" borderId="49" xfId="0" applyNumberFormat="1" applyFont="1" applyFill="1" applyBorder="1"/>
    <xf numFmtId="0" fontId="84" fillId="9" borderId="0" xfId="0" applyFont="1" applyFill="1" applyBorder="1" applyAlignment="1" applyProtection="1">
      <alignment horizontal="center"/>
    </xf>
    <xf numFmtId="49" fontId="85" fillId="9" borderId="0" xfId="0" applyNumberFormat="1" applyFont="1" applyFill="1" applyAlignment="1">
      <alignment horizontal="center"/>
    </xf>
    <xf numFmtId="170" fontId="7" fillId="9" borderId="48" xfId="0" applyNumberFormat="1" applyFont="1" applyFill="1" applyBorder="1" applyProtection="1"/>
    <xf numFmtId="170" fontId="7" fillId="9" borderId="0" xfId="0" applyNumberFormat="1" applyFont="1" applyFill="1" applyProtection="1"/>
    <xf numFmtId="164" fontId="7" fillId="9" borderId="48" xfId="7" applyNumberFormat="1" applyFont="1" applyFill="1" applyBorder="1" applyAlignment="1">
      <alignment horizontal="center"/>
    </xf>
    <xf numFmtId="170" fontId="7" fillId="9" borderId="0" xfId="0" applyNumberFormat="1" applyFont="1" applyFill="1" applyBorder="1" applyProtection="1"/>
    <xf numFmtId="170" fontId="7" fillId="9" borderId="0" xfId="0" applyNumberFormat="1" applyFont="1" applyFill="1"/>
    <xf numFmtId="170" fontId="1" fillId="9" borderId="0" xfId="0" applyNumberFormat="1" applyFont="1" applyFill="1" applyBorder="1"/>
    <xf numFmtId="170" fontId="7" fillId="9" borderId="49" xfId="0" applyNumberFormat="1" applyFont="1" applyFill="1" applyBorder="1"/>
    <xf numFmtId="0" fontId="7" fillId="9" borderId="0" xfId="0" applyFont="1" applyFill="1" applyAlignment="1">
      <alignment horizontal="right"/>
    </xf>
    <xf numFmtId="170" fontId="13" fillId="9" borderId="48" xfId="0" applyNumberFormat="1" applyFont="1" applyFill="1" applyBorder="1"/>
    <xf numFmtId="170" fontId="13" fillId="9" borderId="0" xfId="0" applyNumberFormat="1" applyFont="1" applyFill="1"/>
    <xf numFmtId="0" fontId="13" fillId="9" borderId="0" xfId="0" applyFont="1" applyFill="1"/>
    <xf numFmtId="170" fontId="13" fillId="9" borderId="0" xfId="0" applyNumberFormat="1" applyFont="1" applyFill="1" applyBorder="1"/>
    <xf numFmtId="49" fontId="86" fillId="9" borderId="0" xfId="0" applyNumberFormat="1" applyFont="1" applyFill="1" applyAlignment="1">
      <alignment horizontal="center"/>
    </xf>
    <xf numFmtId="0" fontId="7" fillId="9" borderId="0" xfId="0" quotePrefix="1" applyFont="1" applyFill="1" applyAlignment="1">
      <alignment horizontal="left"/>
    </xf>
    <xf numFmtId="0" fontId="1" fillId="9" borderId="0" xfId="0" applyFont="1" applyFill="1" applyBorder="1"/>
    <xf numFmtId="9" fontId="1" fillId="9" borderId="0" xfId="0" applyNumberFormat="1" applyFont="1" applyFill="1" applyBorder="1" applyProtection="1"/>
    <xf numFmtId="49" fontId="7" fillId="9" borderId="0" xfId="0" applyNumberFormat="1" applyFont="1" applyFill="1" applyAlignment="1" applyProtection="1">
      <alignment horizontal="center"/>
    </xf>
    <xf numFmtId="170" fontId="9" fillId="9" borderId="0" xfId="0" applyNumberFormat="1" applyFont="1" applyFill="1" applyBorder="1" applyProtection="1"/>
    <xf numFmtId="170" fontId="3" fillId="9" borderId="49" xfId="0" applyNumberFormat="1" applyFont="1" applyFill="1" applyBorder="1" applyAlignment="1" applyProtection="1">
      <alignment horizontal="right"/>
    </xf>
    <xf numFmtId="49" fontId="6" fillId="9" borderId="0" xfId="0" applyNumberFormat="1" applyFont="1" applyFill="1" applyAlignment="1">
      <alignment horizontal="center"/>
    </xf>
    <xf numFmtId="170" fontId="7" fillId="9" borderId="66" xfId="0" applyNumberFormat="1" applyFont="1" applyFill="1" applyBorder="1" applyAlignment="1" applyProtection="1">
      <alignment horizontal="fill"/>
    </xf>
    <xf numFmtId="170" fontId="7" fillId="9" borderId="1" xfId="0" applyNumberFormat="1" applyFont="1" applyFill="1" applyBorder="1" applyAlignment="1" applyProtection="1">
      <alignment horizontal="fill"/>
    </xf>
    <xf numFmtId="9" fontId="7" fillId="9" borderId="1" xfId="0" applyNumberFormat="1" applyFont="1" applyFill="1" applyBorder="1" applyProtection="1"/>
    <xf numFmtId="170" fontId="1" fillId="9" borderId="1" xfId="0" applyNumberFormat="1" applyFont="1" applyFill="1" applyBorder="1" applyAlignment="1" applyProtection="1">
      <alignment horizontal="fill"/>
    </xf>
    <xf numFmtId="0" fontId="7" fillId="9" borderId="67" xfId="0" quotePrefix="1" applyFont="1" applyFill="1" applyBorder="1" applyAlignment="1" applyProtection="1">
      <alignment horizontal="left"/>
    </xf>
    <xf numFmtId="0" fontId="7" fillId="9" borderId="66" xfId="0" applyFont="1" applyFill="1" applyBorder="1"/>
    <xf numFmtId="170" fontId="9" fillId="9" borderId="1" xfId="0" applyNumberFormat="1" applyFont="1" applyFill="1" applyBorder="1" applyAlignment="1" applyProtection="1">
      <alignment horizontal="fill"/>
    </xf>
    <xf numFmtId="49" fontId="7" fillId="9" borderId="0" xfId="0" applyNumberFormat="1" applyFont="1" applyFill="1"/>
    <xf numFmtId="0" fontId="46" fillId="9" borderId="2" xfId="12" applyFill="1" applyBorder="1">
      <alignment horizontal="center"/>
      <protection locked="0"/>
    </xf>
    <xf numFmtId="37" fontId="1" fillId="9" borderId="0" xfId="0" applyNumberFormat="1" applyFont="1" applyFill="1" applyBorder="1"/>
    <xf numFmtId="169" fontId="7" fillId="9" borderId="0" xfId="0" applyNumberFormat="1" applyFont="1" applyFill="1" applyAlignment="1" applyProtection="1">
      <alignment horizontal="left"/>
    </xf>
    <xf numFmtId="169" fontId="20" fillId="9" borderId="0" xfId="0" applyNumberFormat="1" applyFont="1" applyFill="1"/>
    <xf numFmtId="37" fontId="7" fillId="9" borderId="0" xfId="0" applyNumberFormat="1" applyFont="1" applyFill="1"/>
    <xf numFmtId="37" fontId="7" fillId="9" borderId="0" xfId="0" quotePrefix="1" applyNumberFormat="1" applyFont="1" applyFill="1" applyAlignment="1" applyProtection="1">
      <alignment horizontal="left"/>
    </xf>
    <xf numFmtId="169" fontId="24" fillId="9" borderId="0" xfId="0" applyNumberFormat="1" applyFont="1" applyFill="1" applyAlignment="1">
      <alignment horizontal="right"/>
    </xf>
    <xf numFmtId="9" fontId="77" fillId="9" borderId="0" xfId="0" applyNumberFormat="1" applyFont="1" applyFill="1"/>
    <xf numFmtId="170" fontId="23" fillId="9" borderId="0" xfId="1" applyNumberFormat="1" applyFont="1" applyFill="1" applyProtection="1">
      <protection locked="0"/>
    </xf>
    <xf numFmtId="37" fontId="1" fillId="9" borderId="0" xfId="0" applyNumberFormat="1" applyFont="1" applyFill="1" applyAlignment="1">
      <alignment horizontal="left"/>
    </xf>
    <xf numFmtId="169" fontId="1" fillId="9" borderId="0" xfId="0" applyNumberFormat="1" applyFont="1" applyFill="1"/>
    <xf numFmtId="170" fontId="23" fillId="9" borderId="0" xfId="1" applyNumberFormat="1" applyFont="1" applyFill="1" applyProtection="1"/>
    <xf numFmtId="0" fontId="14" fillId="9" borderId="0" xfId="0" quotePrefix="1" applyFont="1" applyFill="1" applyAlignment="1">
      <alignment horizontal="left"/>
    </xf>
    <xf numFmtId="9" fontId="3" fillId="9" borderId="0" xfId="0" applyNumberFormat="1" applyFont="1" applyFill="1"/>
    <xf numFmtId="170" fontId="23" fillId="9" borderId="2" xfId="0" applyNumberFormat="1" applyFont="1" applyFill="1" applyBorder="1"/>
    <xf numFmtId="37" fontId="1" fillId="9" borderId="0" xfId="0" applyNumberFormat="1" applyFont="1" applyFill="1"/>
    <xf numFmtId="169" fontId="25" fillId="9" borderId="0" xfId="0" applyNumberFormat="1" applyFont="1" applyFill="1" applyAlignment="1">
      <alignment horizontal="right"/>
    </xf>
    <xf numFmtId="170" fontId="23" fillId="9" borderId="0" xfId="0" applyNumberFormat="1" applyFont="1" applyFill="1"/>
    <xf numFmtId="38" fontId="7" fillId="9" borderId="0" xfId="0" quotePrefix="1" applyNumberFormat="1" applyFont="1" applyFill="1" applyAlignment="1" applyProtection="1">
      <alignment horizontal="left"/>
    </xf>
    <xf numFmtId="169" fontId="21" fillId="9" borderId="0" xfId="0" applyNumberFormat="1" applyFont="1" applyFill="1"/>
    <xf numFmtId="38" fontId="7" fillId="9" borderId="0" xfId="0" applyNumberFormat="1" applyFont="1" applyFill="1"/>
    <xf numFmtId="169" fontId="3" fillId="9" borderId="0" xfId="0" applyNumberFormat="1" applyFont="1" applyFill="1" applyAlignment="1" applyProtection="1">
      <alignment horizontal="fill"/>
    </xf>
    <xf numFmtId="0" fontId="7" fillId="9" borderId="0" xfId="0" quotePrefix="1" applyFont="1" applyFill="1" applyBorder="1" applyAlignment="1" applyProtection="1">
      <alignment horizontal="left"/>
    </xf>
    <xf numFmtId="0" fontId="10" fillId="9" borderId="0" xfId="0" quotePrefix="1" applyFont="1" applyFill="1" applyAlignment="1" applyProtection="1">
      <alignment horizontal="left"/>
      <protection locked="0"/>
    </xf>
    <xf numFmtId="37" fontId="9" fillId="9" borderId="0" xfId="0" applyNumberFormat="1" applyFont="1" applyFill="1" applyAlignment="1" applyProtection="1">
      <alignment horizontal="left"/>
    </xf>
    <xf numFmtId="169" fontId="19" fillId="9" borderId="0" xfId="0" applyNumberFormat="1" applyFont="1" applyFill="1" applyAlignment="1" applyProtection="1">
      <alignment horizontal="left"/>
      <protection locked="0"/>
    </xf>
    <xf numFmtId="0" fontId="7" fillId="9" borderId="0" xfId="0" applyFont="1" applyFill="1" applyBorder="1" applyAlignment="1" applyProtection="1">
      <alignment horizontal="fill"/>
    </xf>
    <xf numFmtId="37" fontId="7" fillId="9" borderId="0" xfId="0" applyNumberFormat="1" applyFont="1" applyFill="1" applyBorder="1" applyAlignment="1" applyProtection="1">
      <alignment horizontal="fill"/>
    </xf>
    <xf numFmtId="169" fontId="7" fillId="9" borderId="0" xfId="0" applyNumberFormat="1" applyFont="1" applyFill="1" applyBorder="1" applyAlignment="1" applyProtection="1">
      <alignment horizontal="fill"/>
    </xf>
    <xf numFmtId="169" fontId="3" fillId="9" borderId="0" xfId="0" applyNumberFormat="1" applyFont="1" applyFill="1" applyBorder="1" applyAlignment="1" applyProtection="1">
      <alignment horizontal="fill"/>
    </xf>
    <xf numFmtId="14" fontId="3" fillId="9" borderId="0" xfId="0" applyNumberFormat="1" applyFont="1" applyFill="1" applyAlignment="1" applyProtection="1">
      <alignment horizontal="center"/>
      <protection locked="0"/>
    </xf>
    <xf numFmtId="37" fontId="7" fillId="9" borderId="1" xfId="0" applyNumberFormat="1" applyFont="1" applyFill="1" applyBorder="1" applyAlignment="1" applyProtection="1">
      <alignment horizontal="fill"/>
    </xf>
    <xf numFmtId="0" fontId="7" fillId="9" borderId="47" xfId="0" quotePrefix="1" applyFont="1" applyFill="1" applyBorder="1" applyAlignment="1" applyProtection="1">
      <alignment horizontal="left"/>
    </xf>
    <xf numFmtId="1" fontId="1" fillId="9" borderId="0" xfId="0" applyNumberFormat="1" applyFont="1" applyFill="1" applyAlignment="1" applyProtection="1">
      <alignment horizontal="center"/>
    </xf>
    <xf numFmtId="169" fontId="3" fillId="9" borderId="47" xfId="0" applyNumberFormat="1" applyFont="1" applyFill="1" applyBorder="1"/>
    <xf numFmtId="169" fontId="1" fillId="9" borderId="0" xfId="0" applyNumberFormat="1" applyFont="1" applyFill="1" applyAlignment="1" applyProtection="1">
      <alignment horizontal="center"/>
    </xf>
    <xf numFmtId="169" fontId="7" fillId="9" borderId="0" xfId="0" applyNumberFormat="1" applyFont="1" applyFill="1" applyAlignment="1" applyProtection="1">
      <alignment horizontal="center"/>
    </xf>
    <xf numFmtId="0" fontId="1" fillId="9" borderId="0" xfId="0" applyFont="1" applyFill="1" applyAlignment="1">
      <alignment horizontal="center"/>
    </xf>
    <xf numFmtId="169" fontId="7" fillId="9" borderId="0" xfId="0" applyNumberFormat="1" applyFont="1" applyFill="1" applyAlignment="1" applyProtection="1">
      <alignment horizontal="right"/>
    </xf>
    <xf numFmtId="0" fontId="1" fillId="9" borderId="0" xfId="0" applyFont="1" applyFill="1" applyBorder="1" applyAlignment="1" applyProtection="1">
      <alignment horizontal="center"/>
    </xf>
    <xf numFmtId="169" fontId="3" fillId="9" borderId="0" xfId="0" applyNumberFormat="1" applyFont="1" applyFill="1" applyAlignment="1" applyProtection="1">
      <alignment horizontal="center"/>
    </xf>
    <xf numFmtId="169" fontId="14" fillId="9" borderId="0" xfId="0" applyNumberFormat="1" applyFont="1" applyFill="1" applyAlignment="1" applyProtection="1">
      <alignment horizontal="center"/>
    </xf>
    <xf numFmtId="37" fontId="7" fillId="9" borderId="48" xfId="0" applyNumberFormat="1" applyFont="1" applyFill="1" applyBorder="1"/>
    <xf numFmtId="170" fontId="10" fillId="9" borderId="48" xfId="13" applyFill="1" applyBorder="1">
      <alignment horizontal="right"/>
      <protection locked="0"/>
    </xf>
    <xf numFmtId="170" fontId="1" fillId="9" borderId="0" xfId="2" applyNumberFormat="1" applyFont="1" applyFill="1"/>
    <xf numFmtId="9" fontId="10" fillId="9" borderId="0" xfId="14" applyFill="1">
      <alignment horizontal="right"/>
      <protection locked="0"/>
    </xf>
    <xf numFmtId="164" fontId="1" fillId="9" borderId="0" xfId="0" applyNumberFormat="1" applyFont="1" applyFill="1" applyProtection="1">
      <protection locked="0"/>
    </xf>
    <xf numFmtId="0" fontId="1" fillId="9" borderId="0" xfId="0" applyFont="1" applyFill="1" applyAlignment="1" applyProtection="1">
      <alignment horizontal="center"/>
      <protection locked="0"/>
    </xf>
    <xf numFmtId="170" fontId="3" fillId="9" borderId="0" xfId="0" applyNumberFormat="1" applyFont="1" applyFill="1" applyProtection="1"/>
    <xf numFmtId="0" fontId="10" fillId="9" borderId="0" xfId="0" applyFont="1" applyFill="1" applyAlignment="1" applyProtection="1">
      <alignment horizontal="left"/>
    </xf>
    <xf numFmtId="170" fontId="10" fillId="9" borderId="48" xfId="0" applyNumberFormat="1" applyFont="1" applyFill="1" applyBorder="1" applyProtection="1">
      <protection locked="0"/>
    </xf>
    <xf numFmtId="170" fontId="10" fillId="9" borderId="0" xfId="0" applyNumberFormat="1" applyFont="1" applyFill="1" applyProtection="1"/>
    <xf numFmtId="37" fontId="7" fillId="9" borderId="0" xfId="0" applyNumberFormat="1" applyFont="1" applyFill="1" applyProtection="1">
      <protection locked="0"/>
    </xf>
    <xf numFmtId="164" fontId="7" fillId="9" borderId="0" xfId="0" applyNumberFormat="1" applyFont="1" applyFill="1" applyProtection="1">
      <protection locked="0"/>
    </xf>
    <xf numFmtId="0" fontId="13" fillId="9" borderId="0" xfId="0" applyFont="1" applyFill="1" applyAlignment="1" applyProtection="1">
      <alignment horizontal="center"/>
      <protection locked="0"/>
    </xf>
    <xf numFmtId="37" fontId="7" fillId="9" borderId="0" xfId="0" applyNumberFormat="1" applyFont="1" applyFill="1" applyAlignment="1" applyProtection="1">
      <alignment horizontal="fill"/>
    </xf>
    <xf numFmtId="170" fontId="3" fillId="9" borderId="0" xfId="0" applyNumberFormat="1" applyFont="1" applyFill="1" applyAlignment="1" applyProtection="1">
      <alignment horizontal="fill"/>
    </xf>
    <xf numFmtId="170" fontId="3" fillId="9" borderId="49" xfId="0" applyNumberFormat="1" applyFont="1" applyFill="1" applyBorder="1" applyAlignment="1" applyProtection="1">
      <alignment horizontal="fill"/>
    </xf>
    <xf numFmtId="170" fontId="9" fillId="9" borderId="0" xfId="0" applyNumberFormat="1" applyFont="1" applyFill="1" applyProtection="1"/>
    <xf numFmtId="170" fontId="3" fillId="9" borderId="0" xfId="0" applyNumberFormat="1" applyFont="1" applyFill="1"/>
    <xf numFmtId="0" fontId="7" fillId="9" borderId="0" xfId="0" applyFont="1" applyFill="1" applyAlignment="1">
      <alignment horizontal="left" vertical="top"/>
    </xf>
    <xf numFmtId="9" fontId="10" fillId="9" borderId="0" xfId="14" applyFill="1" applyProtection="1">
      <alignment horizontal="right"/>
    </xf>
    <xf numFmtId="0" fontId="7" fillId="9" borderId="0" xfId="0" applyFont="1" applyFill="1" applyAlignment="1">
      <alignment horizontal="right" vertical="top"/>
    </xf>
    <xf numFmtId="170" fontId="22" fillId="9" borderId="48" xfId="0" quotePrefix="1" applyNumberFormat="1" applyFont="1" applyFill="1" applyBorder="1" applyAlignment="1">
      <alignment horizontal="left"/>
    </xf>
    <xf numFmtId="170" fontId="7" fillId="9" borderId="0" xfId="0" applyNumberFormat="1" applyFont="1" applyFill="1" applyAlignment="1" applyProtection="1">
      <alignment horizontal="left"/>
    </xf>
    <xf numFmtId="164" fontId="15" fillId="9" borderId="0" xfId="0" applyNumberFormat="1" applyFont="1" applyFill="1"/>
    <xf numFmtId="170" fontId="1" fillId="9" borderId="48" xfId="0" applyNumberFormat="1" applyFont="1" applyFill="1" applyBorder="1" applyProtection="1">
      <protection locked="0"/>
    </xf>
    <xf numFmtId="9" fontId="1" fillId="9" borderId="0" xfId="7" applyNumberFormat="1" applyFont="1" applyFill="1"/>
    <xf numFmtId="0" fontId="1" fillId="9" borderId="0" xfId="0" quotePrefix="1" applyFont="1" applyFill="1" applyAlignment="1">
      <alignment horizontal="left"/>
    </xf>
    <xf numFmtId="9" fontId="1" fillId="9" borderId="0" xfId="0" applyNumberFormat="1" applyFont="1" applyFill="1" applyProtection="1">
      <protection locked="0"/>
    </xf>
    <xf numFmtId="0" fontId="1" fillId="9" borderId="0" xfId="0" quotePrefix="1" applyFont="1" applyFill="1" applyAlignment="1">
      <alignment horizontal="left" wrapText="1"/>
    </xf>
    <xf numFmtId="9" fontId="78" fillId="9" borderId="0" xfId="0" applyNumberFormat="1" applyFont="1" applyFill="1"/>
    <xf numFmtId="0" fontId="7" fillId="9" borderId="0" xfId="0" quotePrefix="1" applyFont="1" applyFill="1" applyAlignment="1" applyProtection="1">
      <alignment horizontal="left"/>
    </xf>
    <xf numFmtId="170" fontId="7" fillId="9" borderId="48" xfId="0" applyNumberFormat="1" applyFont="1" applyFill="1" applyBorder="1" applyProtection="1">
      <protection locked="0"/>
    </xf>
    <xf numFmtId="9" fontId="78" fillId="9" borderId="0" xfId="0" applyNumberFormat="1" applyFont="1" applyFill="1" applyProtection="1">
      <protection locked="0"/>
    </xf>
    <xf numFmtId="0" fontId="13" fillId="9" borderId="66" xfId="0" applyFont="1" applyFill="1" applyBorder="1" applyAlignment="1" applyProtection="1">
      <alignment horizontal="fill"/>
    </xf>
    <xf numFmtId="170" fontId="3" fillId="9" borderId="1" xfId="0" applyNumberFormat="1" applyFont="1" applyFill="1" applyBorder="1" applyAlignment="1" applyProtection="1">
      <alignment horizontal="fill"/>
    </xf>
    <xf numFmtId="170" fontId="3" fillId="9" borderId="67" xfId="0" applyNumberFormat="1" applyFont="1" applyFill="1" applyBorder="1" applyAlignment="1" applyProtection="1">
      <alignment horizontal="fill"/>
    </xf>
    <xf numFmtId="0" fontId="9" fillId="9" borderId="47" xfId="0" applyFont="1" applyFill="1" applyBorder="1" applyAlignment="1" applyProtection="1">
      <alignment horizontal="center"/>
    </xf>
    <xf numFmtId="170" fontId="1" fillId="9" borderId="46" xfId="0" applyNumberFormat="1" applyFont="1" applyFill="1" applyBorder="1" applyProtection="1"/>
    <xf numFmtId="170" fontId="1" fillId="9" borderId="18" xfId="0" applyNumberFormat="1" applyFont="1" applyFill="1" applyBorder="1" applyProtection="1"/>
    <xf numFmtId="9" fontId="7" fillId="9" borderId="0" xfId="0" applyNumberFormat="1" applyFont="1" applyFill="1" applyBorder="1" applyProtection="1"/>
    <xf numFmtId="170" fontId="3" fillId="9" borderId="0" xfId="0" applyNumberFormat="1" applyFont="1" applyFill="1" applyBorder="1" applyProtection="1"/>
    <xf numFmtId="170" fontId="21" fillId="9" borderId="0" xfId="0" applyNumberFormat="1" applyFont="1" applyFill="1" applyBorder="1" applyProtection="1"/>
    <xf numFmtId="0" fontId="7" fillId="9" borderId="2" xfId="0" applyFont="1" applyFill="1" applyBorder="1"/>
    <xf numFmtId="0" fontId="7" fillId="9" borderId="2" xfId="0" quotePrefix="1" applyFont="1" applyFill="1" applyBorder="1" applyAlignment="1">
      <alignment horizontal="left"/>
    </xf>
    <xf numFmtId="37" fontId="7" fillId="9" borderId="2" xfId="0" applyNumberFormat="1" applyFont="1" applyFill="1" applyBorder="1"/>
    <xf numFmtId="9" fontId="7" fillId="9" borderId="2" xfId="0" applyNumberFormat="1" applyFont="1" applyFill="1" applyBorder="1" applyProtection="1"/>
    <xf numFmtId="0" fontId="7" fillId="9" borderId="2" xfId="0" quotePrefix="1" applyFont="1" applyFill="1" applyBorder="1" applyAlignment="1" applyProtection="1">
      <alignment horizontal="left"/>
    </xf>
    <xf numFmtId="169" fontId="7" fillId="9" borderId="2" xfId="0" applyNumberFormat="1" applyFont="1" applyFill="1" applyBorder="1"/>
    <xf numFmtId="169" fontId="3" fillId="9" borderId="2" xfId="0" applyNumberFormat="1" applyFont="1" applyFill="1" applyBorder="1"/>
    <xf numFmtId="37" fontId="78" fillId="9" borderId="0" xfId="0" applyNumberFormat="1" applyFont="1" applyFill="1"/>
    <xf numFmtId="9" fontId="78" fillId="9" borderId="1" xfId="0" applyNumberFormat="1" applyFont="1" applyFill="1" applyBorder="1" applyProtection="1"/>
    <xf numFmtId="0" fontId="1" fillId="9" borderId="0" xfId="0" applyFont="1" applyFill="1" applyBorder="1" applyAlignment="1" applyProtection="1">
      <alignment horizontal="fill"/>
    </xf>
    <xf numFmtId="37" fontId="1" fillId="9" borderId="0" xfId="0" applyNumberFormat="1" applyFont="1" applyFill="1" applyBorder="1" applyAlignment="1" applyProtection="1">
      <alignment horizontal="fill"/>
    </xf>
    <xf numFmtId="169" fontId="1" fillId="9" borderId="0" xfId="0" applyNumberFormat="1" applyFont="1" applyFill="1" applyBorder="1" applyAlignment="1" applyProtection="1">
      <alignment horizontal="fill"/>
    </xf>
    <xf numFmtId="0" fontId="1" fillId="9" borderId="0" xfId="0" applyFont="1" applyFill="1" applyAlignment="1">
      <alignment horizontal="left"/>
    </xf>
    <xf numFmtId="169" fontId="1" fillId="9" borderId="0" xfId="0" applyNumberFormat="1" applyFont="1" applyFill="1" applyAlignment="1">
      <alignment horizontal="right"/>
    </xf>
    <xf numFmtId="0" fontId="1" fillId="9" borderId="1" xfId="0" applyFont="1" applyFill="1" applyBorder="1" applyAlignment="1" applyProtection="1">
      <alignment horizontal="fill"/>
    </xf>
    <xf numFmtId="37" fontId="1" fillId="9" borderId="1" xfId="0" applyNumberFormat="1" applyFont="1" applyFill="1" applyBorder="1" applyAlignment="1" applyProtection="1">
      <alignment horizontal="fill"/>
    </xf>
    <xf numFmtId="169" fontId="1" fillId="9" borderId="1" xfId="0" applyNumberFormat="1" applyFont="1" applyFill="1" applyBorder="1" applyAlignment="1" applyProtection="1">
      <alignment horizontal="fill"/>
    </xf>
    <xf numFmtId="0" fontId="1" fillId="9" borderId="0" xfId="0" applyFont="1" applyFill="1" applyAlignment="1" applyProtection="1">
      <alignment horizontal="right"/>
    </xf>
    <xf numFmtId="0" fontId="1" fillId="9" borderId="47" xfId="0" quotePrefix="1" applyFont="1" applyFill="1" applyBorder="1" applyAlignment="1" applyProtection="1">
      <alignment horizontal="left"/>
    </xf>
    <xf numFmtId="0" fontId="1" fillId="9" borderId="46" xfId="0" applyFont="1" applyFill="1" applyBorder="1" applyProtection="1"/>
    <xf numFmtId="169" fontId="1" fillId="9" borderId="18" xfId="0" applyNumberFormat="1" applyFont="1" applyFill="1" applyBorder="1"/>
    <xf numFmtId="169" fontId="1" fillId="9" borderId="18" xfId="0" applyNumberFormat="1" applyFont="1" applyFill="1" applyBorder="1" applyAlignment="1" applyProtection="1">
      <alignment horizontal="right"/>
    </xf>
    <xf numFmtId="1" fontId="1" fillId="9" borderId="18" xfId="0" applyNumberFormat="1" applyFont="1" applyFill="1" applyBorder="1" applyAlignment="1" applyProtection="1">
      <alignment horizontal="center"/>
    </xf>
    <xf numFmtId="0" fontId="1" fillId="9" borderId="46" xfId="0" applyFont="1" applyFill="1" applyBorder="1" applyAlignment="1" applyProtection="1">
      <alignment horizontal="left"/>
    </xf>
    <xf numFmtId="0" fontId="1" fillId="9" borderId="18" xfId="0" applyFont="1" applyFill="1" applyBorder="1"/>
    <xf numFmtId="169" fontId="3" fillId="9" borderId="18" xfId="0" applyNumberFormat="1" applyFont="1" applyFill="1" applyBorder="1"/>
    <xf numFmtId="0" fontId="1" fillId="9" borderId="49" xfId="0" quotePrefix="1" applyFont="1" applyFill="1" applyBorder="1" applyAlignment="1" applyProtection="1">
      <alignment horizontal="left"/>
    </xf>
    <xf numFmtId="0" fontId="1" fillId="9" borderId="48" xfId="0" applyFont="1" applyFill="1" applyBorder="1" applyProtection="1"/>
    <xf numFmtId="169" fontId="1" fillId="9" borderId="0" xfId="0" applyNumberFormat="1" applyFont="1" applyFill="1" applyBorder="1"/>
    <xf numFmtId="169" fontId="1" fillId="9" borderId="0" xfId="0" applyNumberFormat="1" applyFont="1" applyFill="1" applyBorder="1" applyAlignment="1" applyProtection="1">
      <alignment horizontal="right"/>
    </xf>
    <xf numFmtId="0" fontId="1" fillId="9" borderId="48" xfId="0" applyFont="1" applyFill="1" applyBorder="1"/>
    <xf numFmtId="0" fontId="1" fillId="9" borderId="48" xfId="0" applyFont="1" applyFill="1" applyBorder="1" applyProtection="1"/>
    <xf numFmtId="0" fontId="1" fillId="9" borderId="0" xfId="0" applyFont="1" applyFill="1" applyAlignment="1" applyProtection="1">
      <alignment horizontal="center"/>
    </xf>
    <xf numFmtId="0" fontId="1" fillId="9" borderId="48" xfId="0" applyFont="1" applyFill="1" applyBorder="1" applyAlignment="1" applyProtection="1">
      <alignment horizontal="center"/>
    </xf>
    <xf numFmtId="37" fontId="1" fillId="9" borderId="48" xfId="0" applyNumberFormat="1" applyFont="1" applyFill="1" applyBorder="1"/>
    <xf numFmtId="164" fontId="1" fillId="9" borderId="48" xfId="0" applyNumberFormat="1" applyFont="1" applyFill="1" applyBorder="1" applyProtection="1">
      <protection locked="0"/>
    </xf>
    <xf numFmtId="0" fontId="1" fillId="9" borderId="48" xfId="0" applyFont="1" applyFill="1" applyBorder="1" applyAlignment="1" applyProtection="1">
      <alignment horizontal="center"/>
      <protection locked="0"/>
    </xf>
    <xf numFmtId="164" fontId="1" fillId="9" borderId="0" xfId="0" applyNumberFormat="1" applyFont="1" applyFill="1" applyBorder="1" applyProtection="1">
      <protection locked="0"/>
    </xf>
    <xf numFmtId="49" fontId="1" fillId="9" borderId="0" xfId="0" applyNumberFormat="1" applyFont="1" applyFill="1" applyAlignment="1" applyProtection="1">
      <alignment horizontal="center"/>
    </xf>
    <xf numFmtId="0" fontId="13" fillId="9" borderId="48" xfId="0" applyFont="1" applyFill="1" applyBorder="1" applyAlignment="1" applyProtection="1">
      <alignment horizontal="center"/>
      <protection locked="0"/>
    </xf>
    <xf numFmtId="49" fontId="1" fillId="9" borderId="0" xfId="0" applyNumberFormat="1" applyFont="1" applyFill="1" applyAlignment="1">
      <alignment horizontal="center"/>
    </xf>
    <xf numFmtId="0" fontId="1" fillId="9" borderId="0" xfId="0" applyFont="1" applyFill="1" applyAlignment="1" applyProtection="1">
      <alignment horizontal="fill"/>
    </xf>
    <xf numFmtId="170" fontId="1" fillId="9" borderId="0" xfId="0" applyNumberFormat="1" applyFont="1" applyFill="1" applyBorder="1" applyAlignment="1" applyProtection="1">
      <alignment horizontal="fill"/>
    </xf>
    <xf numFmtId="0" fontId="1" fillId="9" borderId="48" xfId="0" applyFont="1" applyFill="1" applyBorder="1" applyAlignment="1" applyProtection="1">
      <alignment horizontal="fill"/>
    </xf>
    <xf numFmtId="170" fontId="3" fillId="9" borderId="0" xfId="0" applyNumberFormat="1" applyFont="1" applyFill="1" applyBorder="1" applyAlignment="1" applyProtection="1">
      <alignment horizontal="fill"/>
    </xf>
    <xf numFmtId="170" fontId="3" fillId="9" borderId="0" xfId="0" applyNumberFormat="1" applyFont="1" applyFill="1" applyBorder="1"/>
    <xf numFmtId="0" fontId="1" fillId="9" borderId="0" xfId="0" applyFont="1" applyFill="1" applyAlignment="1">
      <alignment horizontal="left" vertical="top"/>
    </xf>
    <xf numFmtId="170" fontId="1" fillId="9" borderId="48" xfId="0" applyNumberFormat="1" applyFont="1" applyFill="1" applyBorder="1"/>
    <xf numFmtId="0" fontId="1" fillId="9" borderId="0" xfId="0" applyFont="1" applyFill="1" applyAlignment="1">
      <alignment horizontal="right" vertical="top"/>
    </xf>
    <xf numFmtId="170" fontId="1" fillId="9" borderId="0" xfId="0" applyNumberFormat="1" applyFont="1" applyFill="1" applyBorder="1" applyAlignment="1" applyProtection="1">
      <alignment horizontal="left"/>
    </xf>
    <xf numFmtId="0" fontId="13" fillId="9" borderId="48" xfId="0" applyFont="1" applyFill="1" applyBorder="1"/>
    <xf numFmtId="170" fontId="1" fillId="9" borderId="0" xfId="2" applyNumberFormat="1" applyFont="1" applyFill="1" applyBorder="1"/>
    <xf numFmtId="9" fontId="1" fillId="9" borderId="0" xfId="7" applyNumberFormat="1" applyFont="1" applyFill="1" applyBorder="1"/>
    <xf numFmtId="9" fontId="1" fillId="9" borderId="0" xfId="0" applyNumberFormat="1" applyFont="1" applyFill="1" applyBorder="1" applyProtection="1">
      <protection locked="0"/>
    </xf>
    <xf numFmtId="9" fontId="78" fillId="9" borderId="0" xfId="0" applyNumberFormat="1" applyFont="1" applyFill="1" applyBorder="1"/>
    <xf numFmtId="0" fontId="1" fillId="9" borderId="0" xfId="0" quotePrefix="1" applyFont="1" applyFill="1" applyAlignment="1" applyProtection="1">
      <alignment horizontal="left"/>
    </xf>
    <xf numFmtId="9" fontId="78" fillId="9" borderId="0" xfId="0" applyNumberFormat="1" applyFont="1" applyFill="1" applyBorder="1" applyProtection="1">
      <protection locked="0"/>
    </xf>
    <xf numFmtId="0" fontId="1" fillId="9" borderId="67" xfId="0" applyFont="1" applyFill="1" applyBorder="1" applyAlignment="1" applyProtection="1">
      <alignment horizontal="fill"/>
    </xf>
    <xf numFmtId="170" fontId="1" fillId="9" borderId="66" xfId="0" applyNumberFormat="1" applyFont="1" applyFill="1" applyBorder="1" applyAlignment="1" applyProtection="1">
      <alignment horizontal="fill"/>
    </xf>
    <xf numFmtId="9" fontId="1" fillId="9" borderId="1" xfId="0" applyNumberFormat="1" applyFont="1" applyFill="1" applyBorder="1" applyProtection="1"/>
    <xf numFmtId="0" fontId="1" fillId="9" borderId="67" xfId="0" quotePrefix="1" applyFont="1" applyFill="1" applyBorder="1" applyAlignment="1" applyProtection="1">
      <alignment horizontal="left"/>
    </xf>
    <xf numFmtId="0" fontId="1" fillId="9" borderId="66" xfId="0" applyFont="1" applyFill="1" applyBorder="1" applyAlignment="1" applyProtection="1">
      <alignment horizontal="fill"/>
    </xf>
    <xf numFmtId="9" fontId="1" fillId="9" borderId="18" xfId="0" applyNumberFormat="1" applyFont="1" applyFill="1" applyBorder="1" applyProtection="1"/>
    <xf numFmtId="170" fontId="9" fillId="9" borderId="18" xfId="0" applyNumberFormat="1" applyFont="1" applyFill="1" applyBorder="1" applyProtection="1"/>
    <xf numFmtId="0" fontId="1" fillId="9" borderId="46" xfId="0" applyFont="1" applyFill="1" applyBorder="1"/>
    <xf numFmtId="170" fontId="3" fillId="9" borderId="18" xfId="0" applyNumberFormat="1" applyFont="1" applyFill="1" applyBorder="1" applyProtection="1"/>
    <xf numFmtId="170" fontId="21" fillId="9" borderId="47" xfId="0" applyNumberFormat="1" applyFont="1" applyFill="1" applyBorder="1" applyProtection="1"/>
    <xf numFmtId="0" fontId="1" fillId="9" borderId="2" xfId="0" applyFont="1" applyFill="1" applyBorder="1"/>
    <xf numFmtId="0" fontId="1" fillId="9" borderId="2" xfId="0" quotePrefix="1" applyFont="1" applyFill="1" applyBorder="1" applyAlignment="1">
      <alignment horizontal="left"/>
    </xf>
    <xf numFmtId="37" fontId="1" fillId="9" borderId="2" xfId="0" applyNumberFormat="1" applyFont="1" applyFill="1" applyBorder="1"/>
    <xf numFmtId="9" fontId="1" fillId="9" borderId="2" xfId="0" applyNumberFormat="1" applyFont="1" applyFill="1" applyBorder="1" applyProtection="1"/>
    <xf numFmtId="0" fontId="1" fillId="9" borderId="2" xfId="0" quotePrefix="1" applyFont="1" applyFill="1" applyBorder="1" applyAlignment="1" applyProtection="1">
      <alignment horizontal="left"/>
    </xf>
    <xf numFmtId="169" fontId="1" fillId="9" borderId="2" xfId="0" applyNumberFormat="1" applyFont="1" applyFill="1" applyBorder="1"/>
    <xf numFmtId="37" fontId="78" fillId="9" borderId="0" xfId="0" applyNumberFormat="1" applyFont="1" applyFill="1" applyBorder="1"/>
    <xf numFmtId="0" fontId="1" fillId="9" borderId="49" xfId="0" quotePrefix="1" applyFont="1" applyFill="1" applyBorder="1" applyAlignment="1">
      <alignment horizontal="left"/>
    </xf>
    <xf numFmtId="0" fontId="1" fillId="9" borderId="18" xfId="0" quotePrefix="1" applyFont="1" applyFill="1" applyBorder="1" applyAlignment="1" applyProtection="1">
      <alignment horizontal="left"/>
    </xf>
    <xf numFmtId="0" fontId="1" fillId="9" borderId="0" xfId="0" quotePrefix="1" applyFont="1" applyFill="1" applyBorder="1" applyAlignment="1" applyProtection="1">
      <alignment horizontal="left"/>
    </xf>
    <xf numFmtId="0" fontId="51" fillId="9" borderId="0" xfId="0" quotePrefix="1" applyFont="1" applyFill="1" applyBorder="1" applyAlignment="1" applyProtection="1">
      <alignment horizontal="left"/>
    </xf>
    <xf numFmtId="9" fontId="78" fillId="9" borderId="0" xfId="0" applyNumberFormat="1" applyFont="1" applyFill="1" applyBorder="1" applyProtection="1"/>
    <xf numFmtId="0" fontId="1" fillId="9" borderId="1" xfId="0" quotePrefix="1" applyFont="1" applyFill="1" applyBorder="1" applyAlignment="1" applyProtection="1">
      <alignment horizontal="left"/>
    </xf>
    <xf numFmtId="171" fontId="1" fillId="9" borderId="0" xfId="0" applyNumberFormat="1" applyFont="1" applyFill="1" applyBorder="1"/>
    <xf numFmtId="37" fontId="1" fillId="9" borderId="0" xfId="0" applyNumberFormat="1" applyFont="1" applyFill="1" applyBorder="1" applyProtection="1"/>
    <xf numFmtId="37" fontId="9" fillId="9" borderId="0" xfId="0" applyNumberFormat="1" applyFont="1" applyFill="1" applyBorder="1" applyProtection="1"/>
    <xf numFmtId="164" fontId="1" fillId="9" borderId="0" xfId="7" applyNumberFormat="1" applyFont="1" applyFill="1" applyBorder="1"/>
    <xf numFmtId="164" fontId="1" fillId="9" borderId="0" xfId="7" applyNumberFormat="1" applyFont="1" applyFill="1"/>
    <xf numFmtId="164" fontId="78" fillId="9" borderId="0" xfId="0" applyNumberFormat="1" applyFont="1" applyFill="1" applyBorder="1"/>
    <xf numFmtId="164" fontId="78" fillId="9" borderId="0" xfId="0" applyNumberFormat="1" applyFont="1" applyFill="1" applyBorder="1" applyProtection="1">
      <protection locked="0"/>
    </xf>
    <xf numFmtId="164" fontId="1" fillId="9" borderId="0" xfId="0" applyNumberFormat="1" applyFont="1" applyFill="1" applyBorder="1" applyProtection="1"/>
    <xf numFmtId="37" fontId="9" fillId="9" borderId="18" xfId="0" applyNumberFormat="1" applyFont="1" applyFill="1" applyBorder="1" applyProtection="1"/>
    <xf numFmtId="3" fontId="1" fillId="9" borderId="0" xfId="0" applyNumberFormat="1" applyFont="1" applyFill="1" applyBorder="1" applyProtection="1"/>
    <xf numFmtId="3" fontId="1" fillId="9" borderId="0" xfId="0" applyNumberFormat="1" applyFont="1" applyFill="1" applyBorder="1" applyAlignment="1" applyProtection="1">
      <alignment horizontal="left"/>
    </xf>
    <xf numFmtId="3" fontId="1" fillId="9" borderId="0" xfId="0" applyNumberFormat="1" applyFont="1" applyFill="1" applyBorder="1"/>
    <xf numFmtId="3" fontId="1" fillId="9" borderId="1" xfId="0" applyNumberFormat="1" applyFont="1" applyFill="1" applyBorder="1" applyAlignment="1" applyProtection="1">
      <alignment horizontal="fill"/>
    </xf>
    <xf numFmtId="0" fontId="0" fillId="2" borderId="0" xfId="0" applyFill="1"/>
    <xf numFmtId="0" fontId="0" fillId="0" borderId="0" xfId="0"/>
    <xf numFmtId="37" fontId="90" fillId="18" borderId="0" xfId="0" applyNumberFormat="1" applyFont="1" applyFill="1" applyAlignment="1">
      <alignment horizontal="center"/>
    </xf>
    <xf numFmtId="175" fontId="5" fillId="18" borderId="0" xfId="0" applyNumberFormat="1" applyFont="1" applyFill="1" applyAlignment="1">
      <alignment horizontal="center"/>
    </xf>
    <xf numFmtId="0" fontId="52" fillId="2" borderId="0" xfId="0" applyFont="1" applyFill="1" applyAlignment="1">
      <alignment horizontal="center" vertical="center"/>
    </xf>
    <xf numFmtId="0" fontId="53" fillId="2" borderId="0" xfId="0" applyFont="1" applyFill="1" applyAlignment="1">
      <alignment horizontal="center" vertical="center"/>
    </xf>
    <xf numFmtId="0" fontId="47" fillId="2" borderId="0" xfId="0" applyFont="1" applyFill="1" applyAlignment="1">
      <alignment horizontal="center" vertical="center"/>
    </xf>
    <xf numFmtId="173" fontId="47" fillId="3" borderId="0" xfId="1" applyNumberFormat="1" applyFont="1" applyFill="1" applyAlignment="1">
      <alignment horizontal="center" vertical="center"/>
    </xf>
    <xf numFmtId="173" fontId="48" fillId="3" borderId="0" xfId="1" applyNumberFormat="1" applyFont="1" applyFill="1" applyAlignment="1">
      <alignment horizontal="center" vertical="center"/>
    </xf>
    <xf numFmtId="173" fontId="34" fillId="7" borderId="0" xfId="1" applyNumberFormat="1" applyFont="1" applyFill="1" applyAlignment="1" applyProtection="1">
      <alignment horizontal="center" vertical="center"/>
    </xf>
    <xf numFmtId="37" fontId="36" fillId="2" borderId="0" xfId="5" applyFont="1" applyFill="1" applyAlignment="1" applyProtection="1">
      <alignment horizontal="center" vertical="center"/>
    </xf>
    <xf numFmtId="37" fontId="36" fillId="2" borderId="0" xfId="5" applyFont="1" applyFill="1" applyAlignment="1">
      <alignment horizontal="center" vertical="center"/>
    </xf>
    <xf numFmtId="37" fontId="49" fillId="2" borderId="0" xfId="5" applyFont="1" applyFill="1" applyAlignment="1">
      <alignment horizontal="left" vertical="center"/>
    </xf>
    <xf numFmtId="0" fontId="46" fillId="17" borderId="24" xfId="12" applyBorder="1" applyAlignment="1">
      <alignment horizontal="left" indent="1"/>
      <protection locked="0"/>
    </xf>
    <xf numFmtId="0" fontId="46" fillId="17" borderId="23" xfId="12" applyBorder="1" applyAlignment="1">
      <alignment horizontal="left" indent="1"/>
      <protection locked="0"/>
    </xf>
    <xf numFmtId="0" fontId="1" fillId="9" borderId="0" xfId="0" applyFont="1" applyFill="1" applyProtection="1"/>
    <xf numFmtId="1" fontId="5" fillId="3" borderId="0" xfId="0" quotePrefix="1" applyNumberFormat="1" applyFont="1" applyFill="1" applyAlignment="1">
      <alignment horizontal="center"/>
    </xf>
    <xf numFmtId="0" fontId="72" fillId="0" borderId="0" xfId="0" applyFont="1" applyAlignment="1">
      <alignment horizontal="left" vertical="center" wrapText="1"/>
    </xf>
    <xf numFmtId="0" fontId="70" fillId="14" borderId="57" xfId="9" applyFont="1" applyBorder="1" applyAlignment="1">
      <alignment horizontal="center" vertical="center" wrapText="1"/>
    </xf>
    <xf numFmtId="0" fontId="27" fillId="10" borderId="0" xfId="3" applyFill="1" applyAlignment="1" applyProtection="1">
      <alignment horizontal="center"/>
    </xf>
    <xf numFmtId="0" fontId="27" fillId="2" borderId="0" xfId="3" applyFill="1" applyAlignment="1" applyProtection="1">
      <alignment horizontal="center"/>
    </xf>
    <xf numFmtId="14" fontId="1" fillId="9" borderId="0" xfId="0" applyNumberFormat="1" applyFont="1" applyFill="1" applyAlignment="1" applyProtection="1">
      <alignment horizontal="center"/>
    </xf>
    <xf numFmtId="0" fontId="69" fillId="13" borderId="58" xfId="8" applyBorder="1" applyAlignment="1">
      <alignment horizontal="left" vertical="center"/>
    </xf>
    <xf numFmtId="0" fontId="1" fillId="0" borderId="0" xfId="16"/>
    <xf numFmtId="14" fontId="1" fillId="0" borderId="0" xfId="16" applyNumberFormat="1"/>
    <xf numFmtId="0" fontId="1" fillId="0" borderId="0" xfId="16" applyFont="1"/>
    <xf numFmtId="15" fontId="1" fillId="21" borderId="0" xfId="16" applyNumberFormat="1" applyFont="1" applyFill="1" applyBorder="1" applyAlignment="1" applyProtection="1">
      <alignment horizontal="center"/>
    </xf>
    <xf numFmtId="164" fontId="1" fillId="21" borderId="48" xfId="7" applyNumberFormat="1" applyFont="1" applyFill="1" applyBorder="1" applyAlignment="1">
      <alignment horizontal="center"/>
    </xf>
    <xf numFmtId="0" fontId="1" fillId="21" borderId="48" xfId="16" applyNumberFormat="1" applyFont="1" applyFill="1" applyBorder="1"/>
    <xf numFmtId="0" fontId="1" fillId="21" borderId="48" xfId="16" applyNumberFormat="1" applyFont="1" applyFill="1" applyBorder="1" applyAlignment="1" applyProtection="1">
      <alignment horizontal="center"/>
    </xf>
    <xf numFmtId="0" fontId="14" fillId="21" borderId="48" xfId="16" applyNumberFormat="1" applyFont="1" applyFill="1" applyBorder="1" applyAlignment="1" applyProtection="1">
      <alignment horizontal="center"/>
    </xf>
    <xf numFmtId="0" fontId="51" fillId="21" borderId="48" xfId="16" applyNumberFormat="1" applyFont="1" applyFill="1" applyBorder="1" applyAlignment="1" applyProtection="1">
      <alignment horizontal="center"/>
    </xf>
    <xf numFmtId="0" fontId="51" fillId="21" borderId="49" xfId="16" applyNumberFormat="1" applyFont="1" applyFill="1" applyBorder="1" applyAlignment="1" applyProtection="1">
      <alignment horizontal="center"/>
    </xf>
    <xf numFmtId="10" fontId="1" fillId="21" borderId="48" xfId="7" applyNumberFormat="1" applyFont="1" applyFill="1" applyBorder="1" applyAlignment="1">
      <alignment horizontal="center"/>
    </xf>
    <xf numFmtId="164" fontId="1" fillId="21" borderId="48" xfId="16" applyNumberFormat="1" applyFont="1" applyFill="1" applyBorder="1"/>
    <xf numFmtId="0" fontId="1" fillId="21" borderId="49" xfId="16" applyNumberFormat="1" applyFont="1" applyFill="1" applyBorder="1"/>
    <xf numFmtId="0" fontId="14" fillId="21" borderId="25" xfId="16" applyNumberFormat="1" applyFont="1" applyFill="1" applyBorder="1" applyAlignment="1" applyProtection="1">
      <alignment horizontal="center"/>
    </xf>
    <xf numFmtId="0" fontId="9" fillId="21" borderId="0" xfId="16" applyNumberFormat="1" applyFont="1" applyFill="1" applyBorder="1" applyAlignment="1" applyProtection="1">
      <alignment horizontal="center" wrapText="1"/>
    </xf>
    <xf numFmtId="170" fontId="1" fillId="21" borderId="18" xfId="16" applyNumberFormat="1" applyFont="1" applyFill="1" applyBorder="1" applyProtection="1"/>
    <xf numFmtId="0" fontId="1" fillId="21" borderId="0" xfId="16" applyNumberFormat="1" applyFont="1" applyFill="1" applyBorder="1"/>
    <xf numFmtId="0" fontId="1" fillId="21" borderId="48" xfId="16" applyNumberFormat="1" applyFont="1" applyFill="1" applyBorder="1" applyProtection="1"/>
    <xf numFmtId="0" fontId="1" fillId="21" borderId="0" xfId="16" applyNumberFormat="1" applyFont="1" applyFill="1" applyBorder="1" applyAlignment="1" applyProtection="1">
      <alignment horizontal="right"/>
    </xf>
    <xf numFmtId="0" fontId="1" fillId="21" borderId="0" xfId="16" applyNumberFormat="1" applyFont="1" applyFill="1" applyBorder="1" applyAlignment="1" applyProtection="1">
      <alignment horizontal="center"/>
    </xf>
    <xf numFmtId="0" fontId="3" fillId="21" borderId="0" xfId="16" applyNumberFormat="1" applyFont="1" applyFill="1" applyBorder="1"/>
    <xf numFmtId="0" fontId="3" fillId="21" borderId="49" xfId="16" applyNumberFormat="1" applyFont="1" applyFill="1" applyBorder="1"/>
    <xf numFmtId="0" fontId="9" fillId="21" borderId="0" xfId="16" applyNumberFormat="1" applyFont="1" applyFill="1" applyBorder="1" applyAlignment="1" applyProtection="1">
      <alignment horizontal="center"/>
    </xf>
    <xf numFmtId="0" fontId="1" fillId="21" borderId="49" xfId="16" applyNumberFormat="1" applyFont="1" applyFill="1" applyBorder="1"/>
    <xf numFmtId="0" fontId="1" fillId="21" borderId="0" xfId="16" quotePrefix="1" applyNumberFormat="1" applyFont="1" applyFill="1" applyBorder="1" applyAlignment="1" applyProtection="1">
      <alignment horizontal="left"/>
    </xf>
    <xf numFmtId="0" fontId="1" fillId="21" borderId="72" xfId="16" applyNumberFormat="1" applyFont="1" applyFill="1" applyBorder="1" applyAlignment="1">
      <alignment horizontal="center"/>
    </xf>
    <xf numFmtId="0" fontId="14" fillId="21" borderId="72" xfId="16" applyNumberFormat="1" applyFont="1" applyFill="1" applyBorder="1" applyAlignment="1" applyProtection="1">
      <alignment horizontal="center"/>
    </xf>
    <xf numFmtId="0" fontId="51" fillId="21" borderId="72" xfId="16" applyNumberFormat="1" applyFont="1" applyFill="1" applyBorder="1" applyAlignment="1" applyProtection="1">
      <alignment horizontal="center"/>
    </xf>
    <xf numFmtId="170" fontId="1" fillId="21" borderId="73" xfId="7" applyNumberFormat="1" applyFont="1" applyFill="1" applyBorder="1" applyAlignment="1">
      <alignment horizontal="center"/>
    </xf>
    <xf numFmtId="170" fontId="1" fillId="21" borderId="72" xfId="16" applyNumberFormat="1" applyFont="1" applyFill="1" applyBorder="1" applyAlignment="1" applyProtection="1">
      <alignment horizontal="fill"/>
    </xf>
    <xf numFmtId="170" fontId="91" fillId="21" borderId="72" xfId="16" applyNumberFormat="1" applyFont="1" applyFill="1" applyBorder="1"/>
    <xf numFmtId="170" fontId="91" fillId="21" borderId="72" xfId="16" applyNumberFormat="1" applyFont="1" applyFill="1" applyBorder="1" applyProtection="1"/>
    <xf numFmtId="16" fontId="69" fillId="13" borderId="45" xfId="8" quotePrefix="1" applyNumberFormat="1" applyAlignment="1">
      <alignment horizontal="left" vertical="center"/>
    </xf>
    <xf numFmtId="16" fontId="69" fillId="13" borderId="45" xfId="8" quotePrefix="1" applyNumberFormat="1" applyAlignment="1">
      <alignment horizontal="left" vertical="center" wrapText="1"/>
    </xf>
    <xf numFmtId="170" fontId="9" fillId="9" borderId="66" xfId="0" applyNumberFormat="1" applyFont="1" applyFill="1" applyBorder="1" applyAlignment="1" applyProtection="1">
      <alignment horizontal="fill"/>
    </xf>
    <xf numFmtId="170" fontId="9" fillId="9" borderId="67" xfId="0" applyNumberFormat="1" applyFont="1" applyFill="1" applyBorder="1" applyAlignment="1" applyProtection="1">
      <alignment horizontal="fill"/>
    </xf>
    <xf numFmtId="0" fontId="92" fillId="9" borderId="0" xfId="0" applyFont="1" applyFill="1"/>
    <xf numFmtId="0" fontId="3" fillId="0" borderId="0" xfId="0" applyFont="1" applyFill="1" applyAlignment="1"/>
    <xf numFmtId="0" fontId="3" fillId="0" borderId="0" xfId="0" applyFont="1"/>
    <xf numFmtId="15" fontId="21" fillId="0" borderId="0" xfId="0" applyNumberFormat="1" applyFont="1" applyFill="1"/>
    <xf numFmtId="0" fontId="0" fillId="0" borderId="0" xfId="0" applyFill="1" applyBorder="1"/>
    <xf numFmtId="0" fontId="30" fillId="2" borderId="0" xfId="0" applyFont="1" applyFill="1"/>
    <xf numFmtId="164" fontId="28" fillId="0" borderId="0" xfId="7" applyNumberFormat="1" applyFont="1" applyFill="1"/>
    <xf numFmtId="164" fontId="28" fillId="5" borderId="5" xfId="7" applyNumberFormat="1" applyFont="1" applyFill="1" applyBorder="1"/>
    <xf numFmtId="164" fontId="28" fillId="5" borderId="0" xfId="7" applyNumberFormat="1" applyFont="1" applyFill="1"/>
    <xf numFmtId="164" fontId="28" fillId="5" borderId="0" xfId="7" applyNumberFormat="1" applyFont="1" applyFill="1" applyAlignment="1">
      <alignment horizontal="center"/>
    </xf>
    <xf numFmtId="164" fontId="28" fillId="4" borderId="0" xfId="7" applyNumberFormat="1" applyFont="1" applyFill="1"/>
    <xf numFmtId="164" fontId="28" fillId="5" borderId="0" xfId="7" applyNumberFormat="1" applyFont="1" applyFill="1" applyBorder="1"/>
    <xf numFmtId="164" fontId="32" fillId="0" borderId="0" xfId="7" quotePrefix="1" applyNumberFormat="1" applyFont="1" applyFill="1" applyAlignment="1">
      <alignment horizontal="left"/>
    </xf>
    <xf numFmtId="164" fontId="28" fillId="5" borderId="0" xfId="7" quotePrefix="1" applyNumberFormat="1" applyFont="1" applyFill="1" applyAlignment="1">
      <alignment horizontal="left"/>
    </xf>
    <xf numFmtId="1" fontId="28" fillId="5" borderId="0" xfId="7" applyNumberFormat="1" applyFont="1" applyFill="1"/>
    <xf numFmtId="164" fontId="9" fillId="0" borderId="0" xfId="7" applyNumberFormat="1" applyFont="1" applyProtection="1"/>
    <xf numFmtId="164" fontId="9" fillId="8" borderId="0" xfId="7" applyNumberFormat="1" applyFont="1" applyFill="1" applyProtection="1"/>
    <xf numFmtId="10" fontId="27" fillId="0" borderId="0" xfId="4" applyNumberFormat="1" applyFont="1" applyFill="1" applyAlignment="1" applyProtection="1">
      <alignment horizontal="left"/>
    </xf>
    <xf numFmtId="164" fontId="9" fillId="20" borderId="0" xfId="15" applyNumberFormat="1" applyFont="1" applyFill="1" applyBorder="1"/>
    <xf numFmtId="0" fontId="23" fillId="0" borderId="0" xfId="16" quotePrefix="1" applyFont="1" applyAlignment="1">
      <alignment horizontal="right"/>
    </xf>
    <xf numFmtId="17" fontId="29" fillId="0" borderId="0" xfId="16" applyNumberFormat="1" applyFont="1" applyFill="1"/>
    <xf numFmtId="0" fontId="3" fillId="0" borderId="0" xfId="16" applyFont="1"/>
    <xf numFmtId="0" fontId="3" fillId="2" borderId="0" xfId="16" applyFont="1" applyFill="1"/>
    <xf numFmtId="0" fontId="28" fillId="4" borderId="3" xfId="16" quotePrefix="1" applyFont="1" applyFill="1" applyBorder="1" applyAlignment="1">
      <alignment horizontal="left"/>
    </xf>
    <xf numFmtId="0" fontId="3" fillId="4" borderId="2" xfId="16" applyFont="1" applyFill="1" applyBorder="1"/>
    <xf numFmtId="0" fontId="28" fillId="4" borderId="4" xfId="16" applyFont="1" applyFill="1" applyBorder="1"/>
    <xf numFmtId="0" fontId="28" fillId="5" borderId="0" xfId="16" applyFont="1" applyFill="1" applyAlignment="1">
      <alignment horizontal="center"/>
    </xf>
    <xf numFmtId="0" fontId="30" fillId="0" borderId="0" xfId="16" applyFont="1"/>
    <xf numFmtId="1" fontId="3" fillId="2" borderId="0" xfId="16" applyNumberFormat="1" applyFont="1" applyFill="1"/>
    <xf numFmtId="1" fontId="3" fillId="4" borderId="0" xfId="16" applyNumberFormat="1" applyFont="1" applyFill="1"/>
    <xf numFmtId="0" fontId="28" fillId="4" borderId="0" xfId="16" quotePrefix="1" applyFont="1" applyFill="1" applyBorder="1" applyAlignment="1">
      <alignment horizontal="left"/>
    </xf>
    <xf numFmtId="0" fontId="33" fillId="0" borderId="22" xfId="16" applyFont="1" applyFill="1" applyBorder="1" applyAlignment="1" applyProtection="1">
      <alignment horizontal="center"/>
    </xf>
    <xf numFmtId="0" fontId="21" fillId="0" borderId="0" xfId="16" quotePrefix="1" applyFont="1" applyAlignment="1">
      <alignment horizontal="left" indent="1"/>
    </xf>
    <xf numFmtId="1" fontId="21" fillId="0" borderId="0" xfId="16" quotePrefix="1" applyNumberFormat="1" applyFont="1"/>
    <xf numFmtId="17" fontId="21" fillId="0" borderId="0" xfId="16" applyNumberFormat="1" applyFont="1" applyFill="1"/>
    <xf numFmtId="0" fontId="21" fillId="0" borderId="6" xfId="16" applyFont="1" applyBorder="1" applyAlignment="1">
      <alignment horizontal="left"/>
    </xf>
    <xf numFmtId="1" fontId="3" fillId="0" borderId="0" xfId="16" applyNumberFormat="1" applyFont="1" applyFill="1"/>
    <xf numFmtId="0" fontId="28" fillId="0" borderId="6" xfId="16" applyFont="1" applyBorder="1"/>
    <xf numFmtId="9" fontId="21" fillId="0" borderId="7" xfId="16" applyNumberFormat="1" applyFont="1" applyBorder="1" applyAlignment="1" applyProtection="1">
      <alignment horizontal="center" wrapText="1"/>
    </xf>
    <xf numFmtId="0" fontId="23" fillId="0" borderId="6" xfId="16" applyFont="1" applyBorder="1" applyAlignment="1">
      <alignment horizontal="center"/>
    </xf>
    <xf numFmtId="0" fontId="23" fillId="0" borderId="7" xfId="16" applyFont="1" applyBorder="1" applyAlignment="1">
      <alignment horizontal="center"/>
    </xf>
    <xf numFmtId="0" fontId="23" fillId="0" borderId="8" xfId="16" applyFont="1" applyBorder="1" applyAlignment="1">
      <alignment horizontal="center"/>
    </xf>
    <xf numFmtId="0" fontId="3" fillId="0" borderId="0" xfId="16" applyFont="1" applyAlignment="1">
      <alignment horizontal="center"/>
    </xf>
    <xf numFmtId="0" fontId="30" fillId="0" borderId="0" xfId="16" applyFont="1" applyFill="1"/>
    <xf numFmtId="0" fontId="3" fillId="0" borderId="0" xfId="16" applyFont="1" applyFill="1"/>
    <xf numFmtId="0" fontId="21" fillId="0" borderId="68" xfId="16" applyFont="1" applyBorder="1" applyAlignment="1">
      <alignment horizontal="left"/>
    </xf>
    <xf numFmtId="1" fontId="3" fillId="0" borderId="69" xfId="16" applyNumberFormat="1" applyFont="1" applyFill="1" applyBorder="1"/>
    <xf numFmtId="0" fontId="28" fillId="0" borderId="68" xfId="16" applyFont="1" applyBorder="1"/>
    <xf numFmtId="9" fontId="21" fillId="0" borderId="70" xfId="16" applyNumberFormat="1" applyFont="1" applyBorder="1" applyAlignment="1" applyProtection="1">
      <alignment horizontal="center" wrapText="1"/>
    </xf>
    <xf numFmtId="1" fontId="34" fillId="0" borderId="71" xfId="16" applyNumberFormat="1" applyFont="1" applyBorder="1" applyAlignment="1">
      <alignment horizontal="center"/>
    </xf>
    <xf numFmtId="1" fontId="34" fillId="0" borderId="68" xfId="16" applyNumberFormat="1" applyFont="1" applyBorder="1" applyAlignment="1">
      <alignment horizontal="center"/>
    </xf>
    <xf numFmtId="1" fontId="34" fillId="0" borderId="70" xfId="16" applyNumberFormat="1" applyFont="1" applyBorder="1" applyAlignment="1">
      <alignment horizontal="center"/>
    </xf>
    <xf numFmtId="0" fontId="35" fillId="0" borderId="0" xfId="16" quotePrefix="1" applyFont="1" applyAlignment="1">
      <alignment horizontal="right"/>
    </xf>
    <xf numFmtId="0" fontId="21" fillId="0" borderId="0" xfId="16" quotePrefix="1" applyFont="1" applyAlignment="1">
      <alignment horizontal="center"/>
    </xf>
    <xf numFmtId="0" fontId="21" fillId="0" borderId="0" xfId="16" applyFont="1" applyAlignment="1">
      <alignment horizontal="center"/>
    </xf>
    <xf numFmtId="0" fontId="21" fillId="0" borderId="6" xfId="16" quotePrefix="1" applyFont="1" applyBorder="1" applyAlignment="1">
      <alignment horizontal="left"/>
    </xf>
    <xf numFmtId="1" fontId="3" fillId="0" borderId="9" xfId="16" applyNumberFormat="1" applyFont="1" applyFill="1" applyBorder="1"/>
    <xf numFmtId="9" fontId="21" fillId="0" borderId="7" xfId="16" quotePrefix="1" applyNumberFormat="1" applyFont="1" applyBorder="1" applyAlignment="1" applyProtection="1">
      <alignment horizontal="center" wrapText="1"/>
    </xf>
    <xf numFmtId="0" fontId="36" fillId="0" borderId="6" xfId="16" quotePrefix="1" applyFont="1" applyBorder="1" applyAlignment="1">
      <alignment horizontal="center" wrapText="1"/>
    </xf>
    <xf numFmtId="0" fontId="36" fillId="0" borderId="7" xfId="16" quotePrefix="1" applyFont="1" applyBorder="1" applyAlignment="1">
      <alignment horizontal="center" wrapText="1"/>
    </xf>
    <xf numFmtId="0" fontId="30" fillId="0" borderId="10" xfId="16" applyFont="1" applyBorder="1"/>
    <xf numFmtId="0" fontId="21" fillId="0" borderId="10" xfId="16" quotePrefix="1" applyFont="1" applyBorder="1" applyAlignment="1">
      <alignment horizontal="right"/>
    </xf>
    <xf numFmtId="17" fontId="89" fillId="0" borderId="11" xfId="16" applyNumberFormat="1" applyFont="1" applyFill="1" applyBorder="1" applyAlignment="1">
      <alignment horizontal="center"/>
    </xf>
    <xf numFmtId="0" fontId="30" fillId="0" borderId="10" xfId="16" applyFont="1" applyBorder="1" applyAlignment="1">
      <alignment horizontal="center"/>
    </xf>
    <xf numFmtId="4" fontId="3" fillId="0" borderId="10" xfId="16" applyNumberFormat="1" applyFont="1" applyBorder="1"/>
    <xf numFmtId="0" fontId="3" fillId="0" borderId="10" xfId="16" quotePrefix="1" applyFont="1" applyBorder="1" applyAlignment="1">
      <alignment horizontal="center"/>
    </xf>
    <xf numFmtId="0" fontId="21" fillId="0" borderId="12" xfId="16" quotePrefix="1" applyFont="1" applyBorder="1" applyAlignment="1">
      <alignment horizontal="center"/>
    </xf>
    <xf numFmtId="0" fontId="21" fillId="0" borderId="12" xfId="16" applyFont="1" applyBorder="1" applyAlignment="1">
      <alignment horizontal="left"/>
    </xf>
    <xf numFmtId="9" fontId="3" fillId="0" borderId="13" xfId="16" applyNumberFormat="1" applyFont="1" applyBorder="1" applyAlignment="1" applyProtection="1">
      <alignment horizontal="center"/>
    </xf>
    <xf numFmtId="165" fontId="21" fillId="0" borderId="28" xfId="16" applyNumberFormat="1" applyFont="1" applyBorder="1" applyAlignment="1" applyProtection="1">
      <alignment horizontal="right"/>
    </xf>
    <xf numFmtId="165" fontId="21" fillId="0" borderId="29" xfId="16" applyNumberFormat="1" applyFont="1" applyBorder="1" applyAlignment="1" applyProtection="1">
      <alignment horizontal="right"/>
    </xf>
    <xf numFmtId="165" fontId="21" fillId="0" borderId="30" xfId="16" applyNumberFormat="1" applyFont="1" applyBorder="1" applyAlignment="1" applyProtection="1">
      <alignment horizontal="right"/>
    </xf>
    <xf numFmtId="165" fontId="21" fillId="0" borderId="31" xfId="16" applyNumberFormat="1" applyFont="1" applyBorder="1" applyAlignment="1" applyProtection="1">
      <alignment horizontal="right"/>
    </xf>
    <xf numFmtId="165" fontId="21" fillId="0" borderId="32" xfId="16" applyNumberFormat="1" applyFont="1" applyBorder="1" applyAlignment="1" applyProtection="1">
      <alignment horizontal="right"/>
    </xf>
    <xf numFmtId="0" fontId="30" fillId="0" borderId="14" xfId="16" applyFont="1" applyBorder="1"/>
    <xf numFmtId="0" fontId="21" fillId="0" borderId="14" xfId="16" quotePrefix="1" applyFont="1" applyBorder="1" applyAlignment="1">
      <alignment horizontal="right"/>
    </xf>
    <xf numFmtId="17" fontId="33" fillId="0" borderId="15" xfId="16" applyNumberFormat="1" applyFont="1" applyFill="1" applyBorder="1" applyAlignment="1">
      <alignment horizontal="center"/>
    </xf>
    <xf numFmtId="0" fontId="30" fillId="0" borderId="14" xfId="16" applyFont="1" applyBorder="1" applyAlignment="1">
      <alignment horizontal="center"/>
    </xf>
    <xf numFmtId="4" fontId="3" fillId="0" borderId="14" xfId="16" applyNumberFormat="1" applyFont="1" applyBorder="1"/>
    <xf numFmtId="0" fontId="3" fillId="0" borderId="14" xfId="16" applyFont="1" applyBorder="1" applyAlignment="1">
      <alignment horizontal="center"/>
    </xf>
    <xf numFmtId="0" fontId="21" fillId="0" borderId="16" xfId="16" applyFont="1" applyBorder="1" applyAlignment="1">
      <alignment horizontal="center"/>
    </xf>
    <xf numFmtId="0" fontId="21" fillId="0" borderId="16" xfId="16" applyFont="1" applyBorder="1" applyAlignment="1">
      <alignment horizontal="left"/>
    </xf>
    <xf numFmtId="9" fontId="3" fillId="0" borderId="17" xfId="16" applyNumberFormat="1" applyFont="1" applyBorder="1" applyAlignment="1" applyProtection="1">
      <alignment horizontal="center"/>
    </xf>
    <xf numFmtId="165" fontId="21" fillId="0" borderId="33" xfId="16" applyNumberFormat="1" applyFont="1" applyBorder="1" applyAlignment="1" applyProtection="1">
      <alignment horizontal="right"/>
    </xf>
    <xf numFmtId="165" fontId="21" fillId="0" borderId="34" xfId="16" applyNumberFormat="1" applyFont="1" applyBorder="1" applyAlignment="1" applyProtection="1">
      <alignment horizontal="right"/>
    </xf>
    <xf numFmtId="165" fontId="21" fillId="0" borderId="35" xfId="16" applyNumberFormat="1" applyFont="1" applyBorder="1" applyAlignment="1" applyProtection="1">
      <alignment horizontal="right"/>
    </xf>
    <xf numFmtId="165" fontId="21" fillId="0" borderId="36" xfId="16" applyNumberFormat="1" applyFont="1" applyBorder="1" applyAlignment="1" applyProtection="1">
      <alignment horizontal="right"/>
    </xf>
    <xf numFmtId="165" fontId="21" fillId="0" borderId="37" xfId="16" applyNumberFormat="1" applyFont="1" applyBorder="1" applyAlignment="1" applyProtection="1">
      <alignment horizontal="right"/>
    </xf>
    <xf numFmtId="0" fontId="30" fillId="0" borderId="0" xfId="16" applyFont="1" applyBorder="1"/>
    <xf numFmtId="0" fontId="21" fillId="0" borderId="0" xfId="16" quotePrefix="1" applyFont="1" applyAlignment="1">
      <alignment horizontal="right"/>
    </xf>
    <xf numFmtId="17" fontId="33" fillId="0" borderId="0" xfId="16" applyNumberFormat="1" applyFont="1" applyFill="1" applyBorder="1" applyAlignment="1">
      <alignment horizontal="center"/>
    </xf>
    <xf numFmtId="0" fontId="30" fillId="0" borderId="0" xfId="16" applyFont="1" applyBorder="1" applyAlignment="1">
      <alignment horizontal="center"/>
    </xf>
    <xf numFmtId="4" fontId="3" fillId="0" borderId="0" xfId="16" applyNumberFormat="1" applyFont="1"/>
    <xf numFmtId="0" fontId="3" fillId="0" borderId="0" xfId="16" applyFont="1" applyFill="1" applyBorder="1" applyAlignment="1">
      <alignment horizontal="center"/>
    </xf>
    <xf numFmtId="0" fontId="21" fillId="0" borderId="16" xfId="16" quotePrefix="1" applyFont="1" applyBorder="1" applyAlignment="1">
      <alignment horizontal="center"/>
    </xf>
    <xf numFmtId="0" fontId="21" fillId="0" borderId="16" xfId="16" applyFont="1" applyFill="1" applyBorder="1" applyAlignment="1">
      <alignment horizontal="left"/>
    </xf>
    <xf numFmtId="9" fontId="3" fillId="0" borderId="17" xfId="16" applyNumberFormat="1" applyFont="1" applyFill="1" applyBorder="1" applyAlignment="1" applyProtection="1">
      <alignment horizontal="center"/>
    </xf>
    <xf numFmtId="0" fontId="3" fillId="6" borderId="0" xfId="16" applyFont="1" applyFill="1"/>
    <xf numFmtId="0" fontId="21" fillId="0" borderId="0" xfId="16" quotePrefix="1" applyFont="1" applyFill="1" applyAlignment="1">
      <alignment horizontal="right"/>
    </xf>
    <xf numFmtId="0" fontId="28" fillId="0" borderId="0" xfId="16" quotePrefix="1" applyFont="1" applyFill="1" applyAlignment="1">
      <alignment horizontal="right"/>
    </xf>
    <xf numFmtId="10" fontId="28" fillId="12" borderId="22" xfId="16" applyNumberFormat="1" applyFont="1" applyFill="1" applyBorder="1"/>
    <xf numFmtId="0" fontId="37" fillId="0" borderId="0" xfId="16" quotePrefix="1" applyFont="1" applyFill="1" applyAlignment="1">
      <alignment horizontal="left"/>
    </xf>
    <xf numFmtId="10" fontId="3" fillId="0" borderId="0" xfId="16" applyNumberFormat="1" applyFont="1" applyFill="1"/>
    <xf numFmtId="0" fontId="21" fillId="0" borderId="16" xfId="16" applyFont="1" applyFill="1" applyBorder="1" applyAlignment="1">
      <alignment horizontal="center"/>
    </xf>
    <xf numFmtId="0" fontId="37" fillId="0" borderId="0" xfId="16" applyFont="1" applyFill="1" applyAlignment="1">
      <alignment horizontal="right"/>
    </xf>
    <xf numFmtId="0" fontId="30" fillId="2" borderId="0" xfId="16" applyFont="1" applyFill="1"/>
    <xf numFmtId="17" fontId="3" fillId="2" borderId="0" xfId="16" applyNumberFormat="1" applyFont="1" applyFill="1"/>
    <xf numFmtId="0" fontId="39" fillId="2" borderId="0" xfId="16" applyFont="1" applyFill="1" applyAlignment="1">
      <alignment horizontal="center"/>
    </xf>
    <xf numFmtId="0" fontId="21" fillId="0" borderId="16" xfId="16" applyFont="1" applyBorder="1" applyAlignment="1">
      <alignment horizontal="center" vertical="center"/>
    </xf>
    <xf numFmtId="0" fontId="21" fillId="0" borderId="16" xfId="16" applyFont="1" applyBorder="1" applyAlignment="1">
      <alignment horizontal="left" wrapText="1"/>
    </xf>
    <xf numFmtId="0" fontId="21" fillId="0" borderId="19" xfId="16" applyFont="1" applyBorder="1" applyAlignment="1">
      <alignment horizontal="center"/>
    </xf>
    <xf numFmtId="1" fontId="3" fillId="0" borderId="1" xfId="16" applyNumberFormat="1" applyFont="1" applyFill="1" applyBorder="1"/>
    <xf numFmtId="0" fontId="21" fillId="0" borderId="19" xfId="16" applyFont="1" applyBorder="1" applyAlignment="1">
      <alignment horizontal="left"/>
    </xf>
    <xf numFmtId="9" fontId="3" fillId="0" borderId="20" xfId="16" applyNumberFormat="1" applyFont="1" applyBorder="1" applyAlignment="1" applyProtection="1">
      <alignment horizontal="center"/>
    </xf>
    <xf numFmtId="165" fontId="21" fillId="0" borderId="38" xfId="16" applyNumberFormat="1" applyFont="1" applyBorder="1" applyAlignment="1" applyProtection="1">
      <alignment horizontal="right"/>
    </xf>
    <xf numFmtId="165" fontId="21" fillId="0" borderId="39" xfId="16" applyNumberFormat="1" applyFont="1" applyBorder="1" applyAlignment="1" applyProtection="1">
      <alignment horizontal="right"/>
    </xf>
    <xf numFmtId="165" fontId="21" fillId="0" borderId="40" xfId="16" applyNumberFormat="1" applyFont="1" applyBorder="1" applyAlignment="1" applyProtection="1">
      <alignment horizontal="right"/>
    </xf>
    <xf numFmtId="165" fontId="21" fillId="0" borderId="41" xfId="16" applyNumberFormat="1" applyFont="1" applyBorder="1" applyAlignment="1" applyProtection="1">
      <alignment horizontal="right"/>
    </xf>
    <xf numFmtId="165" fontId="21" fillId="0" borderId="42" xfId="16" applyNumberFormat="1" applyFont="1" applyBorder="1" applyAlignment="1" applyProtection="1">
      <alignment horizontal="right"/>
    </xf>
    <xf numFmtId="0" fontId="30" fillId="2" borderId="0" xfId="16" applyFont="1" applyFill="1" applyBorder="1"/>
    <xf numFmtId="0" fontId="21" fillId="0" borderId="0" xfId="16" applyFont="1" applyAlignment="1">
      <alignment horizontal="left"/>
    </xf>
    <xf numFmtId="9" fontId="3" fillId="0" borderId="21" xfId="16" applyNumberFormat="1" applyFont="1" applyBorder="1" applyAlignment="1" applyProtection="1">
      <alignment horizontal="center"/>
    </xf>
    <xf numFmtId="165" fontId="9" fillId="0" borderId="0" xfId="16" applyNumberFormat="1" applyFont="1" applyBorder="1" applyProtection="1"/>
    <xf numFmtId="165" fontId="9" fillId="0" borderId="0" xfId="16" applyNumberFormat="1" applyFont="1" applyProtection="1"/>
    <xf numFmtId="165" fontId="9" fillId="0" borderId="21" xfId="16" applyNumberFormat="1" applyFont="1" applyBorder="1" applyProtection="1"/>
    <xf numFmtId="165" fontId="9" fillId="0" borderId="5" xfId="16" applyNumberFormat="1" applyFont="1" applyBorder="1" applyProtection="1"/>
    <xf numFmtId="165" fontId="9" fillId="0" borderId="5" xfId="16" applyNumberFormat="1" applyFont="1" applyFill="1" applyBorder="1" applyProtection="1"/>
    <xf numFmtId="0" fontId="3" fillId="2" borderId="0" xfId="16" applyNumberFormat="1" applyFont="1" applyFill="1" applyAlignment="1">
      <alignment horizontal="right"/>
    </xf>
    <xf numFmtId="1" fontId="90" fillId="0" borderId="11" xfId="16" applyNumberFormat="1" applyFont="1" applyFill="1" applyBorder="1" applyAlignment="1">
      <alignment horizontal="center"/>
    </xf>
    <xf numFmtId="1" fontId="21" fillId="0" borderId="16" xfId="16" quotePrefix="1" applyNumberFormat="1" applyFont="1" applyBorder="1" applyAlignment="1">
      <alignment horizontal="center"/>
    </xf>
    <xf numFmtId="9" fontId="3" fillId="0" borderId="0" xfId="16" applyNumberFormat="1" applyFont="1" applyBorder="1" applyAlignment="1" applyProtection="1">
      <alignment horizontal="center"/>
    </xf>
    <xf numFmtId="165" fontId="9" fillId="0" borderId="0" xfId="16" applyNumberFormat="1" applyFont="1" applyFill="1" applyProtection="1"/>
    <xf numFmtId="168" fontId="9" fillId="0" borderId="0" xfId="16" applyNumberFormat="1" applyFont="1" applyProtection="1"/>
    <xf numFmtId="168" fontId="9" fillId="8" borderId="0" xfId="16" applyNumberFormat="1" applyFont="1" applyFill="1" applyProtection="1"/>
    <xf numFmtId="0" fontId="68" fillId="2" borderId="0" xfId="16" applyNumberFormat="1" applyFont="1" applyFill="1"/>
    <xf numFmtId="174" fontId="3" fillId="0" borderId="0" xfId="16" applyNumberFormat="1" applyFont="1" applyFill="1" applyAlignment="1">
      <alignment horizontal="center"/>
    </xf>
    <xf numFmtId="0" fontId="65" fillId="0" borderId="0" xfId="16" applyFont="1" applyFill="1"/>
    <xf numFmtId="15" fontId="3" fillId="0" borderId="0" xfId="16" applyNumberFormat="1" applyFont="1" applyBorder="1" applyAlignment="1" applyProtection="1">
      <alignment horizontal="center"/>
    </xf>
    <xf numFmtId="165" fontId="67" fillId="10" borderId="0" xfId="16" applyNumberFormat="1" applyFont="1" applyFill="1" applyProtection="1"/>
    <xf numFmtId="165" fontId="9" fillId="11" borderId="0" xfId="16" applyNumberFormat="1" applyFont="1" applyFill="1" applyProtection="1"/>
    <xf numFmtId="9" fontId="3" fillId="2" borderId="0" xfId="16" applyNumberFormat="1" applyFont="1" applyFill="1" applyBorder="1" applyAlignment="1" applyProtection="1">
      <alignment horizontal="center"/>
    </xf>
    <xf numFmtId="0" fontId="1" fillId="2" borderId="0" xfId="16" applyFill="1"/>
    <xf numFmtId="166" fontId="18" fillId="2" borderId="0" xfId="16" applyNumberFormat="1" applyFont="1" applyFill="1" applyProtection="1">
      <protection locked="0"/>
    </xf>
    <xf numFmtId="165" fontId="18" fillId="2" borderId="0" xfId="16" applyNumberFormat="1" applyFont="1" applyFill="1" applyProtection="1">
      <protection locked="0"/>
    </xf>
    <xf numFmtId="165" fontId="30" fillId="2" borderId="0" xfId="16" applyNumberFormat="1" applyFont="1" applyFill="1" applyProtection="1"/>
    <xf numFmtId="167" fontId="3" fillId="2" borderId="0" xfId="16" applyNumberFormat="1" applyFont="1" applyFill="1"/>
    <xf numFmtId="0" fontId="30" fillId="9" borderId="0" xfId="16" applyFont="1" applyFill="1"/>
    <xf numFmtId="0" fontId="1" fillId="0" borderId="0" xfId="16"/>
    <xf numFmtId="1" fontId="3" fillId="0" borderId="0" xfId="16" applyNumberFormat="1" applyFont="1"/>
    <xf numFmtId="0" fontId="3" fillId="8" borderId="0" xfId="16" applyFont="1" applyFill="1"/>
    <xf numFmtId="0" fontId="30" fillId="9" borderId="0" xfId="16" applyFont="1" applyFill="1" applyBorder="1"/>
    <xf numFmtId="165" fontId="9" fillId="5" borderId="0" xfId="16" applyNumberFormat="1" applyFont="1" applyFill="1" applyBorder="1" applyProtection="1"/>
    <xf numFmtId="165" fontId="9" fillId="8" borderId="0" xfId="16" applyNumberFormat="1" applyFont="1" applyFill="1" applyBorder="1" applyProtection="1"/>
    <xf numFmtId="10" fontId="9" fillId="0" borderId="0" xfId="16" applyNumberFormat="1" applyFont="1" applyBorder="1" applyProtection="1"/>
    <xf numFmtId="0" fontId="30" fillId="8" borderId="0" xfId="16" applyFont="1" applyFill="1"/>
    <xf numFmtId="166" fontId="18" fillId="0" borderId="0" xfId="16" applyNumberFormat="1" applyFont="1" applyProtection="1">
      <protection locked="0"/>
    </xf>
    <xf numFmtId="0" fontId="3" fillId="0" borderId="0" xfId="16" applyFont="1" applyFill="1" applyBorder="1"/>
    <xf numFmtId="164" fontId="28" fillId="0" borderId="0" xfId="7" applyNumberFormat="1" applyFont="1" applyFill="1" applyBorder="1"/>
    <xf numFmtId="165" fontId="21" fillId="0" borderId="79" xfId="16" applyNumberFormat="1" applyFont="1" applyBorder="1" applyAlignment="1" applyProtection="1">
      <alignment horizontal="right"/>
    </xf>
    <xf numFmtId="165" fontId="21" fillId="0" borderId="80" xfId="16" applyNumberFormat="1" applyFont="1" applyBorder="1" applyAlignment="1" applyProtection="1">
      <alignment horizontal="right"/>
    </xf>
    <xf numFmtId="165" fontId="21" fillId="0" borderId="81" xfId="16" applyNumberFormat="1" applyFont="1" applyBorder="1" applyAlignment="1" applyProtection="1">
      <alignment horizontal="right"/>
    </xf>
    <xf numFmtId="14" fontId="92" fillId="9" borderId="18" xfId="0" applyNumberFormat="1" applyFont="1" applyFill="1" applyBorder="1" applyAlignment="1" applyProtection="1">
      <alignment horizontal="center"/>
    </xf>
    <xf numFmtId="14" fontId="92" fillId="21" borderId="72" xfId="16" applyNumberFormat="1" applyFont="1" applyFill="1" applyBorder="1" applyAlignment="1">
      <alignment horizontal="center"/>
    </xf>
    <xf numFmtId="0" fontId="46" fillId="17" borderId="43" xfId="12" applyBorder="1" applyAlignment="1">
      <alignment horizontal="left" indent="1"/>
      <protection locked="0"/>
    </xf>
    <xf numFmtId="0" fontId="46" fillId="17" borderId="24" xfId="12" applyBorder="1" applyAlignment="1">
      <alignment horizontal="left" indent="1"/>
      <protection locked="0"/>
    </xf>
    <xf numFmtId="0" fontId="46" fillId="17" borderId="23" xfId="12" applyBorder="1" applyAlignment="1">
      <alignment horizontal="left" indent="1"/>
      <protection locked="0"/>
    </xf>
    <xf numFmtId="14" fontId="46" fillId="17" borderId="24" xfId="12" applyNumberFormat="1" applyBorder="1" applyAlignment="1">
      <alignment horizontal="left" indent="1"/>
      <protection locked="0"/>
    </xf>
    <xf numFmtId="14" fontId="46" fillId="17" borderId="23" xfId="12" applyNumberFormat="1" applyBorder="1" applyAlignment="1">
      <alignment horizontal="left" indent="1"/>
      <protection locked="0"/>
    </xf>
    <xf numFmtId="169" fontId="9" fillId="9" borderId="52" xfId="0" applyNumberFormat="1" applyFont="1" applyFill="1" applyBorder="1" applyAlignment="1" applyProtection="1">
      <alignment horizontal="center" vertical="center"/>
    </xf>
    <xf numFmtId="169" fontId="9" fillId="9" borderId="51" xfId="0" applyNumberFormat="1" applyFont="1" applyFill="1" applyBorder="1" applyAlignment="1" applyProtection="1">
      <alignment horizontal="center" vertical="center"/>
    </xf>
    <xf numFmtId="169" fontId="9" fillId="9" borderId="50" xfId="0" applyNumberFormat="1" applyFont="1" applyFill="1" applyBorder="1" applyAlignment="1" applyProtection="1">
      <alignment horizontal="center" vertical="center"/>
    </xf>
    <xf numFmtId="0" fontId="46" fillId="9" borderId="23" xfId="12" applyFill="1" applyBorder="1">
      <alignment horizontal="center"/>
      <protection locked="0"/>
    </xf>
    <xf numFmtId="0" fontId="9" fillId="9" borderId="51" xfId="0" applyFont="1" applyFill="1" applyBorder="1" applyAlignment="1" applyProtection="1">
      <alignment horizontal="center" vertical="center"/>
    </xf>
    <xf numFmtId="0" fontId="9" fillId="9" borderId="50" xfId="0" applyFont="1" applyFill="1" applyBorder="1" applyAlignment="1" applyProtection="1">
      <alignment horizontal="center" vertical="center"/>
    </xf>
    <xf numFmtId="0" fontId="9" fillId="9" borderId="52" xfId="0" applyFont="1" applyFill="1" applyBorder="1" applyAlignment="1">
      <alignment horizontal="center" vertical="center"/>
    </xf>
    <xf numFmtId="0" fontId="9" fillId="9" borderId="51" xfId="0" applyFont="1" applyFill="1" applyBorder="1" applyAlignment="1">
      <alignment horizontal="center" vertical="center"/>
    </xf>
    <xf numFmtId="169" fontId="9" fillId="9" borderId="52" xfId="0" applyNumberFormat="1" applyFont="1" applyFill="1" applyBorder="1" applyAlignment="1">
      <alignment horizontal="center" vertical="center" wrapText="1"/>
    </xf>
    <xf numFmtId="169" fontId="9" fillId="9" borderId="51" xfId="0" applyNumberFormat="1" applyFont="1" applyFill="1" applyBorder="1" applyAlignment="1">
      <alignment horizontal="center" vertical="center" wrapText="1"/>
    </xf>
    <xf numFmtId="0" fontId="7" fillId="9" borderId="46" xfId="0" applyFont="1" applyFill="1" applyBorder="1" applyAlignment="1" applyProtection="1">
      <alignment horizontal="center"/>
    </xf>
    <xf numFmtId="0" fontId="7" fillId="9" borderId="18" xfId="0" applyFont="1" applyFill="1" applyBorder="1" applyAlignment="1" applyProtection="1">
      <alignment horizontal="center"/>
    </xf>
    <xf numFmtId="0" fontId="7" fillId="9" borderId="48" xfId="0" applyFont="1" applyFill="1" applyBorder="1" applyAlignment="1" applyProtection="1">
      <alignment horizontal="center"/>
    </xf>
    <xf numFmtId="0" fontId="7" fillId="9" borderId="0" xfId="0" applyFont="1" applyFill="1" applyBorder="1" applyAlignment="1" applyProtection="1">
      <alignment horizontal="center"/>
    </xf>
    <xf numFmtId="0" fontId="82" fillId="10" borderId="0" xfId="0" applyFont="1" applyFill="1" applyAlignment="1">
      <alignment horizontal="left" wrapText="1" indent="1"/>
    </xf>
    <xf numFmtId="0" fontId="27" fillId="10" borderId="0" xfId="3" applyFill="1" applyAlignment="1" applyProtection="1">
      <alignment horizontal="center"/>
    </xf>
    <xf numFmtId="0" fontId="4" fillId="9" borderId="0" xfId="0" applyFont="1" applyFill="1" applyAlignment="1" applyProtection="1">
      <alignment horizontal="left" wrapText="1"/>
    </xf>
    <xf numFmtId="0" fontId="27" fillId="2" borderId="0" xfId="3" applyFill="1" applyAlignment="1" applyProtection="1">
      <alignment horizontal="center"/>
    </xf>
    <xf numFmtId="0" fontId="9" fillId="21" borderId="52" xfId="16" applyNumberFormat="1" applyFont="1" applyFill="1" applyBorder="1" applyAlignment="1" applyProtection="1">
      <alignment horizontal="center" vertical="center" wrapText="1"/>
    </xf>
    <xf numFmtId="0" fontId="0" fillId="0" borderId="51" xfId="0" applyBorder="1" applyAlignment="1">
      <alignment wrapText="1"/>
    </xf>
    <xf numFmtId="0" fontId="0" fillId="0" borderId="50" xfId="0" applyBorder="1" applyAlignment="1">
      <alignment wrapText="1"/>
    </xf>
    <xf numFmtId="0" fontId="9" fillId="21" borderId="73" xfId="16" applyNumberFormat="1" applyFont="1" applyFill="1" applyBorder="1" applyAlignment="1" applyProtection="1">
      <alignment horizontal="center" wrapText="1"/>
    </xf>
    <xf numFmtId="0" fontId="9" fillId="0" borderId="73" xfId="16" applyFont="1" applyBorder="1" applyAlignment="1">
      <alignment wrapText="1"/>
    </xf>
    <xf numFmtId="0" fontId="9" fillId="21" borderId="52" xfId="16" applyNumberFormat="1" applyFont="1" applyFill="1" applyBorder="1" applyAlignment="1">
      <alignment horizontal="center" vertical="center" wrapText="1"/>
    </xf>
    <xf numFmtId="0" fontId="9" fillId="21" borderId="51" xfId="16" applyNumberFormat="1" applyFont="1" applyFill="1" applyBorder="1" applyAlignment="1">
      <alignment horizontal="center" vertical="center" wrapText="1"/>
    </xf>
    <xf numFmtId="0" fontId="1" fillId="0" borderId="51" xfId="16" applyBorder="1" applyAlignment="1">
      <alignment wrapText="1"/>
    </xf>
    <xf numFmtId="0" fontId="1" fillId="0" borderId="50" xfId="16" applyBorder="1" applyAlignment="1">
      <alignment wrapText="1"/>
    </xf>
    <xf numFmtId="169" fontId="7" fillId="9" borderId="46" xfId="0" applyNumberFormat="1" applyFont="1" applyFill="1" applyBorder="1" applyAlignment="1" applyProtection="1">
      <alignment horizontal="center"/>
    </xf>
    <xf numFmtId="169" fontId="7" fillId="9" borderId="18" xfId="0" applyNumberFormat="1" applyFont="1" applyFill="1" applyBorder="1" applyAlignment="1" applyProtection="1">
      <alignment horizontal="center"/>
    </xf>
    <xf numFmtId="169" fontId="7" fillId="9" borderId="48" xfId="0" applyNumberFormat="1" applyFont="1" applyFill="1" applyBorder="1" applyAlignment="1" applyProtection="1">
      <alignment horizontal="center"/>
    </xf>
    <xf numFmtId="169" fontId="7" fillId="9" borderId="0" xfId="0" applyNumberFormat="1" applyFont="1" applyFill="1" applyAlignment="1" applyProtection="1">
      <alignment horizontal="center"/>
    </xf>
    <xf numFmtId="0" fontId="72" fillId="0" borderId="0" xfId="0" applyFont="1" applyAlignment="1">
      <alignment horizontal="left" vertical="center" wrapText="1"/>
    </xf>
    <xf numFmtId="0" fontId="70" fillId="14" borderId="21" xfId="9" applyFont="1" applyBorder="1" applyAlignment="1">
      <alignment horizontal="center" vertical="center" wrapText="1"/>
    </xf>
    <xf numFmtId="0" fontId="70" fillId="14" borderId="65" xfId="9" applyFont="1" applyBorder="1" applyAlignment="1">
      <alignment horizontal="center" vertical="center" wrapText="1"/>
    </xf>
    <xf numFmtId="0" fontId="74" fillId="0" borderId="0" xfId="0" applyFont="1" applyBorder="1" applyAlignment="1">
      <alignment horizontal="center" wrapText="1"/>
    </xf>
    <xf numFmtId="0" fontId="70" fillId="14" borderId="59" xfId="9" applyFont="1" applyBorder="1" applyAlignment="1">
      <alignment horizontal="center" vertical="center" wrapText="1"/>
    </xf>
    <xf numFmtId="0" fontId="70" fillId="14" borderId="60" xfId="9" applyFont="1" applyBorder="1" applyAlignment="1">
      <alignment horizontal="center" vertical="center" wrapText="1"/>
    </xf>
    <xf numFmtId="0" fontId="70" fillId="14" borderId="57" xfId="9" applyFont="1" applyBorder="1" applyAlignment="1">
      <alignment horizontal="center" vertical="center" wrapText="1"/>
    </xf>
    <xf numFmtId="0" fontId="70" fillId="14" borderId="53" xfId="9" applyFont="1" applyBorder="1" applyAlignment="1">
      <alignment horizontal="center" vertical="center" wrapText="1"/>
    </xf>
    <xf numFmtId="0" fontId="70" fillId="14" borderId="55" xfId="9" applyFont="1" applyBorder="1" applyAlignment="1">
      <alignment horizontal="center" vertical="center" wrapText="1"/>
    </xf>
    <xf numFmtId="0" fontId="70" fillId="14" borderId="62" xfId="9" applyFont="1" applyBorder="1" applyAlignment="1">
      <alignment horizontal="center" vertical="center" wrapText="1"/>
    </xf>
    <xf numFmtId="0" fontId="70" fillId="14" borderId="54" xfId="9" applyFont="1" applyBorder="1" applyAlignment="1">
      <alignment horizontal="center" vertical="center" wrapText="1"/>
    </xf>
    <xf numFmtId="0" fontId="73" fillId="0" borderId="0" xfId="0" applyFont="1" applyAlignment="1">
      <alignment horizontal="left" vertical="center" wrapText="1"/>
    </xf>
    <xf numFmtId="0" fontId="70" fillId="14" borderId="74" xfId="9" applyFont="1" applyBorder="1" applyAlignment="1">
      <alignment horizontal="center" vertical="center" wrapText="1"/>
    </xf>
    <xf numFmtId="0" fontId="0" fillId="0" borderId="69" xfId="0" applyBorder="1" applyAlignment="1">
      <alignment horizontal="center" vertical="center" wrapText="1"/>
    </xf>
    <xf numFmtId="0" fontId="0" fillId="0" borderId="75" xfId="0" applyBorder="1" applyAlignment="1">
      <alignment horizontal="center" vertical="center" wrapText="1"/>
    </xf>
    <xf numFmtId="0" fontId="69" fillId="13" borderId="76" xfId="8"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31" fillId="0" borderId="0" xfId="16" quotePrefix="1" applyFont="1" applyAlignment="1">
      <alignment horizontal="center"/>
    </xf>
    <xf numFmtId="0" fontId="31" fillId="0" borderId="0" xfId="16" applyFont="1" applyAlignment="1">
      <alignment horizontal="center"/>
    </xf>
    <xf numFmtId="0" fontId="3" fillId="2" borderId="0" xfId="16" applyFont="1" applyFill="1" applyAlignment="1">
      <alignment horizontal="left" vertical="top" wrapText="1"/>
    </xf>
    <xf numFmtId="0" fontId="3" fillId="2" borderId="0" xfId="16" applyFont="1" applyFill="1" applyAlignment="1">
      <alignment horizontal="left" vertical="top"/>
    </xf>
    <xf numFmtId="170" fontId="1" fillId="21" borderId="73" xfId="16" applyNumberFormat="1" applyFont="1" applyFill="1" applyBorder="1" applyAlignment="1" applyProtection="1">
      <alignment horizontal="center"/>
    </xf>
    <xf numFmtId="0" fontId="1" fillId="21" borderId="49" xfId="16" applyNumberFormat="1" applyFont="1" applyFill="1" applyBorder="1" applyAlignment="1">
      <alignment horizontal="center"/>
    </xf>
    <xf numFmtId="0" fontId="1" fillId="21" borderId="49" xfId="16" applyNumberFormat="1" applyFont="1" applyFill="1" applyBorder="1" applyAlignment="1" applyProtection="1">
      <alignment horizontal="center"/>
      <protection locked="0"/>
    </xf>
    <xf numFmtId="170" fontId="9" fillId="9" borderId="1" xfId="0" applyNumberFormat="1" applyFont="1" applyFill="1" applyBorder="1" applyAlignment="1" applyProtection="1">
      <alignment horizontal="center"/>
    </xf>
    <xf numFmtId="170" fontId="9" fillId="21" borderId="47" xfId="16" applyNumberFormat="1" applyFont="1" applyFill="1" applyBorder="1" applyAlignment="1" applyProtection="1">
      <alignment horizontal="center"/>
    </xf>
    <xf numFmtId="170" fontId="1" fillId="21" borderId="82" xfId="16" applyNumberFormat="1" applyFont="1" applyFill="1" applyBorder="1" applyAlignment="1" applyProtection="1">
      <alignment horizontal="center"/>
    </xf>
  </cellXfs>
  <cellStyles count="19">
    <cellStyle name="Accent1" xfId="9" builtinId="29"/>
    <cellStyle name="Accent2" xfId="10" builtinId="33"/>
    <cellStyle name="Comma" xfId="1" builtinId="3"/>
    <cellStyle name="Comma 2" xfId="17"/>
    <cellStyle name="Currency" xfId="2" builtinId="4"/>
    <cellStyle name="DataInput" xfId="12"/>
    <cellStyle name="DataInput $" xfId="13"/>
    <cellStyle name="DataInput %" xfId="14"/>
    <cellStyle name="Hyperlink" xfId="3" builtinId="8"/>
    <cellStyle name="Hyperlink_CWCCISS 03 31 07" xfId="4"/>
    <cellStyle name="Neutral" xfId="11" builtinId="28"/>
    <cellStyle name="Neutral 2" xfId="18"/>
    <cellStyle name="Normal" xfId="0" builtinId="0"/>
    <cellStyle name="Normal 2" xfId="15"/>
    <cellStyle name="Normal 2 3" xfId="16"/>
    <cellStyle name="Normal_TPCS" xfId="5"/>
    <cellStyle name="Normal-F" xfId="6"/>
    <cellStyle name="Output" xfId="8" builtinId="21"/>
    <cellStyle name="Percent" xfId="7" builtinId="5"/>
  </cellStyles>
  <dxfs count="2">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363DC8"/>
      <color rgb="FFF3F7FB"/>
      <color rgb="FFE9EFF7"/>
      <color rgb="FFFFFFCC"/>
      <color rgb="FFFAFBC5"/>
      <color rgb="FFE8F5F8"/>
      <color rgb="FF1317AD"/>
      <color rgb="FF292E97"/>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Usace\1KarlsW\Eq_cwc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UIP INPUT"/>
      <sheetName val="APPE"/>
      <sheetName val="STORED AREA FACTORS"/>
      <sheetName val="Constant's"/>
      <sheetName val="CALCULATIONS"/>
      <sheetName val="FACTORS"/>
      <sheetName val="FACTORS (2)"/>
      <sheetName val="Module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93"/>
  <sheetViews>
    <sheetView workbookViewId="0">
      <selection activeCell="A73" sqref="A73:XFD193"/>
    </sheetView>
  </sheetViews>
  <sheetFormatPr defaultRowHeight="13.2"/>
  <cols>
    <col min="1" max="1" width="55.5546875" customWidth="1"/>
    <col min="2" max="2" width="40.109375" customWidth="1"/>
  </cols>
  <sheetData>
    <row r="1" spans="1:11" ht="15.6">
      <c r="A1" s="164" t="s">
        <v>427</v>
      </c>
      <c r="B1" s="746" t="s">
        <v>1101</v>
      </c>
      <c r="C1" s="747"/>
      <c r="D1" s="747"/>
      <c r="E1" s="747"/>
      <c r="F1" s="63"/>
      <c r="G1" s="2"/>
      <c r="H1" s="2"/>
      <c r="I1" s="2"/>
      <c r="J1" s="63"/>
      <c r="K1" s="65"/>
    </row>
    <row r="2" spans="1:11" ht="15.6">
      <c r="A2" s="164" t="s">
        <v>423</v>
      </c>
      <c r="B2" s="746" t="s">
        <v>522</v>
      </c>
      <c r="C2" s="747"/>
      <c r="D2" s="747"/>
      <c r="E2" s="747"/>
      <c r="F2" s="63"/>
      <c r="G2" s="2"/>
      <c r="H2" s="2"/>
      <c r="I2" s="2"/>
      <c r="J2" s="63"/>
      <c r="K2" s="65"/>
    </row>
    <row r="3" spans="1:11" s="524" customFormat="1" ht="15.6">
      <c r="A3" s="164" t="s">
        <v>1102</v>
      </c>
      <c r="B3" s="536" t="s">
        <v>1103</v>
      </c>
      <c r="C3" s="537"/>
      <c r="D3" s="537"/>
      <c r="E3" s="537"/>
      <c r="F3" s="63"/>
      <c r="G3" s="2"/>
      <c r="H3" s="2"/>
      <c r="I3" s="2"/>
      <c r="J3" s="63"/>
      <c r="K3" s="65"/>
    </row>
    <row r="4" spans="1:11" ht="15.6">
      <c r="A4" s="165" t="s">
        <v>430</v>
      </c>
      <c r="B4" s="746" t="s">
        <v>523</v>
      </c>
      <c r="C4" s="747"/>
      <c r="D4" s="747"/>
      <c r="E4" s="747"/>
      <c r="F4" s="63"/>
      <c r="G4" s="2"/>
      <c r="H4" s="2"/>
      <c r="I4" s="2"/>
      <c r="J4" s="63"/>
      <c r="K4" s="65"/>
    </row>
    <row r="5" spans="1:11" ht="15.6">
      <c r="A5" s="166" t="s">
        <v>424</v>
      </c>
      <c r="B5" s="746">
        <v>2015</v>
      </c>
      <c r="C5" s="747"/>
      <c r="D5" s="747"/>
      <c r="E5" s="747"/>
      <c r="F5" s="63"/>
      <c r="G5" s="2"/>
      <c r="H5" s="2"/>
      <c r="I5" s="2"/>
      <c r="J5" s="63"/>
      <c r="K5" s="65"/>
    </row>
    <row r="6" spans="1:11" ht="15.6">
      <c r="A6" s="164" t="s">
        <v>425</v>
      </c>
      <c r="B6" s="748">
        <v>41731</v>
      </c>
      <c r="C6" s="749"/>
      <c r="D6" s="749"/>
      <c r="E6" s="749"/>
      <c r="F6" s="64"/>
      <c r="G6" s="6"/>
      <c r="H6" s="6"/>
      <c r="I6" s="6"/>
      <c r="J6" s="63"/>
      <c r="K6" s="65"/>
    </row>
    <row r="7" spans="1:11" ht="15.6">
      <c r="A7" s="165" t="s">
        <v>426</v>
      </c>
      <c r="B7" s="745" t="s">
        <v>1280</v>
      </c>
      <c r="C7" s="745"/>
      <c r="D7" s="745"/>
      <c r="E7" s="745"/>
      <c r="F7" s="64"/>
      <c r="G7" s="6"/>
      <c r="H7" s="6"/>
      <c r="I7" s="6"/>
      <c r="J7" s="64"/>
      <c r="K7" s="65"/>
    </row>
    <row r="8" spans="1:11">
      <c r="A8" s="4"/>
      <c r="B8" s="95"/>
      <c r="C8" s="97"/>
      <c r="D8" s="108"/>
      <c r="E8" s="64"/>
      <c r="F8" s="64"/>
      <c r="G8" s="6"/>
      <c r="H8" s="6"/>
      <c r="I8" s="6"/>
      <c r="J8" s="64"/>
      <c r="K8" s="65"/>
    </row>
    <row r="9" spans="1:11" ht="13.8">
      <c r="A9" s="229" t="s">
        <v>9</v>
      </c>
      <c r="B9" s="99"/>
      <c r="C9" s="97"/>
      <c r="D9" s="101" t="s">
        <v>692</v>
      </c>
      <c r="E9" s="102"/>
      <c r="F9" s="103"/>
      <c r="G9" s="104"/>
      <c r="H9" s="104"/>
      <c r="I9" s="104"/>
      <c r="J9" s="103"/>
      <c r="K9" s="105"/>
    </row>
    <row r="10" spans="1:11" ht="14.4">
      <c r="A10" s="238" t="s">
        <v>492</v>
      </c>
      <c r="B10" s="167" t="s">
        <v>10</v>
      </c>
      <c r="C10" s="179">
        <v>2.5000000000000001E-2</v>
      </c>
      <c r="D10" s="228">
        <v>2.5000000000000001E-2</v>
      </c>
      <c r="E10" s="180">
        <v>30</v>
      </c>
      <c r="F10" s="160">
        <f>SUM(D10:D20)</f>
        <v>0.22999999999999998</v>
      </c>
      <c r="G10" s="110" t="s">
        <v>11</v>
      </c>
      <c r="H10" s="97"/>
      <c r="I10" s="104"/>
      <c r="J10" s="103"/>
      <c r="K10" s="106"/>
    </row>
    <row r="11" spans="1:11" ht="14.4">
      <c r="A11" s="240" t="s">
        <v>493</v>
      </c>
      <c r="B11" s="168"/>
      <c r="C11" s="109"/>
      <c r="D11" s="174"/>
      <c r="E11" s="181">
        <v>30</v>
      </c>
      <c r="F11" s="111"/>
      <c r="G11" s="96"/>
      <c r="H11" s="96"/>
      <c r="I11" s="96"/>
      <c r="J11" s="112"/>
      <c r="K11" s="112"/>
    </row>
    <row r="12" spans="1:11" ht="14.4">
      <c r="A12" s="238" t="s">
        <v>494</v>
      </c>
      <c r="B12" s="167" t="s">
        <v>12</v>
      </c>
      <c r="C12" s="179">
        <v>0.01</v>
      </c>
      <c r="D12" s="228">
        <v>0.02</v>
      </c>
      <c r="E12" s="180">
        <v>30</v>
      </c>
      <c r="F12" s="113"/>
      <c r="G12" s="97"/>
      <c r="H12" s="97"/>
      <c r="I12" s="104"/>
      <c r="J12" s="103"/>
      <c r="K12" s="105"/>
    </row>
    <row r="13" spans="1:11" ht="14.4">
      <c r="A13" s="238" t="s">
        <v>495</v>
      </c>
      <c r="B13" s="167" t="s">
        <v>13</v>
      </c>
      <c r="C13" s="179">
        <v>0.15</v>
      </c>
      <c r="D13" s="228">
        <v>8.5000000000000006E-2</v>
      </c>
      <c r="E13" s="180">
        <v>30</v>
      </c>
      <c r="F13" s="113"/>
      <c r="G13" s="97"/>
      <c r="H13" s="97"/>
      <c r="I13" s="104"/>
      <c r="J13" s="103"/>
      <c r="K13" s="105"/>
    </row>
    <row r="14" spans="1:11" ht="13.8">
      <c r="A14" s="238" t="s">
        <v>496</v>
      </c>
      <c r="B14" s="169"/>
      <c r="C14" s="163"/>
      <c r="D14" s="175"/>
      <c r="E14" s="108"/>
      <c r="F14" s="113"/>
      <c r="G14" s="97"/>
      <c r="H14" s="97"/>
      <c r="I14" s="104"/>
      <c r="J14" s="103"/>
      <c r="K14" s="106"/>
    </row>
    <row r="15" spans="1:11" ht="14.4">
      <c r="A15" s="230" t="str">
        <f>A13</f>
        <v xml:space="preserve">  CHIEF, ENGINEERING, xxx</v>
      </c>
      <c r="B15" s="171" t="s">
        <v>699</v>
      </c>
      <c r="C15" s="179">
        <v>0.01</v>
      </c>
      <c r="D15" s="228">
        <v>5.0000000000000001E-3</v>
      </c>
      <c r="E15" s="180">
        <v>30</v>
      </c>
      <c r="F15" s="113"/>
      <c r="G15" s="97"/>
      <c r="H15" s="97"/>
      <c r="I15" s="104"/>
      <c r="J15" s="103"/>
      <c r="K15" s="106"/>
    </row>
    <row r="16" spans="1:11" ht="14.4">
      <c r="A16" s="230"/>
      <c r="B16" s="241" t="s">
        <v>700</v>
      </c>
      <c r="C16" s="179">
        <v>0.01</v>
      </c>
      <c r="D16" s="228">
        <v>5.0000000000000001E-3</v>
      </c>
      <c r="E16" s="180">
        <v>30</v>
      </c>
      <c r="F16" s="113"/>
      <c r="G16" s="97"/>
      <c r="H16" s="97"/>
      <c r="I16" s="104"/>
      <c r="J16" s="103"/>
      <c r="K16" s="106"/>
    </row>
    <row r="17" spans="1:11" ht="14.4">
      <c r="A17" s="238" t="s">
        <v>497</v>
      </c>
      <c r="B17" s="170" t="s">
        <v>14</v>
      </c>
      <c r="C17" s="179">
        <v>0.01</v>
      </c>
      <c r="D17" s="228">
        <v>0.02</v>
      </c>
      <c r="E17" s="180">
        <v>30</v>
      </c>
      <c r="F17" s="113"/>
      <c r="G17" s="97"/>
      <c r="H17" s="97"/>
      <c r="I17" s="104"/>
      <c r="J17" s="103"/>
      <c r="K17" s="106"/>
    </row>
    <row r="18" spans="1:11" ht="14.4">
      <c r="A18" s="230" t="str">
        <f>A13</f>
        <v xml:space="preserve">  CHIEF, ENGINEERING, xxx</v>
      </c>
      <c r="B18" s="167" t="s">
        <v>15</v>
      </c>
      <c r="C18" s="179">
        <v>0.03</v>
      </c>
      <c r="D18" s="176">
        <f>C18</f>
        <v>0.03</v>
      </c>
      <c r="E18" s="180">
        <v>30</v>
      </c>
      <c r="F18" s="113"/>
      <c r="G18" s="114" t="s">
        <v>575</v>
      </c>
      <c r="H18" s="107"/>
      <c r="I18" s="104"/>
      <c r="J18" s="103"/>
      <c r="K18" s="106"/>
    </row>
    <row r="19" spans="1:11" ht="14.4">
      <c r="A19" s="231" t="str">
        <f>A12</f>
        <v xml:space="preserve">  CHIEF, PLANNING,xxx</v>
      </c>
      <c r="B19" s="167" t="s">
        <v>16</v>
      </c>
      <c r="C19" s="179">
        <v>0.02</v>
      </c>
      <c r="D19" s="228">
        <v>0.02</v>
      </c>
      <c r="E19" s="180">
        <v>30</v>
      </c>
      <c r="F19" s="113"/>
      <c r="G19" s="97"/>
      <c r="H19" s="97"/>
      <c r="I19" s="104"/>
      <c r="J19" s="103"/>
      <c r="K19" s="106"/>
    </row>
    <row r="20" spans="1:11" ht="14.4">
      <c r="A20" s="238" t="s">
        <v>498</v>
      </c>
      <c r="B20" s="167" t="s">
        <v>17</v>
      </c>
      <c r="C20" s="179">
        <v>0.01</v>
      </c>
      <c r="D20" s="228">
        <v>0.02</v>
      </c>
      <c r="E20" s="180">
        <v>30</v>
      </c>
      <c r="F20" s="113"/>
      <c r="G20" s="97"/>
      <c r="H20" s="97"/>
      <c r="I20" s="104"/>
      <c r="J20" s="103"/>
      <c r="K20" s="106"/>
    </row>
    <row r="21" spans="1:11" ht="13.8">
      <c r="A21" s="232"/>
      <c r="B21" s="170"/>
      <c r="C21" s="163"/>
      <c r="D21" s="177"/>
      <c r="E21" s="108"/>
      <c r="F21" s="113"/>
      <c r="G21" s="97"/>
      <c r="H21" s="97"/>
      <c r="I21" s="104"/>
      <c r="J21" s="103"/>
      <c r="K21" s="106"/>
    </row>
    <row r="22" spans="1:11" ht="13.8">
      <c r="A22" s="233" t="s">
        <v>18</v>
      </c>
      <c r="B22" s="170"/>
      <c r="C22" s="100"/>
      <c r="D22" s="178"/>
      <c r="E22" s="108"/>
      <c r="F22" s="113"/>
      <c r="G22" s="97"/>
      <c r="H22" s="97"/>
      <c r="I22" s="104"/>
      <c r="J22" s="103"/>
      <c r="K22" s="106"/>
    </row>
    <row r="23" spans="1:11" ht="14.4">
      <c r="A23" s="238" t="s">
        <v>499</v>
      </c>
      <c r="B23" s="171" t="s">
        <v>19</v>
      </c>
      <c r="C23" s="179">
        <v>0.1</v>
      </c>
      <c r="D23" s="176">
        <f>C23</f>
        <v>0.1</v>
      </c>
      <c r="E23" s="180">
        <v>31</v>
      </c>
      <c r="F23" s="160">
        <f>SUM(D23:D25)</f>
        <v>0.14500000000000002</v>
      </c>
      <c r="G23" s="98" t="s">
        <v>20</v>
      </c>
      <c r="H23" s="97"/>
      <c r="I23" s="104"/>
      <c r="J23" s="103"/>
      <c r="K23" s="112"/>
    </row>
    <row r="24" spans="1:11" ht="14.4">
      <c r="A24" s="234" t="str">
        <f>A20</f>
        <v xml:space="preserve">  CHIEF, OPERATIONS, xxx</v>
      </c>
      <c r="B24" s="167" t="s">
        <v>17</v>
      </c>
      <c r="C24" s="179">
        <v>0.02</v>
      </c>
      <c r="D24" s="176">
        <f>C24</f>
        <v>0.02</v>
      </c>
      <c r="E24" s="180">
        <v>30</v>
      </c>
      <c r="F24" s="113"/>
      <c r="G24" s="97"/>
      <c r="H24" s="97"/>
      <c r="I24" s="104"/>
      <c r="J24" s="103"/>
      <c r="K24" s="105"/>
    </row>
    <row r="25" spans="1:11" ht="14.4">
      <c r="A25" s="235" t="str">
        <f>A11</f>
        <v xml:space="preserve">  CHIEF, DPM, xxx</v>
      </c>
      <c r="B25" s="167" t="s">
        <v>10</v>
      </c>
      <c r="C25" s="173">
        <f>C10</f>
        <v>2.5000000000000001E-2</v>
      </c>
      <c r="D25" s="228">
        <v>2.5000000000000001E-2</v>
      </c>
      <c r="E25" s="180">
        <v>31</v>
      </c>
      <c r="F25" s="113"/>
      <c r="G25" s="97"/>
      <c r="H25" s="97"/>
      <c r="I25" s="104"/>
      <c r="J25" s="103"/>
      <c r="K25" s="105"/>
    </row>
    <row r="26" spans="1:11" ht="13.8">
      <c r="A26" s="232"/>
      <c r="B26" s="172"/>
      <c r="C26" s="120"/>
      <c r="D26" s="108"/>
      <c r="E26" s="108"/>
      <c r="F26" s="160">
        <f>F23+F10</f>
        <v>0.375</v>
      </c>
      <c r="G26" s="98" t="s">
        <v>21</v>
      </c>
      <c r="H26" s="97"/>
      <c r="I26" s="104"/>
      <c r="J26" s="103"/>
      <c r="K26" s="106"/>
    </row>
    <row r="27" spans="1:11" ht="13.8">
      <c r="A27" s="233" t="s">
        <v>22</v>
      </c>
      <c r="B27" s="6"/>
      <c r="C27" s="121"/>
      <c r="D27" s="108"/>
      <c r="E27" s="108"/>
      <c r="F27" s="108"/>
      <c r="G27" s="97"/>
      <c r="H27" s="97"/>
      <c r="I27" s="104"/>
      <c r="J27" s="103"/>
      <c r="K27" s="106"/>
    </row>
    <row r="28" spans="1:11" ht="13.8">
      <c r="A28" s="239" t="s">
        <v>500</v>
      </c>
      <c r="B28" s="6"/>
      <c r="C28" s="120"/>
      <c r="D28" s="108"/>
      <c r="E28" s="108"/>
      <c r="F28" s="115"/>
      <c r="G28" s="110"/>
      <c r="H28" s="97"/>
      <c r="I28" s="104"/>
      <c r="J28" s="103"/>
      <c r="K28" s="106"/>
    </row>
    <row r="29" spans="1:11" ht="13.8">
      <c r="A29" s="232"/>
      <c r="B29" s="6"/>
      <c r="C29" s="120"/>
      <c r="D29" s="108"/>
      <c r="E29" s="108"/>
      <c r="F29" s="115"/>
      <c r="G29" s="110"/>
      <c r="H29" s="97"/>
      <c r="I29" s="104"/>
      <c r="J29" s="103"/>
      <c r="K29" s="106"/>
    </row>
    <row r="30" spans="1:11" ht="13.8">
      <c r="A30" s="233" t="s">
        <v>23</v>
      </c>
      <c r="B30" s="6"/>
      <c r="C30" s="121"/>
      <c r="D30" s="108"/>
      <c r="E30" s="108"/>
      <c r="F30" s="108"/>
      <c r="G30" s="97"/>
      <c r="H30" s="97"/>
      <c r="I30" s="104"/>
      <c r="J30" s="103"/>
      <c r="K30" s="106"/>
    </row>
    <row r="31" spans="1:11" ht="13.8">
      <c r="A31" s="236" t="str">
        <f>A12</f>
        <v xml:space="preserve">  CHIEF, PLANNING,xxx</v>
      </c>
      <c r="B31" s="6"/>
      <c r="C31" s="120"/>
      <c r="D31" s="108"/>
      <c r="E31" s="108"/>
      <c r="F31" s="115"/>
      <c r="G31" s="110"/>
      <c r="H31" s="97"/>
      <c r="I31" s="104"/>
      <c r="J31" s="103"/>
      <c r="K31" s="106"/>
    </row>
    <row r="32" spans="1:11" ht="13.8">
      <c r="A32" s="237"/>
      <c r="B32" s="6"/>
      <c r="C32" s="120"/>
      <c r="D32" s="108"/>
      <c r="E32" s="108"/>
      <c r="F32" s="115"/>
      <c r="G32" s="110"/>
      <c r="H32" s="97"/>
      <c r="I32" s="104"/>
      <c r="J32" s="103"/>
      <c r="K32" s="106"/>
    </row>
    <row r="33" spans="1:11" ht="13.8">
      <c r="A33" s="233" t="s">
        <v>422</v>
      </c>
      <c r="B33" s="6"/>
      <c r="C33" s="121"/>
      <c r="D33" s="108"/>
      <c r="E33" s="108"/>
      <c r="F33" s="108"/>
      <c r="G33" s="97"/>
      <c r="H33" s="97"/>
      <c r="I33" s="104"/>
      <c r="J33" s="103"/>
      <c r="K33" s="106"/>
    </row>
    <row r="34" spans="1:11" ht="13.8">
      <c r="A34" s="238" t="s">
        <v>474</v>
      </c>
      <c r="B34" s="6"/>
      <c r="C34" s="120"/>
      <c r="D34" s="122"/>
      <c r="E34" s="108"/>
      <c r="F34" s="115"/>
      <c r="G34" s="110"/>
      <c r="H34" s="97"/>
      <c r="I34" s="104"/>
      <c r="J34" s="103"/>
      <c r="K34" s="106"/>
    </row>
    <row r="35" spans="1:11">
      <c r="A35" s="162"/>
      <c r="B35" s="6"/>
      <c r="C35" s="120"/>
      <c r="D35" s="122"/>
      <c r="E35" s="108"/>
      <c r="F35" s="115"/>
      <c r="G35" s="110"/>
      <c r="H35" s="97"/>
      <c r="I35" s="104"/>
      <c r="J35" s="103"/>
      <c r="K35" s="106"/>
    </row>
    <row r="73" spans="1:3" hidden="1">
      <c r="A73" s="547">
        <v>29495</v>
      </c>
      <c r="B73" s="546">
        <v>1981</v>
      </c>
      <c r="C73" s="548" t="s">
        <v>1111</v>
      </c>
    </row>
    <row r="74" spans="1:3" hidden="1">
      <c r="A74" s="547">
        <v>29860</v>
      </c>
      <c r="B74" s="546">
        <v>1982</v>
      </c>
      <c r="C74" s="548" t="s">
        <v>1112</v>
      </c>
    </row>
    <row r="75" spans="1:3" hidden="1">
      <c r="A75" s="547">
        <v>30225</v>
      </c>
      <c r="B75" s="729">
        <v>1983</v>
      </c>
      <c r="C75" s="548" t="s">
        <v>1113</v>
      </c>
    </row>
    <row r="76" spans="1:3" hidden="1">
      <c r="A76" s="547">
        <v>30590</v>
      </c>
      <c r="B76" s="729">
        <v>1984</v>
      </c>
      <c r="C76" s="548" t="s">
        <v>1114</v>
      </c>
    </row>
    <row r="77" spans="1:3" hidden="1">
      <c r="A77" s="547">
        <v>30956</v>
      </c>
      <c r="B77" s="729">
        <v>1985</v>
      </c>
      <c r="C77" s="548" t="s">
        <v>1115</v>
      </c>
    </row>
    <row r="78" spans="1:3" hidden="1">
      <c r="A78" s="547">
        <v>31321</v>
      </c>
      <c r="B78" s="729">
        <v>1986</v>
      </c>
      <c r="C78" s="548" t="s">
        <v>1116</v>
      </c>
    </row>
    <row r="79" spans="1:3" hidden="1">
      <c r="A79" s="547">
        <v>31686</v>
      </c>
      <c r="B79" s="729">
        <v>1987</v>
      </c>
      <c r="C79" s="548" t="s">
        <v>1117</v>
      </c>
    </row>
    <row r="80" spans="1:3" hidden="1">
      <c r="A80" s="547">
        <v>32051</v>
      </c>
      <c r="B80" s="729">
        <v>1988</v>
      </c>
      <c r="C80" s="548" t="s">
        <v>1118</v>
      </c>
    </row>
    <row r="81" spans="1:3" hidden="1">
      <c r="A81" s="547">
        <v>32417</v>
      </c>
      <c r="B81" s="729">
        <v>1989</v>
      </c>
      <c r="C81" s="548" t="s">
        <v>1119</v>
      </c>
    </row>
    <row r="82" spans="1:3" hidden="1">
      <c r="A82" s="547">
        <v>32782</v>
      </c>
      <c r="B82" s="729">
        <v>1990</v>
      </c>
      <c r="C82" s="548" t="s">
        <v>1120</v>
      </c>
    </row>
    <row r="83" spans="1:3" hidden="1">
      <c r="A83" s="547">
        <v>33147</v>
      </c>
      <c r="B83" s="729">
        <v>1991</v>
      </c>
      <c r="C83" s="548" t="s">
        <v>1121</v>
      </c>
    </row>
    <row r="84" spans="1:3" hidden="1">
      <c r="A84" s="547">
        <v>33512</v>
      </c>
      <c r="B84" s="729">
        <v>1992</v>
      </c>
      <c r="C84" s="548" t="s">
        <v>1122</v>
      </c>
    </row>
    <row r="85" spans="1:3" hidden="1">
      <c r="A85" s="547">
        <v>33878</v>
      </c>
      <c r="B85" s="729">
        <v>1993</v>
      </c>
      <c r="C85" s="548" t="s">
        <v>1123</v>
      </c>
    </row>
    <row r="86" spans="1:3" hidden="1">
      <c r="A86" s="547">
        <v>34243</v>
      </c>
      <c r="B86" s="729">
        <v>1994</v>
      </c>
      <c r="C86" s="548" t="s">
        <v>1124</v>
      </c>
    </row>
    <row r="87" spans="1:3" hidden="1">
      <c r="A87" s="547">
        <v>34608</v>
      </c>
      <c r="B87" s="729">
        <v>1995</v>
      </c>
      <c r="C87" s="548" t="s">
        <v>1125</v>
      </c>
    </row>
    <row r="88" spans="1:3" hidden="1">
      <c r="A88" s="547">
        <v>34973</v>
      </c>
      <c r="B88" s="729">
        <v>1996</v>
      </c>
      <c r="C88" s="548" t="s">
        <v>1126</v>
      </c>
    </row>
    <row r="89" spans="1:3" hidden="1">
      <c r="A89" s="547">
        <v>35339</v>
      </c>
      <c r="B89" s="729">
        <v>1997</v>
      </c>
      <c r="C89" s="548" t="s">
        <v>1127</v>
      </c>
    </row>
    <row r="90" spans="1:3" hidden="1">
      <c r="A90" s="547">
        <v>35704</v>
      </c>
      <c r="B90" s="729">
        <v>1998</v>
      </c>
      <c r="C90" s="548" t="s">
        <v>1128</v>
      </c>
    </row>
    <row r="91" spans="1:3" hidden="1">
      <c r="A91" s="547">
        <v>36069</v>
      </c>
      <c r="B91" s="729">
        <v>1999</v>
      </c>
      <c r="C91" s="548" t="s">
        <v>1129</v>
      </c>
    </row>
    <row r="92" spans="1:3" hidden="1">
      <c r="A92" s="547">
        <v>36434</v>
      </c>
      <c r="B92" s="729">
        <v>2000</v>
      </c>
      <c r="C92" s="548" t="s">
        <v>1130</v>
      </c>
    </row>
    <row r="93" spans="1:3" hidden="1">
      <c r="A93" s="547">
        <v>36800</v>
      </c>
      <c r="B93" s="729">
        <v>2001</v>
      </c>
      <c r="C93" s="548" t="s">
        <v>1131</v>
      </c>
    </row>
    <row r="94" spans="1:3" hidden="1">
      <c r="A94" s="547">
        <v>37165</v>
      </c>
      <c r="B94" s="729">
        <v>2002</v>
      </c>
      <c r="C94" s="548" t="s">
        <v>1132</v>
      </c>
    </row>
    <row r="95" spans="1:3" hidden="1">
      <c r="A95" s="547">
        <v>37530</v>
      </c>
      <c r="B95" s="729">
        <v>2003</v>
      </c>
      <c r="C95" s="548" t="s">
        <v>1133</v>
      </c>
    </row>
    <row r="96" spans="1:3" hidden="1">
      <c r="A96" s="547">
        <v>37895</v>
      </c>
      <c r="B96" s="729">
        <v>2004</v>
      </c>
      <c r="C96" s="548" t="s">
        <v>1134</v>
      </c>
    </row>
    <row r="97" spans="1:3" hidden="1">
      <c r="A97" s="547">
        <v>38261</v>
      </c>
      <c r="B97" s="729">
        <v>2005</v>
      </c>
      <c r="C97" s="548" t="s">
        <v>1135</v>
      </c>
    </row>
    <row r="98" spans="1:3" hidden="1">
      <c r="A98" s="547">
        <v>38626</v>
      </c>
      <c r="B98" s="729">
        <v>2006</v>
      </c>
      <c r="C98" s="548" t="s">
        <v>1136</v>
      </c>
    </row>
    <row r="99" spans="1:3" hidden="1">
      <c r="A99" s="547">
        <v>38991</v>
      </c>
      <c r="B99" s="729">
        <v>2007</v>
      </c>
      <c r="C99" s="548" t="s">
        <v>1137</v>
      </c>
    </row>
    <row r="100" spans="1:3" hidden="1">
      <c r="A100" s="547">
        <v>39356</v>
      </c>
      <c r="B100" s="729">
        <v>2008</v>
      </c>
      <c r="C100" s="548" t="s">
        <v>1138</v>
      </c>
    </row>
    <row r="101" spans="1:3" hidden="1">
      <c r="A101" s="547">
        <v>39722</v>
      </c>
      <c r="B101" s="729">
        <v>2009</v>
      </c>
      <c r="C101" s="548" t="s">
        <v>1139</v>
      </c>
    </row>
    <row r="102" spans="1:3" hidden="1">
      <c r="A102" s="547">
        <v>40087</v>
      </c>
      <c r="B102" s="729">
        <v>2010</v>
      </c>
      <c r="C102" s="548" t="s">
        <v>1140</v>
      </c>
    </row>
    <row r="103" spans="1:3" hidden="1">
      <c r="A103" s="547">
        <v>40452</v>
      </c>
      <c r="B103" s="729">
        <v>2011</v>
      </c>
      <c r="C103" s="548" t="s">
        <v>1141</v>
      </c>
    </row>
    <row r="104" spans="1:3" hidden="1">
      <c r="A104" s="547">
        <v>40817</v>
      </c>
      <c r="B104" s="729">
        <v>2012</v>
      </c>
      <c r="C104" s="548" t="s">
        <v>429</v>
      </c>
    </row>
    <row r="105" spans="1:3" hidden="1">
      <c r="A105" s="547">
        <v>41183</v>
      </c>
      <c r="B105" s="729">
        <v>2013</v>
      </c>
      <c r="C105" s="548" t="s">
        <v>1</v>
      </c>
    </row>
    <row r="106" spans="1:3" hidden="1">
      <c r="A106" s="547">
        <v>41548</v>
      </c>
      <c r="B106" s="729">
        <v>2014</v>
      </c>
      <c r="C106" s="548" t="s">
        <v>0</v>
      </c>
    </row>
    <row r="107" spans="1:3" hidden="1">
      <c r="A107" s="547">
        <v>41913</v>
      </c>
      <c r="B107" s="729">
        <v>2015</v>
      </c>
      <c r="C107" s="548" t="s">
        <v>676</v>
      </c>
    </row>
    <row r="108" spans="1:3" hidden="1">
      <c r="A108" s="547">
        <v>42278</v>
      </c>
      <c r="B108" s="729">
        <v>2016</v>
      </c>
      <c r="C108" s="548" t="s">
        <v>680</v>
      </c>
    </row>
    <row r="109" spans="1:3" hidden="1">
      <c r="A109" s="547">
        <v>42644</v>
      </c>
      <c r="B109" s="729">
        <v>2017</v>
      </c>
      <c r="C109" s="548" t="s">
        <v>1142</v>
      </c>
    </row>
    <row r="110" spans="1:3" hidden="1">
      <c r="A110" s="547">
        <v>43009</v>
      </c>
      <c r="B110" s="729">
        <v>2018</v>
      </c>
      <c r="C110" s="548" t="s">
        <v>1143</v>
      </c>
    </row>
    <row r="111" spans="1:3" hidden="1">
      <c r="A111" s="547">
        <v>43374</v>
      </c>
      <c r="B111" s="729">
        <v>2019</v>
      </c>
      <c r="C111" s="548" t="s">
        <v>1144</v>
      </c>
    </row>
    <row r="112" spans="1:3" hidden="1">
      <c r="A112" s="547">
        <v>43739</v>
      </c>
      <c r="B112" s="729">
        <v>2020</v>
      </c>
      <c r="C112" s="548" t="s">
        <v>1145</v>
      </c>
    </row>
    <row r="113" spans="1:3" hidden="1">
      <c r="A113" s="547">
        <v>44105</v>
      </c>
      <c r="B113" s="729">
        <v>2021</v>
      </c>
      <c r="C113" s="548" t="s">
        <v>1146</v>
      </c>
    </row>
    <row r="114" spans="1:3" hidden="1">
      <c r="A114" s="547">
        <v>44470</v>
      </c>
      <c r="B114" s="729">
        <v>2022</v>
      </c>
      <c r="C114" s="548" t="s">
        <v>1147</v>
      </c>
    </row>
    <row r="115" spans="1:3" hidden="1">
      <c r="A115" s="547">
        <v>44835</v>
      </c>
      <c r="B115" s="729">
        <v>2023</v>
      </c>
      <c r="C115" s="548" t="s">
        <v>1148</v>
      </c>
    </row>
    <row r="116" spans="1:3" hidden="1">
      <c r="A116" s="547">
        <v>45200</v>
      </c>
      <c r="B116" s="729">
        <v>2024</v>
      </c>
      <c r="C116" s="548" t="s">
        <v>1149</v>
      </c>
    </row>
    <row r="117" spans="1:3" hidden="1">
      <c r="A117" s="547">
        <v>45566</v>
      </c>
      <c r="B117" s="729">
        <v>2025</v>
      </c>
      <c r="C117" s="548" t="s">
        <v>1150</v>
      </c>
    </row>
    <row r="118" spans="1:3" hidden="1">
      <c r="A118" s="547">
        <v>45931</v>
      </c>
      <c r="B118" s="729">
        <v>2026</v>
      </c>
      <c r="C118" s="548" t="s">
        <v>1151</v>
      </c>
    </row>
    <row r="119" spans="1:3" hidden="1">
      <c r="A119" s="547">
        <v>46296</v>
      </c>
      <c r="B119" s="729">
        <v>2027</v>
      </c>
      <c r="C119" s="548" t="s">
        <v>1152</v>
      </c>
    </row>
    <row r="120" spans="1:3" hidden="1">
      <c r="A120" s="547">
        <v>46661</v>
      </c>
      <c r="B120" s="729">
        <v>2028</v>
      </c>
      <c r="C120" s="548" t="s">
        <v>1153</v>
      </c>
    </row>
    <row r="121" spans="1:3" hidden="1">
      <c r="A121" s="547">
        <v>47027</v>
      </c>
      <c r="B121" s="729">
        <v>2029</v>
      </c>
      <c r="C121" s="548" t="s">
        <v>1154</v>
      </c>
    </row>
    <row r="122" spans="1:3" hidden="1">
      <c r="A122" s="547">
        <v>47392</v>
      </c>
      <c r="B122" s="729">
        <v>2030</v>
      </c>
      <c r="C122" s="548" t="s">
        <v>1155</v>
      </c>
    </row>
    <row r="123" spans="1:3" hidden="1">
      <c r="A123" s="547">
        <v>47757</v>
      </c>
      <c r="B123" s="729">
        <v>2031</v>
      </c>
      <c r="C123" s="548" t="s">
        <v>1156</v>
      </c>
    </row>
    <row r="124" spans="1:3" hidden="1">
      <c r="A124" s="547">
        <v>48122</v>
      </c>
      <c r="B124" s="729">
        <v>2032</v>
      </c>
      <c r="C124" s="548" t="s">
        <v>1157</v>
      </c>
    </row>
    <row r="125" spans="1:3" hidden="1">
      <c r="A125" s="547">
        <v>48488</v>
      </c>
      <c r="B125" s="729">
        <v>2033</v>
      </c>
      <c r="C125" s="548" t="s">
        <v>1158</v>
      </c>
    </row>
    <row r="126" spans="1:3" hidden="1">
      <c r="A126" s="547">
        <v>48853</v>
      </c>
      <c r="B126" s="729">
        <v>2034</v>
      </c>
      <c r="C126" s="548" t="s">
        <v>1159</v>
      </c>
    </row>
    <row r="127" spans="1:3" hidden="1">
      <c r="A127" s="547">
        <v>49218</v>
      </c>
      <c r="B127" s="729">
        <v>2035</v>
      </c>
      <c r="C127" s="548" t="s">
        <v>1160</v>
      </c>
    </row>
    <row r="128" spans="1:3" hidden="1">
      <c r="A128" s="547">
        <v>49583</v>
      </c>
      <c r="B128" s="729">
        <v>2036</v>
      </c>
      <c r="C128" s="548" t="s">
        <v>1161</v>
      </c>
    </row>
    <row r="129" spans="1:3" hidden="1">
      <c r="A129" s="547">
        <v>49949</v>
      </c>
      <c r="B129" s="729">
        <v>2037</v>
      </c>
      <c r="C129" s="548" t="s">
        <v>1162</v>
      </c>
    </row>
    <row r="130" spans="1:3" hidden="1">
      <c r="A130" s="547">
        <v>50314</v>
      </c>
      <c r="B130" s="729">
        <v>2038</v>
      </c>
      <c r="C130" s="548" t="s">
        <v>1163</v>
      </c>
    </row>
    <row r="131" spans="1:3" hidden="1">
      <c r="A131" s="547">
        <v>50679</v>
      </c>
      <c r="B131" s="729">
        <v>2039</v>
      </c>
      <c r="C131" s="548" t="s">
        <v>1164</v>
      </c>
    </row>
    <row r="132" spans="1:3" hidden="1">
      <c r="A132" s="547">
        <v>51044</v>
      </c>
      <c r="B132" s="729">
        <v>2040</v>
      </c>
      <c r="C132" s="548" t="s">
        <v>1165</v>
      </c>
    </row>
    <row r="133" spans="1:3" hidden="1">
      <c r="A133" s="547">
        <v>51410</v>
      </c>
      <c r="B133" s="729">
        <v>2041</v>
      </c>
      <c r="C133" s="548" t="s">
        <v>1166</v>
      </c>
    </row>
    <row r="134" spans="1:3" hidden="1">
      <c r="A134" s="547">
        <v>51775</v>
      </c>
      <c r="B134" s="729">
        <v>2042</v>
      </c>
      <c r="C134" s="548" t="s">
        <v>1167</v>
      </c>
    </row>
    <row r="135" spans="1:3" hidden="1">
      <c r="A135" s="547">
        <v>52140</v>
      </c>
      <c r="B135" s="729">
        <v>2043</v>
      </c>
      <c r="C135" s="548" t="s">
        <v>1168</v>
      </c>
    </row>
    <row r="136" spans="1:3" hidden="1">
      <c r="A136" s="547">
        <v>52505</v>
      </c>
      <c r="B136" s="729">
        <v>2044</v>
      </c>
      <c r="C136" s="548" t="s">
        <v>1169</v>
      </c>
    </row>
    <row r="137" spans="1:3" hidden="1">
      <c r="A137" s="547">
        <v>52871</v>
      </c>
      <c r="B137" s="729">
        <v>2045</v>
      </c>
      <c r="C137" s="548" t="s">
        <v>1170</v>
      </c>
    </row>
    <row r="138" spans="1:3" hidden="1">
      <c r="A138" s="547">
        <v>53236</v>
      </c>
      <c r="B138" s="729">
        <v>2046</v>
      </c>
      <c r="C138" s="548" t="s">
        <v>1171</v>
      </c>
    </row>
    <row r="139" spans="1:3" hidden="1">
      <c r="A139" s="547">
        <v>53601</v>
      </c>
      <c r="B139" s="729">
        <v>2047</v>
      </c>
      <c r="C139" s="548" t="s">
        <v>1172</v>
      </c>
    </row>
    <row r="140" spans="1:3" hidden="1">
      <c r="A140" s="547">
        <v>53966</v>
      </c>
      <c r="B140" s="729">
        <v>2048</v>
      </c>
      <c r="C140" s="548" t="s">
        <v>1173</v>
      </c>
    </row>
    <row r="141" spans="1:3" hidden="1">
      <c r="A141" s="547">
        <v>54332</v>
      </c>
      <c r="B141" s="729">
        <v>2049</v>
      </c>
      <c r="C141" s="548" t="s">
        <v>1174</v>
      </c>
    </row>
    <row r="142" spans="1:3" hidden="1">
      <c r="A142" s="547">
        <v>54697</v>
      </c>
      <c r="B142" s="729">
        <v>2050</v>
      </c>
      <c r="C142" s="548" t="s">
        <v>1175</v>
      </c>
    </row>
    <row r="143" spans="1:3" hidden="1">
      <c r="A143" s="547">
        <v>55062</v>
      </c>
      <c r="B143" s="729">
        <v>2051</v>
      </c>
      <c r="C143" s="548" t="s">
        <v>1176</v>
      </c>
    </row>
    <row r="144" spans="1:3" hidden="1">
      <c r="A144" s="547">
        <v>55427</v>
      </c>
      <c r="B144" s="729">
        <v>2052</v>
      </c>
      <c r="C144" s="548" t="s">
        <v>1177</v>
      </c>
    </row>
    <row r="145" spans="1:3" hidden="1">
      <c r="A145" s="547">
        <v>55793</v>
      </c>
      <c r="B145" s="729">
        <v>2053</v>
      </c>
      <c r="C145" s="548" t="s">
        <v>1178</v>
      </c>
    </row>
    <row r="146" spans="1:3" hidden="1">
      <c r="A146" s="547">
        <v>56158</v>
      </c>
      <c r="B146" s="729">
        <v>2054</v>
      </c>
      <c r="C146" s="548" t="s">
        <v>1179</v>
      </c>
    </row>
    <row r="147" spans="1:3" hidden="1">
      <c r="A147" s="547">
        <v>56523</v>
      </c>
      <c r="B147" s="729">
        <v>2055</v>
      </c>
      <c r="C147" s="548" t="s">
        <v>1180</v>
      </c>
    </row>
    <row r="148" spans="1:3" hidden="1">
      <c r="A148" s="547">
        <v>56888</v>
      </c>
      <c r="B148" s="729">
        <v>2056</v>
      </c>
      <c r="C148" s="548" t="s">
        <v>1181</v>
      </c>
    </row>
    <row r="149" spans="1:3" hidden="1">
      <c r="A149" s="547">
        <v>57254</v>
      </c>
      <c r="B149" s="729">
        <v>2057</v>
      </c>
      <c r="C149" s="548" t="s">
        <v>1182</v>
      </c>
    </row>
    <row r="150" spans="1:3" hidden="1">
      <c r="A150" s="547">
        <v>57619</v>
      </c>
      <c r="B150" s="729">
        <v>2058</v>
      </c>
      <c r="C150" s="548" t="s">
        <v>1183</v>
      </c>
    </row>
    <row r="151" spans="1:3" hidden="1">
      <c r="A151" s="547">
        <v>57984</v>
      </c>
      <c r="B151" s="729">
        <v>2059</v>
      </c>
      <c r="C151" s="548" t="s">
        <v>1184</v>
      </c>
    </row>
    <row r="152" spans="1:3" hidden="1">
      <c r="A152" s="547">
        <v>58349</v>
      </c>
      <c r="B152" s="729">
        <v>2060</v>
      </c>
      <c r="C152" s="548" t="s">
        <v>1185</v>
      </c>
    </row>
    <row r="153" spans="1:3" hidden="1">
      <c r="A153" s="547">
        <v>58715</v>
      </c>
      <c r="B153" s="729">
        <v>2061</v>
      </c>
      <c r="C153" s="548" t="s">
        <v>1186</v>
      </c>
    </row>
    <row r="154" spans="1:3" hidden="1">
      <c r="A154" s="547">
        <v>59080</v>
      </c>
      <c r="B154" s="729">
        <v>2062</v>
      </c>
      <c r="C154" s="548" t="s">
        <v>1187</v>
      </c>
    </row>
    <row r="155" spans="1:3" hidden="1">
      <c r="A155" s="547">
        <v>59445</v>
      </c>
      <c r="B155" s="729">
        <v>2063</v>
      </c>
      <c r="C155" s="548" t="s">
        <v>1188</v>
      </c>
    </row>
    <row r="156" spans="1:3" hidden="1">
      <c r="A156" s="547">
        <v>59810</v>
      </c>
      <c r="B156" s="729">
        <v>2064</v>
      </c>
      <c r="C156" s="548" t="s">
        <v>1189</v>
      </c>
    </row>
    <row r="157" spans="1:3" hidden="1">
      <c r="A157" s="547">
        <v>60176</v>
      </c>
      <c r="B157" s="729">
        <v>2065</v>
      </c>
      <c r="C157" s="548" t="s">
        <v>1190</v>
      </c>
    </row>
    <row r="158" spans="1:3" hidden="1">
      <c r="A158" s="547">
        <v>60541</v>
      </c>
      <c r="B158" s="729">
        <v>2066</v>
      </c>
      <c r="C158" s="548" t="s">
        <v>1191</v>
      </c>
    </row>
    <row r="159" spans="1:3" hidden="1">
      <c r="A159" s="547">
        <v>60906</v>
      </c>
      <c r="B159" s="729">
        <v>2067</v>
      </c>
      <c r="C159" s="548" t="s">
        <v>1192</v>
      </c>
    </row>
    <row r="160" spans="1:3" hidden="1">
      <c r="A160" s="547">
        <v>61271</v>
      </c>
      <c r="B160" s="729">
        <v>2068</v>
      </c>
      <c r="C160" s="548" t="s">
        <v>1193</v>
      </c>
    </row>
    <row r="161" spans="1:3" hidden="1">
      <c r="A161" s="547">
        <v>61637</v>
      </c>
      <c r="B161" s="729">
        <v>2069</v>
      </c>
      <c r="C161" s="548" t="s">
        <v>1194</v>
      </c>
    </row>
    <row r="162" spans="1:3" hidden="1">
      <c r="A162" s="547">
        <v>62002</v>
      </c>
      <c r="B162" s="729">
        <v>2070</v>
      </c>
      <c r="C162" s="548" t="s">
        <v>1195</v>
      </c>
    </row>
    <row r="163" spans="1:3" hidden="1">
      <c r="A163" s="547">
        <v>62367</v>
      </c>
      <c r="B163" s="729">
        <v>2071</v>
      </c>
      <c r="C163" s="548" t="s">
        <v>1196</v>
      </c>
    </row>
    <row r="164" spans="1:3" hidden="1">
      <c r="A164" s="547">
        <v>62732</v>
      </c>
      <c r="B164" s="729">
        <v>2072</v>
      </c>
      <c r="C164" s="548" t="s">
        <v>1197</v>
      </c>
    </row>
    <row r="165" spans="1:3" hidden="1">
      <c r="A165" s="547">
        <v>63098</v>
      </c>
      <c r="B165" s="729">
        <v>2073</v>
      </c>
      <c r="C165" s="548" t="s">
        <v>1198</v>
      </c>
    </row>
    <row r="166" spans="1:3" hidden="1">
      <c r="A166" s="547">
        <v>63463</v>
      </c>
      <c r="B166" s="729">
        <v>2074</v>
      </c>
      <c r="C166" s="548" t="s">
        <v>1199</v>
      </c>
    </row>
    <row r="167" spans="1:3" hidden="1">
      <c r="A167" s="547">
        <v>63828</v>
      </c>
      <c r="B167" s="729">
        <v>2075</v>
      </c>
      <c r="C167" s="548" t="s">
        <v>1200</v>
      </c>
    </row>
    <row r="168" spans="1:3" hidden="1">
      <c r="A168" s="547">
        <v>64193</v>
      </c>
      <c r="B168" s="729">
        <v>2076</v>
      </c>
      <c r="C168" s="548" t="s">
        <v>1201</v>
      </c>
    </row>
    <row r="169" spans="1:3" hidden="1">
      <c r="A169" s="547">
        <v>64559</v>
      </c>
      <c r="B169" s="729">
        <v>2077</v>
      </c>
      <c r="C169" s="548" t="s">
        <v>1202</v>
      </c>
    </row>
    <row r="170" spans="1:3" hidden="1">
      <c r="A170" s="547">
        <v>64924</v>
      </c>
      <c r="B170" s="729">
        <v>2078</v>
      </c>
      <c r="C170" s="548" t="s">
        <v>1203</v>
      </c>
    </row>
    <row r="171" spans="1:3" hidden="1">
      <c r="A171" s="547">
        <v>65289</v>
      </c>
      <c r="B171" s="729">
        <v>2079</v>
      </c>
      <c r="C171" s="548" t="s">
        <v>1204</v>
      </c>
    </row>
    <row r="172" spans="1:3" hidden="1">
      <c r="A172" s="547">
        <v>65654</v>
      </c>
      <c r="B172" s="729">
        <v>2080</v>
      </c>
      <c r="C172" s="548" t="s">
        <v>1205</v>
      </c>
    </row>
    <row r="173" spans="1:3" hidden="1">
      <c r="A173" s="547">
        <v>66020</v>
      </c>
      <c r="B173" s="729">
        <v>2081</v>
      </c>
      <c r="C173" s="548" t="s">
        <v>1206</v>
      </c>
    </row>
    <row r="174" spans="1:3" hidden="1">
      <c r="A174" s="547">
        <v>66385</v>
      </c>
      <c r="B174" s="729">
        <v>2082</v>
      </c>
      <c r="C174" s="548" t="s">
        <v>1207</v>
      </c>
    </row>
    <row r="175" spans="1:3" hidden="1">
      <c r="A175" s="547">
        <v>66750</v>
      </c>
      <c r="B175" s="729">
        <v>2083</v>
      </c>
      <c r="C175" s="548" t="s">
        <v>1208</v>
      </c>
    </row>
    <row r="176" spans="1:3" hidden="1">
      <c r="A176" s="547">
        <v>67115</v>
      </c>
      <c r="B176" s="729">
        <v>2084</v>
      </c>
      <c r="C176" s="548" t="s">
        <v>1209</v>
      </c>
    </row>
    <row r="177" spans="1:3" hidden="1">
      <c r="A177" s="547">
        <v>67481</v>
      </c>
      <c r="B177" s="729">
        <v>2085</v>
      </c>
      <c r="C177" s="548" t="s">
        <v>1210</v>
      </c>
    </row>
    <row r="178" spans="1:3" hidden="1">
      <c r="A178" s="547">
        <v>67846</v>
      </c>
      <c r="B178" s="729">
        <v>2086</v>
      </c>
      <c r="C178" s="548" t="s">
        <v>1211</v>
      </c>
    </row>
    <row r="179" spans="1:3" hidden="1">
      <c r="A179" s="547">
        <v>68211</v>
      </c>
      <c r="B179" s="729">
        <v>2087</v>
      </c>
      <c r="C179" s="548" t="s">
        <v>1212</v>
      </c>
    </row>
    <row r="180" spans="1:3" hidden="1">
      <c r="A180" s="547">
        <v>68576</v>
      </c>
      <c r="B180" s="729">
        <v>2088</v>
      </c>
      <c r="C180" s="548" t="s">
        <v>1213</v>
      </c>
    </row>
    <row r="181" spans="1:3" hidden="1">
      <c r="A181" s="547">
        <v>68942</v>
      </c>
      <c r="B181" s="729">
        <v>2089</v>
      </c>
      <c r="C181" s="548" t="s">
        <v>1214</v>
      </c>
    </row>
    <row r="182" spans="1:3" hidden="1">
      <c r="A182" s="547">
        <v>69307</v>
      </c>
      <c r="B182" s="729">
        <v>2090</v>
      </c>
      <c r="C182" s="548" t="s">
        <v>1215</v>
      </c>
    </row>
    <row r="183" spans="1:3" hidden="1">
      <c r="A183" s="547">
        <v>69672</v>
      </c>
      <c r="B183" s="729">
        <v>2091</v>
      </c>
      <c r="C183" s="548" t="s">
        <v>1216</v>
      </c>
    </row>
    <row r="184" spans="1:3" hidden="1">
      <c r="A184" s="547">
        <v>70037</v>
      </c>
      <c r="B184" s="729">
        <v>2092</v>
      </c>
      <c r="C184" s="548" t="s">
        <v>1217</v>
      </c>
    </row>
    <row r="185" spans="1:3" hidden="1">
      <c r="A185" s="547">
        <v>70403</v>
      </c>
      <c r="B185" s="729">
        <v>2093</v>
      </c>
      <c r="C185" s="548" t="s">
        <v>1218</v>
      </c>
    </row>
    <row r="186" spans="1:3" hidden="1">
      <c r="A186" s="547">
        <v>70768</v>
      </c>
      <c r="B186" s="729">
        <v>2094</v>
      </c>
      <c r="C186" s="548" t="s">
        <v>1219</v>
      </c>
    </row>
    <row r="187" spans="1:3" hidden="1">
      <c r="A187" s="547">
        <v>71133</v>
      </c>
      <c r="B187" s="729">
        <v>2095</v>
      </c>
      <c r="C187" s="548" t="s">
        <v>1220</v>
      </c>
    </row>
    <row r="188" spans="1:3" hidden="1">
      <c r="A188" s="547">
        <v>71498</v>
      </c>
      <c r="B188" s="729">
        <v>2096</v>
      </c>
      <c r="C188" s="548" t="s">
        <v>1221</v>
      </c>
    </row>
    <row r="189" spans="1:3" hidden="1">
      <c r="A189" s="547">
        <v>71864</v>
      </c>
      <c r="B189" s="729">
        <v>2097</v>
      </c>
      <c r="C189" s="548" t="s">
        <v>1222</v>
      </c>
    </row>
    <row r="190" spans="1:3" hidden="1">
      <c r="A190" s="547">
        <v>72229</v>
      </c>
      <c r="B190" s="729">
        <v>2098</v>
      </c>
      <c r="C190" s="548" t="s">
        <v>1223</v>
      </c>
    </row>
    <row r="191" spans="1:3" hidden="1">
      <c r="A191" s="547">
        <v>72594</v>
      </c>
      <c r="B191" s="729">
        <v>2099</v>
      </c>
      <c r="C191" s="548" t="s">
        <v>1224</v>
      </c>
    </row>
    <row r="192" spans="1:3" hidden="1">
      <c r="A192" s="547">
        <v>72959</v>
      </c>
      <c r="B192" s="729">
        <v>2100</v>
      </c>
      <c r="C192" s="548" t="s">
        <v>1225</v>
      </c>
    </row>
    <row r="193" spans="1:3" hidden="1">
      <c r="A193" s="547">
        <v>73324</v>
      </c>
      <c r="B193" s="729">
        <v>2101</v>
      </c>
      <c r="C193" s="548" t="s">
        <v>1287</v>
      </c>
    </row>
  </sheetData>
  <mergeCells count="6">
    <mergeCell ref="B7:E7"/>
    <mergeCell ref="B1:E1"/>
    <mergeCell ref="B2:E2"/>
    <mergeCell ref="B4:E4"/>
    <mergeCell ref="B5:E5"/>
    <mergeCell ref="B6:E6"/>
  </mergeCells>
  <dataValidations count="1">
    <dataValidation type="list" allowBlank="1" showInputMessage="1" showErrorMessage="1" sqref="B5:E5">
      <formula1>ProgramYear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5"/>
  <dimension ref="A1:AK539"/>
  <sheetViews>
    <sheetView tabSelected="1" topLeftCell="J1" zoomScale="85" zoomScaleNormal="85" zoomScaleSheetLayoutView="73" workbookViewId="0">
      <pane ySplit="3" topLeftCell="A16" activePane="bottomLeft" state="frozen"/>
      <selection pane="bottomLeft" activeCell="O40" sqref="O40"/>
    </sheetView>
  </sheetViews>
  <sheetFormatPr defaultColWidth="9.109375" defaultRowHeight="13.2" outlineLevelCol="1"/>
  <cols>
    <col min="1" max="1" width="10.6640625" style="62" customWidth="1"/>
    <col min="2" max="2" width="8.6640625" style="61" customWidth="1"/>
    <col min="3" max="3" width="13" style="61" customWidth="1"/>
    <col min="4" max="4" width="14.5546875" style="1" customWidth="1"/>
    <col min="5" max="5" width="10.33203125" style="1" customWidth="1"/>
    <col min="6" max="6" width="45.88671875" style="211" customWidth="1"/>
    <col min="7" max="7" width="14.109375" style="211" customWidth="1"/>
    <col min="8" max="8" width="4.33203125" style="2" customWidth="1"/>
    <col min="9" max="9" width="6" style="1" customWidth="1"/>
    <col min="10" max="10" width="13.44140625" style="2" customWidth="1" outlineLevel="1"/>
    <col min="11" max="11" width="37.44140625" style="2" customWidth="1" outlineLevel="1"/>
    <col min="12" max="12" width="10.6640625" style="2" customWidth="1" outlineLevel="1"/>
    <col min="13" max="13" width="10.5546875" style="2" customWidth="1" outlineLevel="1"/>
    <col min="14" max="14" width="9.5546875" style="2" customWidth="1" outlineLevel="1"/>
    <col min="15" max="15" width="10.6640625" style="2" customWidth="1" outlineLevel="1"/>
    <col min="16" max="16" width="1.6640625" style="2" customWidth="1"/>
    <col min="17" max="17" width="7.88671875" style="2" customWidth="1"/>
    <col min="18" max="18" width="9.88671875" style="63" customWidth="1"/>
    <col min="19" max="19" width="9.6640625" style="63" customWidth="1"/>
    <col min="20" max="20" width="10.6640625" style="63" customWidth="1"/>
    <col min="21" max="21" width="1.6640625" style="2" customWidth="1"/>
    <col min="22" max="22" width="12.44140625" style="2" customWidth="1"/>
    <col min="23" max="23" width="10.5546875" style="2" customWidth="1"/>
    <col min="24" max="24" width="7.5546875" style="2" customWidth="1"/>
    <col min="25" max="25" width="9.6640625" style="63" customWidth="1"/>
    <col min="26" max="26" width="9.6640625" style="68" customWidth="1"/>
    <col min="27" max="27" width="12.88671875" style="68" customWidth="1"/>
    <col min="28" max="28" width="2.109375" style="4" customWidth="1"/>
    <col min="29" max="29" width="11.33203125" style="4" customWidth="1"/>
    <col min="30" max="30" width="14" style="4" customWidth="1"/>
    <col min="31" max="31" width="17.6640625" style="4" customWidth="1"/>
    <col min="32" max="32" width="11.33203125" style="4" customWidth="1"/>
    <col min="33" max="33" width="13.44140625" style="4" customWidth="1"/>
    <col min="34" max="16384" width="9.109375" style="4"/>
  </cols>
  <sheetData>
    <row r="1" spans="1:37" customFormat="1" ht="25.95" customHeight="1">
      <c r="A1" s="119"/>
      <c r="B1" s="119"/>
      <c r="C1" s="225" t="s">
        <v>687</v>
      </c>
      <c r="D1" s="182"/>
      <c r="E1" s="40" t="s">
        <v>688</v>
      </c>
      <c r="F1" s="226">
        <v>0</v>
      </c>
      <c r="G1" s="40" t="s">
        <v>689</v>
      </c>
      <c r="H1" s="96"/>
      <c r="I1" s="200" t="str">
        <f>IF(AC1-AD1&lt;&gt;0,"Warning Check Worksheets","")</f>
        <v/>
      </c>
      <c r="J1" s="201"/>
      <c r="K1" s="201"/>
      <c r="L1" s="201"/>
      <c r="M1" s="201"/>
      <c r="N1" s="201"/>
      <c r="O1" s="201"/>
      <c r="P1" s="201"/>
      <c r="Q1" s="201"/>
      <c r="R1" s="202"/>
      <c r="S1" s="202"/>
      <c r="T1" s="202"/>
      <c r="U1" s="201"/>
      <c r="V1" s="203"/>
      <c r="W1" s="203"/>
      <c r="X1" s="203"/>
      <c r="Y1" s="204"/>
      <c r="Z1" s="204"/>
      <c r="AA1" s="204">
        <f>AC1-AD1</f>
        <v>0</v>
      </c>
      <c r="AB1" s="205"/>
      <c r="AC1" s="206">
        <f>ROUND(AC34+AC98+AC142+AC186+AC230+AC274+AC318+AC362+AC406+AC494,0)</f>
        <v>2438</v>
      </c>
      <c r="AD1" s="206">
        <f>ROUND(AD34+AC99+AC143+AC187+AC231+AC275+AC319+AC363+AC407+AC495,0)</f>
        <v>2438</v>
      </c>
      <c r="AE1" s="207" t="s">
        <v>401</v>
      </c>
      <c r="AF1" s="107"/>
      <c r="AG1" s="107"/>
      <c r="AH1" s="107"/>
      <c r="AI1" s="107"/>
      <c r="AJ1" s="107"/>
      <c r="AK1" s="107"/>
    </row>
    <row r="2" spans="1:37">
      <c r="G2" s="149" t="s">
        <v>69</v>
      </c>
    </row>
    <row r="3" spans="1:37" ht="39.6">
      <c r="A3" s="129" t="s">
        <v>501</v>
      </c>
      <c r="B3" s="129" t="s">
        <v>502</v>
      </c>
      <c r="C3" s="129" t="s">
        <v>503</v>
      </c>
      <c r="D3" s="5" t="s">
        <v>5</v>
      </c>
      <c r="E3" s="131" t="s">
        <v>491</v>
      </c>
      <c r="F3" s="210"/>
      <c r="G3" s="130" t="s">
        <v>70</v>
      </c>
    </row>
    <row r="4" spans="1:37" ht="13.95" customHeight="1">
      <c r="A4" s="4"/>
      <c r="B4" s="42"/>
      <c r="C4" s="42"/>
      <c r="D4" s="2"/>
      <c r="E4" s="4"/>
      <c r="F4" s="4"/>
      <c r="G4" s="4"/>
      <c r="I4" s="2"/>
      <c r="U4" s="3"/>
      <c r="V4" s="3"/>
      <c r="W4" s="4"/>
      <c r="X4" s="523"/>
      <c r="Y4" s="66" t="s">
        <v>7</v>
      </c>
      <c r="Z4" s="67"/>
      <c r="AA4" s="67"/>
      <c r="AB4" s="33"/>
      <c r="AC4" s="33"/>
      <c r="AD4" s="16"/>
      <c r="AE4" s="16"/>
      <c r="AF4" s="16"/>
    </row>
    <row r="5" spans="1:37" s="529" customFormat="1">
      <c r="A5" s="527"/>
      <c r="B5" s="528"/>
      <c r="C5" s="528"/>
      <c r="I5" s="530">
        <v>1</v>
      </c>
      <c r="J5" s="530">
        <v>1</v>
      </c>
      <c r="K5" s="530">
        <v>2</v>
      </c>
      <c r="L5" s="530">
        <v>3</v>
      </c>
      <c r="M5" s="530">
        <v>4</v>
      </c>
      <c r="N5" s="530">
        <v>5</v>
      </c>
      <c r="O5" s="530">
        <v>6</v>
      </c>
      <c r="P5" s="530">
        <v>7</v>
      </c>
      <c r="Q5" s="530">
        <v>8</v>
      </c>
      <c r="R5" s="530">
        <v>9</v>
      </c>
      <c r="S5" s="530">
        <v>10</v>
      </c>
      <c r="T5" s="530">
        <v>11</v>
      </c>
      <c r="U5" s="530">
        <v>12</v>
      </c>
      <c r="V5" s="530">
        <v>13</v>
      </c>
      <c r="W5" s="530">
        <v>14</v>
      </c>
      <c r="X5" s="530"/>
      <c r="Y5" s="530">
        <v>15</v>
      </c>
      <c r="Z5" s="530">
        <v>16</v>
      </c>
      <c r="AA5" s="530">
        <v>17</v>
      </c>
      <c r="AB5" s="531">
        <v>18</v>
      </c>
      <c r="AC5" s="532">
        <v>19</v>
      </c>
      <c r="AD5" s="535" t="s">
        <v>397</v>
      </c>
      <c r="AE5" s="533"/>
      <c r="AF5" s="533"/>
      <c r="AG5" s="533"/>
      <c r="AH5" s="534"/>
      <c r="AI5" s="534"/>
    </row>
    <row r="6" spans="1:37" ht="15">
      <c r="A6" s="43"/>
      <c r="B6" s="44"/>
      <c r="C6" s="44"/>
      <c r="I6" s="7"/>
      <c r="J6" s="199" t="s">
        <v>25</v>
      </c>
      <c r="K6" s="766" t="str">
        <f>'Input %'!$B$2</f>
        <v>Project X Major Rehabilitation</v>
      </c>
      <c r="L6" s="766"/>
      <c r="M6" s="766"/>
      <c r="N6" s="766"/>
      <c r="O6" s="766"/>
      <c r="P6" s="766"/>
      <c r="Q6" s="766"/>
      <c r="R6" s="766"/>
      <c r="S6" s="246"/>
      <c r="T6" s="247"/>
      <c r="U6" s="247"/>
      <c r="V6" s="247" t="s">
        <v>24</v>
      </c>
      <c r="W6" s="538" t="str">
        <f>'Input %'!$B$1</f>
        <v>NPD North Pacific Division</v>
      </c>
      <c r="X6" s="538"/>
      <c r="Y6" s="246"/>
      <c r="Z6" s="247" t="s">
        <v>27</v>
      </c>
      <c r="AA6" s="376">
        <f>'Input %'!$B$6</f>
        <v>41731</v>
      </c>
      <c r="AC6" s="19"/>
      <c r="AD6" s="15"/>
      <c r="AE6" s="15"/>
      <c r="AF6" s="15"/>
      <c r="AG6" s="15"/>
      <c r="AH6" s="15"/>
      <c r="AI6" s="15"/>
    </row>
    <row r="7" spans="1:37" ht="13.5" customHeight="1">
      <c r="A7" s="43"/>
      <c r="B7" s="45"/>
      <c r="C7" s="45"/>
      <c r="F7" s="212"/>
      <c r="G7" s="212"/>
      <c r="H7" s="5"/>
      <c r="I7" s="7"/>
      <c r="J7" s="260" t="s">
        <v>1104</v>
      </c>
      <c r="K7" s="243" t="str">
        <f>'Input %'!B3</f>
        <v>P2 311759</v>
      </c>
      <c r="L7" s="244"/>
      <c r="M7" s="245"/>
      <c r="N7" s="244"/>
      <c r="O7" s="244"/>
      <c r="P7" s="244"/>
      <c r="Q7" s="244"/>
      <c r="R7" s="246"/>
      <c r="S7" s="246"/>
      <c r="T7" s="247"/>
      <c r="U7" s="244"/>
      <c r="V7" s="248"/>
      <c r="W7" s="244"/>
      <c r="X7" s="247" t="s">
        <v>28</v>
      </c>
      <c r="Y7" s="248" t="str">
        <f>'Input %'!$A$14</f>
        <v xml:space="preserve">  CHIEF, COST ENGINEERING, xxx</v>
      </c>
      <c r="Z7" s="248"/>
      <c r="AA7" s="244"/>
      <c r="AC7" s="19"/>
      <c r="AD7" s="15"/>
      <c r="AE7" s="15"/>
      <c r="AF7" s="15"/>
      <c r="AG7" s="15"/>
      <c r="AH7" s="15"/>
      <c r="AI7" s="15"/>
    </row>
    <row r="8" spans="1:37" s="523" customFormat="1" ht="13.5" customHeight="1">
      <c r="A8" s="43"/>
      <c r="B8" s="45"/>
      <c r="C8" s="45"/>
      <c r="D8" s="1"/>
      <c r="E8" s="1"/>
      <c r="F8" s="212"/>
      <c r="G8" s="212"/>
      <c r="H8" s="5"/>
      <c r="I8" s="7"/>
      <c r="J8" s="242" t="s">
        <v>26</v>
      </c>
      <c r="K8" s="538" t="str">
        <f>'Input %'!B4</f>
        <v>Somewhere  WA</v>
      </c>
      <c r="L8" s="244"/>
      <c r="M8" s="245"/>
      <c r="N8" s="244"/>
      <c r="O8" s="244"/>
      <c r="P8" s="244"/>
      <c r="Q8" s="244"/>
      <c r="R8" s="246"/>
      <c r="S8" s="246"/>
      <c r="T8" s="247"/>
      <c r="U8" s="244"/>
      <c r="V8" s="248"/>
      <c r="W8" s="244"/>
      <c r="X8" s="244"/>
      <c r="Y8" s="246"/>
      <c r="Z8" s="249"/>
      <c r="AA8" s="250"/>
      <c r="AC8" s="19"/>
      <c r="AD8" s="15"/>
      <c r="AE8" s="15"/>
      <c r="AF8" s="15"/>
      <c r="AG8" s="15"/>
      <c r="AH8" s="15"/>
      <c r="AI8" s="15"/>
    </row>
    <row r="9" spans="1:37" ht="24.75" customHeight="1">
      <c r="A9" s="46"/>
      <c r="B9" s="45"/>
      <c r="C9" s="45"/>
      <c r="I9" s="7"/>
      <c r="J9" s="251" t="s">
        <v>428</v>
      </c>
      <c r="K9" s="244"/>
      <c r="L9" s="252" t="str">
        <f>'Input %'!$B$7</f>
        <v>Project X Major Rehabilitation Report June 2014</v>
      </c>
      <c r="M9" s="244"/>
      <c r="N9" s="244"/>
      <c r="O9" s="244"/>
      <c r="P9" s="244"/>
      <c r="Q9" s="244"/>
      <c r="R9" s="246"/>
      <c r="S9" s="246"/>
      <c r="T9" s="246"/>
      <c r="U9" s="244"/>
      <c r="V9" s="244"/>
      <c r="W9" s="244"/>
      <c r="X9" s="244"/>
      <c r="Y9" s="246"/>
      <c r="Z9" s="250"/>
      <c r="AA9" s="249"/>
      <c r="AC9" s="19"/>
      <c r="AD9" s="15"/>
      <c r="AE9" s="15"/>
      <c r="AF9" s="15"/>
      <c r="AG9" s="15"/>
      <c r="AH9" s="15"/>
      <c r="AI9" s="15"/>
    </row>
    <row r="10" spans="1:37" ht="15.6" thickBot="1">
      <c r="A10" s="46"/>
      <c r="B10" s="45"/>
      <c r="C10" s="45"/>
      <c r="I10" s="7"/>
      <c r="J10" s="253"/>
      <c r="K10" s="254"/>
      <c r="L10" s="253"/>
      <c r="M10" s="253"/>
      <c r="N10" s="253"/>
      <c r="O10" s="253"/>
      <c r="P10" s="253"/>
      <c r="Q10" s="253"/>
      <c r="R10" s="255"/>
      <c r="S10" s="255"/>
      <c r="T10" s="255"/>
      <c r="U10" s="253"/>
      <c r="V10" s="253"/>
      <c r="W10" s="253"/>
      <c r="X10" s="253"/>
      <c r="Y10" s="255"/>
      <c r="Z10" s="256"/>
      <c r="AA10" s="256" t="s">
        <v>509</v>
      </c>
      <c r="AC10" s="19"/>
      <c r="AD10" s="17"/>
      <c r="AE10" s="17"/>
      <c r="AF10" s="17"/>
      <c r="AG10" s="17"/>
      <c r="AH10" s="17"/>
      <c r="AI10" s="17"/>
    </row>
    <row r="11" spans="1:37" ht="43.2" customHeight="1" thickTop="1" thickBot="1">
      <c r="A11" s="46"/>
      <c r="B11" s="45"/>
      <c r="C11" s="45"/>
      <c r="I11" s="7"/>
      <c r="J11" s="754" t="s">
        <v>701</v>
      </c>
      <c r="K11" s="755"/>
      <c r="L11" s="756" t="s">
        <v>589</v>
      </c>
      <c r="M11" s="757"/>
      <c r="N11" s="757"/>
      <c r="O11" s="757"/>
      <c r="P11" s="257"/>
      <c r="Q11" s="773" t="s">
        <v>1272</v>
      </c>
      <c r="R11" s="774"/>
      <c r="S11" s="774"/>
      <c r="T11" s="774"/>
      <c r="U11" s="775"/>
      <c r="V11" s="775"/>
      <c r="W11" s="776"/>
      <c r="X11" s="768" t="s">
        <v>1271</v>
      </c>
      <c r="Y11" s="769"/>
      <c r="Z11" s="769"/>
      <c r="AA11" s="770"/>
      <c r="AC11" s="19"/>
      <c r="AD11" s="17"/>
      <c r="AE11" s="17"/>
      <c r="AF11" s="17"/>
      <c r="AG11" s="17"/>
      <c r="AH11" s="17"/>
      <c r="AI11" s="17"/>
    </row>
    <row r="12" spans="1:37" ht="15.6" thickTop="1">
      <c r="A12" s="46"/>
      <c r="B12" s="45"/>
      <c r="C12" s="45"/>
      <c r="I12" s="7"/>
      <c r="J12" s="244"/>
      <c r="K12" s="258"/>
      <c r="L12" s="259"/>
      <c r="M12" s="244"/>
      <c r="N12" s="244"/>
      <c r="O12" s="260"/>
      <c r="P12" s="261"/>
      <c r="Q12" s="563"/>
      <c r="R12" s="562"/>
      <c r="S12" s="562"/>
      <c r="T12" s="564" t="s">
        <v>55</v>
      </c>
      <c r="U12" s="570"/>
      <c r="V12" s="565">
        <f>'Input %'!B5</f>
        <v>2015</v>
      </c>
      <c r="W12" s="569"/>
      <c r="X12" s="562"/>
      <c r="Y12" s="562"/>
      <c r="Z12" s="566"/>
      <c r="AA12" s="567"/>
      <c r="AC12" s="19"/>
      <c r="AD12" s="17"/>
      <c r="AE12" s="17"/>
      <c r="AF12" s="17"/>
      <c r="AG12" s="17"/>
      <c r="AH12" s="17"/>
      <c r="AI12" s="17"/>
    </row>
    <row r="13" spans="1:37" ht="15">
      <c r="A13" s="46"/>
      <c r="B13" s="45"/>
      <c r="C13" s="45"/>
      <c r="I13" s="7"/>
      <c r="J13" s="244"/>
      <c r="K13" s="258"/>
      <c r="L13" s="266"/>
      <c r="M13" s="244"/>
      <c r="N13" s="267"/>
      <c r="O13" s="268"/>
      <c r="P13" s="261"/>
      <c r="Q13" s="563"/>
      <c r="R13" s="562"/>
      <c r="S13" s="562"/>
      <c r="T13" s="564" t="s">
        <v>56</v>
      </c>
      <c r="U13" s="570"/>
      <c r="V13" s="549" t="str">
        <f>"1  OCT "&amp;RIGHT(FIXED(VALUE(V12-1),0,TRUE),2)</f>
        <v>1  OCT 14</v>
      </c>
      <c r="W13" s="569"/>
      <c r="X13" s="562"/>
      <c r="Y13" s="568"/>
      <c r="Z13" s="566"/>
      <c r="AA13" s="567"/>
      <c r="AC13" s="19"/>
      <c r="AD13" s="17"/>
      <c r="AE13" s="17"/>
      <c r="AF13" s="17"/>
      <c r="AG13" s="17"/>
      <c r="AH13" s="17"/>
      <c r="AI13" s="17"/>
    </row>
    <row r="14" spans="1:37" ht="15">
      <c r="A14" s="46"/>
      <c r="B14" s="45"/>
      <c r="C14" s="45"/>
      <c r="I14" s="7"/>
      <c r="J14" s="244"/>
      <c r="K14" s="271"/>
      <c r="L14" s="272"/>
      <c r="M14" s="244"/>
      <c r="N14" s="244"/>
      <c r="O14" s="267" t="s">
        <v>40</v>
      </c>
      <c r="P14" s="261"/>
      <c r="Q14" s="262"/>
      <c r="R14" s="263"/>
      <c r="S14" s="263"/>
      <c r="T14" s="273"/>
      <c r="U14" s="368"/>
      <c r="V14" s="571" t="s">
        <v>57</v>
      </c>
      <c r="W14" s="771" t="s">
        <v>1226</v>
      </c>
      <c r="X14" s="560"/>
      <c r="Y14" s="263"/>
      <c r="Z14" s="264"/>
      <c r="AA14" s="265"/>
      <c r="AC14" s="19"/>
      <c r="AD14" s="17"/>
      <c r="AE14" s="17"/>
      <c r="AF14" s="17"/>
      <c r="AG14" s="17"/>
      <c r="AH14" s="17"/>
      <c r="AI14" s="17"/>
    </row>
    <row r="15" spans="1:37" ht="15">
      <c r="A15" s="46"/>
      <c r="B15" s="47"/>
      <c r="C15" s="47"/>
      <c r="I15" s="7"/>
      <c r="J15" s="274" t="s">
        <v>52</v>
      </c>
      <c r="K15" s="275" t="s">
        <v>53</v>
      </c>
      <c r="L15" s="276" t="s">
        <v>31</v>
      </c>
      <c r="M15" s="274" t="s">
        <v>32</v>
      </c>
      <c r="N15" s="274" t="s">
        <v>32</v>
      </c>
      <c r="O15" s="274" t="s">
        <v>33</v>
      </c>
      <c r="P15" s="261"/>
      <c r="Q15" s="276" t="s">
        <v>60</v>
      </c>
      <c r="R15" s="277" t="s">
        <v>31</v>
      </c>
      <c r="S15" s="277" t="s">
        <v>32</v>
      </c>
      <c r="T15" s="270" t="s">
        <v>33</v>
      </c>
      <c r="U15" s="368"/>
      <c r="V15" s="744">
        <v>41548</v>
      </c>
      <c r="W15" s="772"/>
      <c r="X15" s="552" t="s">
        <v>60</v>
      </c>
      <c r="Y15" s="277" t="s">
        <v>31</v>
      </c>
      <c r="Z15" s="279" t="s">
        <v>32</v>
      </c>
      <c r="AA15" s="280" t="s">
        <v>34</v>
      </c>
      <c r="AC15" s="20"/>
      <c r="AD15" s="17"/>
      <c r="AE15" s="17"/>
      <c r="AF15" s="17"/>
      <c r="AG15" s="17"/>
      <c r="AH15" s="17"/>
      <c r="AI15" s="17"/>
    </row>
    <row r="16" spans="1:37" ht="15">
      <c r="A16" s="48"/>
      <c r="B16" s="49"/>
      <c r="C16" s="49"/>
      <c r="I16" s="7"/>
      <c r="J16" s="281" t="s">
        <v>35</v>
      </c>
      <c r="K16" s="281" t="s">
        <v>54</v>
      </c>
      <c r="L16" s="282" t="s">
        <v>58</v>
      </c>
      <c r="M16" s="281" t="s">
        <v>58</v>
      </c>
      <c r="N16" s="281" t="s">
        <v>59</v>
      </c>
      <c r="O16" s="281" t="s">
        <v>58</v>
      </c>
      <c r="P16" s="261"/>
      <c r="Q16" s="282" t="s">
        <v>59</v>
      </c>
      <c r="R16" s="283" t="s">
        <v>58</v>
      </c>
      <c r="S16" s="283" t="s">
        <v>58</v>
      </c>
      <c r="T16" s="284" t="s">
        <v>58</v>
      </c>
      <c r="U16" s="368"/>
      <c r="V16" s="572" t="s">
        <v>58</v>
      </c>
      <c r="W16" s="559" t="s">
        <v>58</v>
      </c>
      <c r="X16" s="553" t="s">
        <v>59</v>
      </c>
      <c r="Y16" s="283" t="s">
        <v>58</v>
      </c>
      <c r="Z16" s="283" t="s">
        <v>58</v>
      </c>
      <c r="AA16" s="286" t="s">
        <v>58</v>
      </c>
      <c r="AC16" s="21"/>
      <c r="AD16" s="17"/>
      <c r="AE16" s="17"/>
      <c r="AF16" s="17"/>
      <c r="AG16" s="17"/>
      <c r="AH16" s="17"/>
      <c r="AI16" s="17"/>
    </row>
    <row r="17" spans="1:35">
      <c r="A17" s="48"/>
      <c r="B17" s="50"/>
      <c r="C17" s="50"/>
      <c r="D17" s="14"/>
      <c r="E17" s="14"/>
      <c r="F17" s="213"/>
      <c r="G17" s="213"/>
      <c r="H17" s="11"/>
      <c r="I17" s="7"/>
      <c r="J17" s="287" t="s">
        <v>475</v>
      </c>
      <c r="K17" s="287" t="s">
        <v>476</v>
      </c>
      <c r="L17" s="288" t="s">
        <v>477</v>
      </c>
      <c r="M17" s="287" t="s">
        <v>478</v>
      </c>
      <c r="N17" s="287" t="s">
        <v>479</v>
      </c>
      <c r="O17" s="287" t="s">
        <v>480</v>
      </c>
      <c r="P17" s="289"/>
      <c r="Q17" s="288" t="s">
        <v>481</v>
      </c>
      <c r="R17" s="290" t="s">
        <v>482</v>
      </c>
      <c r="S17" s="290" t="s">
        <v>483</v>
      </c>
      <c r="T17" s="290" t="s">
        <v>484</v>
      </c>
      <c r="U17" s="507"/>
      <c r="V17" s="573"/>
      <c r="W17" s="555"/>
      <c r="X17" s="554"/>
      <c r="Y17" s="290" t="s">
        <v>486</v>
      </c>
      <c r="Z17" s="290" t="s">
        <v>487</v>
      </c>
      <c r="AA17" s="291" t="s">
        <v>488</v>
      </c>
      <c r="AC17" s="20"/>
    </row>
    <row r="18" spans="1:35" ht="15">
      <c r="A18" s="48"/>
      <c r="B18" s="49"/>
      <c r="C18" s="49"/>
      <c r="I18" s="7"/>
      <c r="J18" s="292"/>
      <c r="K18" s="244"/>
      <c r="L18" s="272"/>
      <c r="M18" s="244"/>
      <c r="N18" s="244"/>
      <c r="O18" s="244"/>
      <c r="P18" s="261"/>
      <c r="Q18" s="272"/>
      <c r="R18" s="263"/>
      <c r="S18" s="263"/>
      <c r="T18" s="293"/>
      <c r="U18" s="368"/>
      <c r="V18" s="576"/>
      <c r="W18" s="558"/>
      <c r="X18" s="551"/>
      <c r="Y18" s="263"/>
      <c r="Z18" s="264"/>
      <c r="AA18" s="265"/>
      <c r="AC18" s="21"/>
      <c r="AD18" s="17"/>
      <c r="AE18" s="17"/>
      <c r="AF18" s="17"/>
      <c r="AG18" s="17"/>
      <c r="AH18" s="17"/>
      <c r="AI18" s="17"/>
    </row>
    <row r="19" spans="1:35" ht="15">
      <c r="A19" s="48"/>
      <c r="B19" s="51"/>
      <c r="C19" s="51"/>
      <c r="F19" s="214" t="s">
        <v>578</v>
      </c>
      <c r="G19" s="214"/>
      <c r="H19" s="4"/>
      <c r="I19" s="7"/>
      <c r="J19" s="294" t="s">
        <v>78</v>
      </c>
      <c r="K19" s="295" t="str">
        <f>VLOOKUP(J19,row,3)</f>
        <v>RESERVOIRS</v>
      </c>
      <c r="L19" s="296">
        <f t="shared" ref="L19:M23" si="0">SUM(L70+L158+L114+L202+L246+L290+L334+L378+L422+L466)</f>
        <v>100</v>
      </c>
      <c r="M19" s="297">
        <f t="shared" si="0"/>
        <v>10</v>
      </c>
      <c r="N19" s="298">
        <f>IF(L19&gt;0,M19/L19,"-")</f>
        <v>0.1</v>
      </c>
      <c r="O19" s="299">
        <f>SUM(L19:M19)</f>
        <v>110</v>
      </c>
      <c r="P19" s="261"/>
      <c r="Q19" s="300">
        <f>IF(O19&gt;0,(T19/O19)-1,"-")</f>
        <v>1.5543090494052336E-2</v>
      </c>
      <c r="R19" s="297">
        <f t="shared" ref="R19:S23" si="1">SUM(R70+R158+R114+R202+R246+R290+R334+R378+R422+R466)</f>
        <v>101.55430904940523</v>
      </c>
      <c r="S19" s="297">
        <f t="shared" si="1"/>
        <v>10.155430904940523</v>
      </c>
      <c r="T19" s="297">
        <f>SUM(R19:S19)</f>
        <v>111.70973995434576</v>
      </c>
      <c r="U19" s="368"/>
      <c r="V19" s="576">
        <v>0</v>
      </c>
      <c r="W19" s="574">
        <f>T19+V19</f>
        <v>111.70973995434576</v>
      </c>
      <c r="X19" s="392">
        <f>IF(T19&gt;0,((AA19-V19)/T19)-1,"-")</f>
        <v>3.8709167306736569E-2</v>
      </c>
      <c r="Y19" s="297">
        <f>SUM(Y70+Y158+Y114+Y202+Y246+Y290+Y334+Y378+Y422+Y466)</f>
        <v>105.48539178911869</v>
      </c>
      <c r="Z19" s="297">
        <f>SUM(Z70+Z158+Z114+Z202+Z246+Z290+Z334+Z378+Z422+Z466)</f>
        <v>10.54853917891187</v>
      </c>
      <c r="AA19" s="301">
        <f>SUM(Y19:Z19)+V19</f>
        <v>116.03393096803056</v>
      </c>
      <c r="AC19" s="21"/>
      <c r="AD19" s="17"/>
      <c r="AE19" s="17"/>
      <c r="AF19" s="17"/>
      <c r="AG19" s="17"/>
      <c r="AH19" s="17"/>
      <c r="AI19" s="17"/>
    </row>
    <row r="20" spans="1:35" ht="15">
      <c r="A20" s="48"/>
      <c r="B20" s="41" t="s">
        <v>40</v>
      </c>
      <c r="C20" s="51"/>
      <c r="F20" s="214" t="s">
        <v>578</v>
      </c>
      <c r="G20" s="214"/>
      <c r="H20" s="4"/>
      <c r="I20" s="7"/>
      <c r="J20" s="294" t="s">
        <v>79</v>
      </c>
      <c r="K20" s="295" t="str">
        <f>VLOOKUP(J20,row,3)</f>
        <v>DAMS</v>
      </c>
      <c r="L20" s="296">
        <f t="shared" si="0"/>
        <v>100</v>
      </c>
      <c r="M20" s="297">
        <f t="shared" si="0"/>
        <v>20</v>
      </c>
      <c r="N20" s="298">
        <f>IF(L20&gt;0,M20/L20,"-")</f>
        <v>0.2</v>
      </c>
      <c r="O20" s="299">
        <f>SUM(L20:M20)</f>
        <v>120</v>
      </c>
      <c r="P20" s="261"/>
      <c r="Q20" s="300">
        <f>IF(O20&gt;0,(T20/O20)-1,"-")</f>
        <v>1.5552237294998994E-2</v>
      </c>
      <c r="R20" s="297">
        <f t="shared" si="1"/>
        <v>101.5552237294999</v>
      </c>
      <c r="S20" s="297">
        <f t="shared" si="1"/>
        <v>20.311044745899981</v>
      </c>
      <c r="T20" s="297">
        <f>SUM(R20:S20)</f>
        <v>121.86626847539988</v>
      </c>
      <c r="U20" s="368"/>
      <c r="V20" s="576">
        <v>0</v>
      </c>
      <c r="W20" s="574">
        <f>T20+V20</f>
        <v>121.86626847539988</v>
      </c>
      <c r="X20" s="392">
        <f t="shared" ref="X20:X31" si="2">IF(T20&gt;0,((AA20-V20)/T20)-1,"-")</f>
        <v>3.8702603017955806E-2</v>
      </c>
      <c r="Y20" s="297">
        <f t="shared" ref="Y20:Y23" si="3">SUM(Y71+Y159+Y115+Y203+Y247+Y291+Y335+Y379+Y423+Y467)</f>
        <v>105.48567523790243</v>
      </c>
      <c r="Z20" s="297">
        <f>SUM(Z71+Z159+Z115+Z203+Z247+Z291+Z335+Z379+Z423+Z467)</f>
        <v>21.097135047580483</v>
      </c>
      <c r="AA20" s="301">
        <f t="shared" ref="AA20:AA23" si="4">SUM(Y20:Z20)+V20</f>
        <v>126.58281028548291</v>
      </c>
      <c r="AC20" s="21"/>
      <c r="AD20" s="17"/>
      <c r="AE20" s="17"/>
      <c r="AF20" s="17"/>
      <c r="AG20" s="17"/>
      <c r="AH20" s="17"/>
      <c r="AI20" s="17"/>
    </row>
    <row r="21" spans="1:35" ht="15">
      <c r="A21" s="48"/>
      <c r="B21" s="51"/>
      <c r="C21" s="51"/>
      <c r="F21" s="214" t="s">
        <v>578</v>
      </c>
      <c r="G21" s="214"/>
      <c r="H21" s="4"/>
      <c r="I21" s="7"/>
      <c r="J21" s="294" t="s">
        <v>80</v>
      </c>
      <c r="K21" s="295" t="str">
        <f>VLOOKUP(J21,row,3)</f>
        <v>LOCKS</v>
      </c>
      <c r="L21" s="296">
        <f t="shared" si="0"/>
        <v>100</v>
      </c>
      <c r="M21" s="297">
        <f t="shared" si="0"/>
        <v>24</v>
      </c>
      <c r="N21" s="298">
        <f>IF(L21&gt;0,M21/L21,"-")</f>
        <v>0.24</v>
      </c>
      <c r="O21" s="299">
        <f>SUM(L21:M21)</f>
        <v>124</v>
      </c>
      <c r="P21" s="261"/>
      <c r="Q21" s="300">
        <f>IF(O21&gt;0,(T21/O21)-1,"-")</f>
        <v>1.5550026657188631E-2</v>
      </c>
      <c r="R21" s="297">
        <f t="shared" si="1"/>
        <v>101.55500266571886</v>
      </c>
      <c r="S21" s="297">
        <f t="shared" si="1"/>
        <v>24.373200639772527</v>
      </c>
      <c r="T21" s="297">
        <f>SUM(R21:S21)</f>
        <v>125.92820330549139</v>
      </c>
      <c r="U21" s="368"/>
      <c r="V21" s="576">
        <v>0</v>
      </c>
      <c r="W21" s="574">
        <f>T21+V21</f>
        <v>125.92820330549139</v>
      </c>
      <c r="X21" s="392">
        <f t="shared" si="2"/>
        <v>3.8698548804419586E-2</v>
      </c>
      <c r="Y21" s="297">
        <f t="shared" si="3"/>
        <v>105.48503389271116</v>
      </c>
      <c r="Z21" s="297">
        <f>SUM(Z72+Z160+Z116+Z204+Z248+Z292+Z336+Z380+Z424+Z468)</f>
        <v>25.316408134250679</v>
      </c>
      <c r="AA21" s="301">
        <f t="shared" si="4"/>
        <v>130.80144202696184</v>
      </c>
      <c r="AC21" s="21"/>
      <c r="AD21" s="17"/>
      <c r="AE21" s="17"/>
      <c r="AF21" s="17"/>
      <c r="AG21" s="17"/>
      <c r="AH21" s="17"/>
      <c r="AI21" s="17"/>
    </row>
    <row r="22" spans="1:35" ht="15">
      <c r="A22" s="48"/>
      <c r="B22" s="51"/>
      <c r="C22" s="51"/>
      <c r="F22" s="214" t="s">
        <v>578</v>
      </c>
      <c r="G22" s="214"/>
      <c r="H22" s="4"/>
      <c r="I22" s="7"/>
      <c r="J22" s="294" t="s">
        <v>81</v>
      </c>
      <c r="K22" s="295" t="str">
        <f>VLOOKUP(J22,row,3)</f>
        <v>FISH &amp; WILDLIFE FACILITIES</v>
      </c>
      <c r="L22" s="296">
        <f t="shared" si="0"/>
        <v>100</v>
      </c>
      <c r="M22" s="297">
        <f t="shared" si="0"/>
        <v>10</v>
      </c>
      <c r="N22" s="298">
        <f>IF(L22&gt;0,M22/L22,"-")</f>
        <v>0.1</v>
      </c>
      <c r="O22" s="299">
        <f>SUM(L22:M22)</f>
        <v>110</v>
      </c>
      <c r="P22" s="261"/>
      <c r="Q22" s="300">
        <f>IF(O22&gt;0,(T22/O22)-1,"-")</f>
        <v>1.5547985858429536E-2</v>
      </c>
      <c r="R22" s="297">
        <f t="shared" si="1"/>
        <v>101.55479858584296</v>
      </c>
      <c r="S22" s="297">
        <f t="shared" si="1"/>
        <v>10.155479858584295</v>
      </c>
      <c r="T22" s="297">
        <f>SUM(R22:S22)</f>
        <v>111.71027844442726</v>
      </c>
      <c r="U22" s="368"/>
      <c r="V22" s="576">
        <v>0</v>
      </c>
      <c r="W22" s="574">
        <f>T22+V22</f>
        <v>111.71027844442726</v>
      </c>
      <c r="X22" s="392">
        <f t="shared" si="2"/>
        <v>3.8700496779193294E-2</v>
      </c>
      <c r="Y22" s="297">
        <f t="shared" si="3"/>
        <v>105.48501974142602</v>
      </c>
      <c r="Z22" s="297">
        <f>SUM(Z73+Z161+Z117+Z205+Z249+Z293+Z337+Z381+Z425+Z469)</f>
        <v>10.548501974142601</v>
      </c>
      <c r="AA22" s="301">
        <f t="shared" si="4"/>
        <v>116.03352171556861</v>
      </c>
      <c r="AC22" s="21"/>
      <c r="AD22" s="17"/>
      <c r="AE22" s="17"/>
      <c r="AF22" s="17"/>
      <c r="AG22" s="17"/>
      <c r="AH22" s="17"/>
      <c r="AI22" s="17"/>
    </row>
    <row r="23" spans="1:35" ht="15">
      <c r="A23" s="48"/>
      <c r="B23" s="51"/>
      <c r="C23" s="51"/>
      <c r="F23" s="214" t="s">
        <v>578</v>
      </c>
      <c r="G23" s="214"/>
      <c r="H23" s="4"/>
      <c r="I23" s="7"/>
      <c r="J23" s="294" t="s">
        <v>82</v>
      </c>
      <c r="K23" s="295" t="str">
        <f>VLOOKUP(J23,row,3)</f>
        <v>POWER PLANT</v>
      </c>
      <c r="L23" s="296">
        <f t="shared" si="0"/>
        <v>100</v>
      </c>
      <c r="M23" s="297">
        <f t="shared" si="0"/>
        <v>10</v>
      </c>
      <c r="N23" s="298">
        <f>IF(L23&gt;0,M23/L23,"-")</f>
        <v>0.1</v>
      </c>
      <c r="O23" s="299">
        <f>SUM(L23:M23)</f>
        <v>110</v>
      </c>
      <c r="P23" s="261"/>
      <c r="Q23" s="300">
        <f>IF(O23&gt;0,(T23/O23)-1,"-")</f>
        <v>1.5536012831142587E-2</v>
      </c>
      <c r="R23" s="297">
        <f t="shared" si="1"/>
        <v>101.55360128311426</v>
      </c>
      <c r="S23" s="297">
        <f t="shared" si="1"/>
        <v>10.155360128311425</v>
      </c>
      <c r="T23" s="297">
        <f>SUM(R23:S23)</f>
        <v>111.70896141142569</v>
      </c>
      <c r="U23" s="368"/>
      <c r="V23" s="576">
        <v>0</v>
      </c>
      <c r="W23" s="574">
        <f>T23+V23</f>
        <v>111.70896141142569</v>
      </c>
      <c r="X23" s="392">
        <f t="shared" si="2"/>
        <v>3.8707605000401379E-2</v>
      </c>
      <c r="Y23" s="297">
        <f t="shared" si="3"/>
        <v>105.48449796794931</v>
      </c>
      <c r="Z23" s="297">
        <f>SUM(Z74+Z162+Z118+Z206+Z250+Z294+Z338+Z382+Z426+Z470)</f>
        <v>10.54844979679493</v>
      </c>
      <c r="AA23" s="301">
        <f t="shared" si="4"/>
        <v>116.03294776474424</v>
      </c>
      <c r="AC23" s="21"/>
      <c r="AD23" s="17"/>
      <c r="AE23" s="17"/>
      <c r="AF23" s="17"/>
      <c r="AG23" s="17"/>
      <c r="AH23" s="17"/>
      <c r="AI23" s="17"/>
    </row>
    <row r="24" spans="1:35" ht="15">
      <c r="A24" s="48"/>
      <c r="B24" s="52"/>
      <c r="C24" s="52"/>
      <c r="H24" s="4"/>
      <c r="I24" s="7"/>
      <c r="J24" s="292"/>
      <c r="K24" s="302"/>
      <c r="L24" s="303" t="s">
        <v>36</v>
      </c>
      <c r="M24" s="304" t="s">
        <v>36</v>
      </c>
      <c r="N24" s="302" t="s">
        <v>40</v>
      </c>
      <c r="O24" s="305" t="s">
        <v>36</v>
      </c>
      <c r="P24" s="261"/>
      <c r="Q24" s="272"/>
      <c r="R24" s="304" t="s">
        <v>36</v>
      </c>
      <c r="S24" s="304" t="s">
        <v>36</v>
      </c>
      <c r="T24" s="306" t="s">
        <v>36</v>
      </c>
      <c r="U24" s="368"/>
      <c r="V24" s="575" t="s">
        <v>36</v>
      </c>
      <c r="W24" s="808" t="s">
        <v>40</v>
      </c>
      <c r="X24" s="557"/>
      <c r="Y24" s="304" t="s">
        <v>36</v>
      </c>
      <c r="Z24" s="304" t="s">
        <v>36</v>
      </c>
      <c r="AA24" s="307" t="s">
        <v>36</v>
      </c>
      <c r="AC24" s="21"/>
      <c r="AD24" s="17"/>
      <c r="AE24" s="17"/>
      <c r="AF24" s="17"/>
      <c r="AG24" s="17"/>
      <c r="AH24" s="17"/>
      <c r="AI24" s="17"/>
    </row>
    <row r="25" spans="1:35" ht="15">
      <c r="A25" s="53"/>
      <c r="B25" s="52"/>
      <c r="C25" s="52"/>
      <c r="I25" s="7"/>
      <c r="J25" s="292"/>
      <c r="K25" s="308" t="s">
        <v>66</v>
      </c>
      <c r="L25" s="296">
        <f>SUM(L18:L24)</f>
        <v>500</v>
      </c>
      <c r="M25" s="297">
        <f>SUM(M18:M24)</f>
        <v>74</v>
      </c>
      <c r="N25" s="309"/>
      <c r="O25" s="299">
        <f>SUM(O18:O24)</f>
        <v>574</v>
      </c>
      <c r="P25" s="261"/>
      <c r="Q25" s="300">
        <f>IF(O25&gt;0,(T25/O25)-1,"-")</f>
        <v>1.5546082911306769E-2</v>
      </c>
      <c r="R25" s="297">
        <f>SUM(R18:R24)</f>
        <v>507.77293531358123</v>
      </c>
      <c r="S25" s="297">
        <f>SUM(S18:S24)</f>
        <v>75.150516277508757</v>
      </c>
      <c r="T25" s="297">
        <f>SUM(T18:T24)</f>
        <v>582.92345159109004</v>
      </c>
      <c r="U25" s="368"/>
      <c r="V25" s="577">
        <f>SUM(V19:V23)</f>
        <v>0</v>
      </c>
      <c r="W25" s="803">
        <f>SUM(W19:W23)</f>
        <v>582.92345159109004</v>
      </c>
      <c r="X25" s="392">
        <f t="shared" si="2"/>
        <v>3.870354007566057E-2</v>
      </c>
      <c r="Y25" s="297">
        <f>SUM(Y18:Y24)</f>
        <v>527.42561862910759</v>
      </c>
      <c r="Z25" s="297">
        <f>SUM(Z18:Z24)</f>
        <v>78.059034131680562</v>
      </c>
      <c r="AA25" s="310">
        <f>SUM(AA18:AA24)</f>
        <v>605.48465276078821</v>
      </c>
      <c r="AC25" s="183">
        <f>SUM(AA16:AA24)</f>
        <v>605.48465276078821</v>
      </c>
      <c r="AD25" s="184">
        <f>SUM(V25:Z25)</f>
        <v>1188.446807891954</v>
      </c>
      <c r="AE25" s="38" t="s">
        <v>2</v>
      </c>
      <c r="AF25" s="17"/>
      <c r="AG25" s="17"/>
      <c r="AH25" s="17"/>
      <c r="AI25" s="17"/>
    </row>
    <row r="26" spans="1:35" ht="15">
      <c r="A26" s="53"/>
      <c r="B26" s="54"/>
      <c r="C26" s="54"/>
      <c r="I26" s="7"/>
      <c r="J26" s="292"/>
      <c r="K26" s="244"/>
      <c r="L26" s="311"/>
      <c r="M26" s="312"/>
      <c r="N26" s="244"/>
      <c r="O26" s="313"/>
      <c r="P26" s="261"/>
      <c r="Q26" s="272"/>
      <c r="R26" s="312"/>
      <c r="S26" s="312"/>
      <c r="T26" s="314"/>
      <c r="U26" s="368"/>
      <c r="V26" s="576"/>
      <c r="W26" s="804"/>
      <c r="X26" s="557"/>
      <c r="Y26" s="312"/>
      <c r="Z26" s="312"/>
      <c r="AA26" s="315"/>
      <c r="AC26" s="21"/>
      <c r="AD26" s="17"/>
      <c r="AE26" s="38" t="s">
        <v>3</v>
      </c>
      <c r="AF26" s="17"/>
      <c r="AG26" s="17"/>
      <c r="AH26" s="17"/>
      <c r="AI26" s="17"/>
    </row>
    <row r="27" spans="1:35" ht="15">
      <c r="A27" s="53"/>
      <c r="B27" s="54"/>
      <c r="C27" s="54"/>
      <c r="I27" s="7"/>
      <c r="J27" s="316" t="s">
        <v>61</v>
      </c>
      <c r="K27" s="244" t="s">
        <v>37</v>
      </c>
      <c r="L27" s="296">
        <f>SUM(L79+L167+L123+L211+L255+L299+L343+L387+L431+L475)</f>
        <v>5</v>
      </c>
      <c r="M27" s="297">
        <f>SUM(M79+M167+M123+M211+M255+M299+M343+M387+M431+M475)</f>
        <v>1.55</v>
      </c>
      <c r="N27" s="298">
        <f>IF(L27&gt;0,M27/L27,"-")</f>
        <v>0.31</v>
      </c>
      <c r="O27" s="299">
        <f>SUM(L27:M27)</f>
        <v>6.55</v>
      </c>
      <c r="P27" s="261"/>
      <c r="Q27" s="300">
        <f>IF(O27&gt;0,(T27/O27)-1,"-")</f>
        <v>1.5548650612674519E-2</v>
      </c>
      <c r="R27" s="297">
        <f>SUM(R79+R167+R123+R211+R255+R299+R343+R387+R431+R475)</f>
        <v>5.0777432530633728</v>
      </c>
      <c r="S27" s="297">
        <f>SUM(S79+S167+S123+S211+S255+S299+S343+S387+S431+S475)</f>
        <v>1.5741004084496455</v>
      </c>
      <c r="T27" s="297">
        <f>SUM(R27:S27)</f>
        <v>6.6518436615130181</v>
      </c>
      <c r="U27" s="368"/>
      <c r="V27" s="576">
        <v>0</v>
      </c>
      <c r="W27" s="574">
        <f>T27+V27</f>
        <v>6.6518436615130181</v>
      </c>
      <c r="X27" s="392">
        <f t="shared" si="2"/>
        <v>1.8728024181111635E-2</v>
      </c>
      <c r="Y27" s="297">
        <f>SUM(Y79+Y167+Y123+Y211+Y255+Y299+Y343+Y387+Y431+Y475)</f>
        <v>5.17283935149222</v>
      </c>
      <c r="Z27" s="297">
        <f>SUM(Z79+Z167+Z123+Z211+Z255+Z299+Z343+Z387+Z431+Z475)</f>
        <v>1.6035801989625882</v>
      </c>
      <c r="AA27" s="301">
        <f>SUM(Y27:Z27)+V27</f>
        <v>6.7764195504548077</v>
      </c>
      <c r="AC27" s="21"/>
      <c r="AD27" s="17"/>
      <c r="AE27" s="38" t="s">
        <v>4</v>
      </c>
      <c r="AF27" s="184">
        <f>SUM(V34:Z34)-AA34</f>
        <v>1562.4449219040957</v>
      </c>
      <c r="AG27" s="17"/>
      <c r="AH27" s="17"/>
      <c r="AI27" s="17"/>
    </row>
    <row r="28" spans="1:35" ht="14.25" customHeight="1">
      <c r="A28" s="53"/>
      <c r="B28" s="55"/>
      <c r="C28" s="55"/>
      <c r="F28" s="215"/>
      <c r="G28" s="215"/>
      <c r="I28" s="7"/>
      <c r="J28" s="317"/>
      <c r="K28" s="325"/>
      <c r="L28" s="326"/>
      <c r="M28" s="327"/>
      <c r="N28" s="328"/>
      <c r="O28" s="313"/>
      <c r="P28" s="261"/>
      <c r="Q28" s="272"/>
      <c r="R28" s="329"/>
      <c r="S28" s="329"/>
      <c r="T28" s="323"/>
      <c r="U28" s="368"/>
      <c r="V28" s="576"/>
      <c r="W28" s="805"/>
      <c r="X28" s="550"/>
      <c r="Y28" s="329"/>
      <c r="Z28" s="329"/>
      <c r="AA28" s="315"/>
      <c r="AC28" s="21"/>
      <c r="AD28" s="15"/>
      <c r="AE28" s="15"/>
      <c r="AF28" s="15"/>
      <c r="AG28" s="17"/>
      <c r="AH28" s="17"/>
      <c r="AI28" s="17"/>
    </row>
    <row r="29" spans="1:35" ht="15">
      <c r="A29" s="53"/>
      <c r="B29" s="56"/>
      <c r="C29" s="56"/>
      <c r="F29" s="215" t="s">
        <v>685</v>
      </c>
      <c r="G29" s="185">
        <f>L29/L25</f>
        <v>0.23400000000000001</v>
      </c>
      <c r="I29" s="7"/>
      <c r="J29" s="316" t="s">
        <v>62</v>
      </c>
      <c r="K29" s="251" t="s">
        <v>38</v>
      </c>
      <c r="L29" s="296">
        <f>SUM(SUM(L83:L91)+SUM(L127:L135)+SUM(L171:L179)+SUM(L215:L223)+SUM(L259:L267)+SUM(L303:L311)+SUM(L347:L355)+SUM(L391:L399)+SUM(L435:L443)+SUM(L479:L487))</f>
        <v>117</v>
      </c>
      <c r="M29" s="297">
        <f>SUM(SUM(M83:M91)+SUM(M127:M135)+SUM(M171:M179)+SUM(M215:M223)+SUM(M259:M267)+SUM(M303:M311)+SUM(M347:M355)+SUM(M391:M399)+SUM(M435:M443)+SUM(M479:M487))</f>
        <v>17.315999999999988</v>
      </c>
      <c r="N29" s="298">
        <f>IF(L29=0,0,M29/L29)</f>
        <v>0.14799999999999991</v>
      </c>
      <c r="O29" s="299">
        <f>SUM(L29:M29)</f>
        <v>134.31599999999997</v>
      </c>
      <c r="P29" s="261"/>
      <c r="Q29" s="300">
        <f>IF(O29&gt;0,(T29/O29)-1,"-")</f>
        <v>2.1595990629342587E-2</v>
      </c>
      <c r="R29" s="297">
        <f>SUM(SUM(R83:R91)+SUM(R127:R135)+SUM(R171:R179)+SUM(R215:R223)+SUM(R259:R267)+SUM(R303:R311)+SUM(R347:R355)+SUM(R391:R399)+SUM(R435:R443)+SUM(R479:R487))</f>
        <v>119.52673090363305</v>
      </c>
      <c r="S29" s="297">
        <f>SUM(SUM(S83:S91)+SUM(S127:S135)+SUM(S171:S179)+SUM(S215:S223)+SUM(S259:S267)+SUM(S303:S311)+SUM(S347:S355)+SUM(S391:S399)+SUM(S435:S443)+SUM(S479:S487))</f>
        <v>17.689956173737684</v>
      </c>
      <c r="T29" s="297">
        <f>SUM(R29:S29)</f>
        <v>137.21668707737075</v>
      </c>
      <c r="U29" s="368"/>
      <c r="V29" s="576">
        <v>750</v>
      </c>
      <c r="W29" s="574">
        <f>T29+V29</f>
        <v>887.21668707737081</v>
      </c>
      <c r="X29" s="392">
        <f t="shared" si="2"/>
        <v>1.9726315948212392E-2</v>
      </c>
      <c r="Y29" s="297">
        <f>SUM(SUM(Y83:Y91)+SUM(Y127:Y135)+SUM(Y171:Y179)+SUM(Y215:Y223)+SUM(Y259:Y267)+SUM(Y303:Y311)+SUM(Y347:Y355)+SUM(Y391:Y399)+SUM(Y435:Y443)+SUM(Y479:Y487))</f>
        <v>121.88455296169506</v>
      </c>
      <c r="Z29" s="297">
        <f>SUM(SUM(Z83:Z91)+SUM(Z127:Z135)+SUM(Z171:Z179)+SUM(Z215:Z223)+SUM(Z259:Z267)+SUM(Z303:Z311)+SUM(Z347:Z355)+SUM(Z391:Z399)+SUM(Z435:Z443)+SUM(Z479:Z487))</f>
        <v>18.03891383833086</v>
      </c>
      <c r="AA29" s="301">
        <f>SUM(Y29:Z29)+V29</f>
        <v>889.92346680002595</v>
      </c>
      <c r="AD29" s="22"/>
      <c r="AE29" s="29"/>
      <c r="AF29" s="29"/>
      <c r="AG29" s="30"/>
      <c r="AH29" s="30"/>
      <c r="AI29" s="30"/>
    </row>
    <row r="30" spans="1:35">
      <c r="A30" s="53"/>
      <c r="B30" s="56"/>
      <c r="C30" s="56"/>
      <c r="F30" s="215"/>
      <c r="G30" s="69"/>
      <c r="I30" s="7"/>
      <c r="J30" s="330"/>
      <c r="K30" s="331"/>
      <c r="L30" s="311"/>
      <c r="M30" s="322"/>
      <c r="N30" s="244"/>
      <c r="O30" s="313"/>
      <c r="P30" s="261"/>
      <c r="Q30" s="311"/>
      <c r="R30" s="322"/>
      <c r="S30" s="322"/>
      <c r="T30" s="323"/>
      <c r="U30" s="368"/>
      <c r="V30" s="577" t="s">
        <v>40</v>
      </c>
      <c r="W30" s="804" t="s">
        <v>40</v>
      </c>
      <c r="X30" s="557"/>
      <c r="Y30" s="322"/>
      <c r="Z30" s="322"/>
      <c r="AA30" s="324"/>
      <c r="AD30" s="23" t="s">
        <v>8</v>
      </c>
      <c r="AE30" s="28"/>
      <c r="AF30" s="28"/>
      <c r="AG30" s="30"/>
      <c r="AH30" s="30"/>
      <c r="AI30" s="30"/>
    </row>
    <row r="31" spans="1:35" ht="15">
      <c r="A31" s="53"/>
      <c r="B31" s="56"/>
      <c r="C31" s="56"/>
      <c r="F31" s="216" t="s">
        <v>686</v>
      </c>
      <c r="G31" s="185">
        <f>L31/L25</f>
        <v>0.14599999999999999</v>
      </c>
      <c r="I31" s="7"/>
      <c r="J31" s="316" t="s">
        <v>63</v>
      </c>
      <c r="K31" s="251" t="s">
        <v>39</v>
      </c>
      <c r="L31" s="296">
        <f>SUM(SUM(L94:L96)+SUM(L138:L140)+SUM(L182:L184)+SUM(L226:L228)+SUM(L270:L272)+SUM(L314:L316)+SUM(L358:L360)+SUM(L402:L404)+SUM(L446:L448)+SUM(L490:L492))</f>
        <v>73</v>
      </c>
      <c r="M31" s="297">
        <f>SUM(SUM(M94:M96)+SUM(M138:M140)+SUM(M182:M184)+SUM(M226:M228)+SUM(M270:M272)+SUM(M314:M316)+SUM(M358:M360)+SUM(M402:M404)+SUM(M446:M448)+SUM(M490:M492))</f>
        <v>10.803999999999993</v>
      </c>
      <c r="N31" s="333">
        <f>IF(L31&gt;0,M31/L31,"-")</f>
        <v>0.14799999999999991</v>
      </c>
      <c r="O31" s="299">
        <f>SUM(L31:M31)</f>
        <v>83.803999999999988</v>
      </c>
      <c r="P31" s="261"/>
      <c r="Q31" s="300">
        <f>IF(O31&gt;0,(T31/O31)-1,"-")</f>
        <v>2.1595990629342809E-2</v>
      </c>
      <c r="R31" s="297">
        <f>SUM(SUM(R94:R96)+SUM(R138:R140)+SUM(R182:R184)+SUM(R226:R228)+SUM(R270:R272)+SUM(R314:R316)+SUM(R358:R360)+SUM(R402:R404)+SUM(R446:R448)+SUM(R490:R492))</f>
        <v>74.57650731594201</v>
      </c>
      <c r="S31" s="297">
        <f>SUM(SUM(S94:S96)+SUM(S138:S140)+SUM(S182:S184)+SUM(S226:S228)+SUM(S270:S272)+SUM(S314:S316)+SUM(S358:S360)+SUM(S402:S404)+SUM(S446:S448)+SUM(S490:S492))</f>
        <v>11.037323082759411</v>
      </c>
      <c r="T31" s="297">
        <f>SUM(R31:S31)</f>
        <v>85.613830398701424</v>
      </c>
      <c r="U31" s="368"/>
      <c r="V31" s="576">
        <v>0</v>
      </c>
      <c r="W31" s="574">
        <f>T31+V31</f>
        <v>85.613830398701424</v>
      </c>
      <c r="X31" s="392">
        <f t="shared" si="2"/>
        <v>7.4520257201000195E-2</v>
      </c>
      <c r="Y31" s="297">
        <f>SUM(SUM(Y94:Y96)+SUM(Y138:Y140)+SUM(Y182:Y184)+SUM(Y226:Y228)+SUM(Y270:Y272)+SUM(Y314:Y316)+SUM(Y358:Y360)+SUM(Y402:Y404)+SUM(Y446:Y448)+SUM(Y490:Y492))</f>
        <v>80.133967822278294</v>
      </c>
      <c r="Z31" s="297">
        <f>SUM(SUM(Z94:Z96)+SUM(Z138:Z140)+SUM(Z182:Z184)+SUM(Z226:Z228)+SUM(Z270:Z272)+SUM(Z314:Z316)+SUM(Z358:Z360)+SUM(Z402:Z404)+SUM(Z446:Z448)+SUM(Z490:Z492))</f>
        <v>11.85982723769718</v>
      </c>
      <c r="AA31" s="301">
        <f>SUM(Y31:Z31)+V31</f>
        <v>91.993795059975469</v>
      </c>
      <c r="AD31" s="24" t="s">
        <v>399</v>
      </c>
      <c r="AE31" s="29"/>
      <c r="AF31" s="29"/>
      <c r="AG31" s="30"/>
      <c r="AH31" s="30"/>
      <c r="AI31" s="30"/>
    </row>
    <row r="32" spans="1:35">
      <c r="A32" s="53"/>
      <c r="B32" s="56"/>
      <c r="C32" s="56"/>
      <c r="I32" s="7"/>
      <c r="J32" s="334"/>
      <c r="K32" s="251"/>
      <c r="L32" s="318"/>
      <c r="M32" s="319"/>
      <c r="N32" s="309"/>
      <c r="O32" s="299"/>
      <c r="P32" s="261"/>
      <c r="Q32" s="320"/>
      <c r="R32" s="321"/>
      <c r="S32" s="321"/>
      <c r="T32" s="335"/>
      <c r="U32" s="368"/>
      <c r="V32" s="576"/>
      <c r="W32" s="804"/>
      <c r="X32" s="556"/>
      <c r="Y32" s="321"/>
      <c r="Z32" s="321"/>
      <c r="AA32" s="336"/>
      <c r="AD32" s="24"/>
      <c r="AE32" s="29"/>
      <c r="AF32" s="29"/>
      <c r="AG32" s="30"/>
      <c r="AH32" s="30"/>
      <c r="AI32" s="30"/>
    </row>
    <row r="33" spans="1:35" ht="13.8" thickBot="1">
      <c r="A33" s="53"/>
      <c r="B33" s="56"/>
      <c r="C33" s="56"/>
      <c r="I33" s="7"/>
      <c r="J33" s="337"/>
      <c r="K33" s="253"/>
      <c r="L33" s="338"/>
      <c r="M33" s="339"/>
      <c r="N33" s="340"/>
      <c r="O33" s="341"/>
      <c r="P33" s="342"/>
      <c r="Q33" s="343"/>
      <c r="R33" s="339"/>
      <c r="S33" s="339"/>
      <c r="T33" s="344"/>
      <c r="U33" s="344"/>
      <c r="V33" s="344"/>
      <c r="W33" s="806"/>
      <c r="X33" s="580"/>
      <c r="Y33" s="344"/>
      <c r="Z33" s="344"/>
      <c r="AA33" s="581"/>
      <c r="AC33" s="21"/>
      <c r="AD33" s="25"/>
      <c r="AE33" s="25"/>
      <c r="AF33" s="25"/>
      <c r="AG33" s="30"/>
      <c r="AH33" s="30"/>
      <c r="AI33" s="30"/>
    </row>
    <row r="34" spans="1:35" ht="13.8" thickTop="1">
      <c r="A34" s="53"/>
      <c r="B34" s="56"/>
      <c r="C34" s="56"/>
      <c r="I34" s="7"/>
      <c r="J34" s="292"/>
      <c r="K34" s="308" t="s">
        <v>65</v>
      </c>
      <c r="L34" s="296">
        <f>SUM(L25:L33)</f>
        <v>695</v>
      </c>
      <c r="M34" s="299">
        <f>SUM(M25:M33)</f>
        <v>103.66999999999997</v>
      </c>
      <c r="N34" s="298">
        <f>IF(L34=0,0,M34/L34)</f>
        <v>0.14916546762589925</v>
      </c>
      <c r="O34" s="299">
        <f>L34+M34</f>
        <v>798.67</v>
      </c>
      <c r="P34" s="261"/>
      <c r="Q34" s="300" t="s">
        <v>40</v>
      </c>
      <c r="R34" s="297">
        <f>SUM(R25:R33)</f>
        <v>706.95391678621957</v>
      </c>
      <c r="S34" s="297">
        <f>SUM(S25:S33)</f>
        <v>105.45189594245551</v>
      </c>
      <c r="T34" s="335">
        <f>R34+S34</f>
        <v>812.40581272867507</v>
      </c>
      <c r="U34" s="368"/>
      <c r="V34" s="561">
        <f>SUM(V25:V31)</f>
        <v>750</v>
      </c>
      <c r="W34" s="807">
        <f>SUM(W25:W32)</f>
        <v>1562.4058127286753</v>
      </c>
      <c r="X34" s="392">
        <f>IF(T34&gt;0,((AA34-V34)/T34)-1,"-")</f>
        <v>3.9109175420413367E-2</v>
      </c>
      <c r="Y34" s="297">
        <f>SUM(Y25:Y33)</f>
        <v>734.6169787645731</v>
      </c>
      <c r="Z34" s="297">
        <f>SUM(Z25:Z33)</f>
        <v>109.56135540667118</v>
      </c>
      <c r="AA34" s="301">
        <f>SUM(Y34:Z34)+V34</f>
        <v>1594.1783341712444</v>
      </c>
      <c r="AC34" s="183">
        <f>SUM(AA25:AA33)</f>
        <v>1594.1783341712444</v>
      </c>
      <c r="AD34" s="186">
        <f>Y34+Z34+V34</f>
        <v>1594.1783341712444</v>
      </c>
      <c r="AE34" s="25"/>
      <c r="AF34" s="25"/>
      <c r="AG34" s="30"/>
      <c r="AH34" s="30"/>
      <c r="AI34" s="30"/>
    </row>
    <row r="35" spans="1:35" ht="12" customHeight="1">
      <c r="A35" s="53"/>
      <c r="B35" s="56"/>
      <c r="C35" s="56"/>
      <c r="I35" s="7"/>
      <c r="J35" s="345"/>
      <c r="K35" s="244"/>
      <c r="L35" s="244"/>
      <c r="M35" s="244"/>
      <c r="N35" s="244"/>
      <c r="O35" s="295"/>
      <c r="P35" s="244"/>
      <c r="Q35" s="244"/>
      <c r="R35" s="246"/>
      <c r="S35" s="246"/>
      <c r="T35" s="246"/>
      <c r="U35" s="244"/>
      <c r="V35" s="244"/>
      <c r="W35" s="244"/>
      <c r="X35" s="244"/>
      <c r="Y35" s="246"/>
      <c r="Z35" s="249"/>
      <c r="AA35" s="249"/>
      <c r="AC35" s="21"/>
      <c r="AD35" s="25"/>
      <c r="AE35" s="25"/>
      <c r="AF35" s="25"/>
      <c r="AG35" s="30"/>
      <c r="AH35" s="30"/>
      <c r="AI35" s="30"/>
    </row>
    <row r="36" spans="1:35" ht="29.4" customHeight="1">
      <c r="A36" s="53"/>
      <c r="B36" s="56"/>
      <c r="C36" s="56"/>
      <c r="I36" s="7"/>
      <c r="J36" s="244"/>
      <c r="K36" s="346" t="s">
        <v>651</v>
      </c>
      <c r="L36" s="347" t="str">
        <f>'Input %'!A14</f>
        <v xml:space="preserve">  CHIEF, COST ENGINEERING, xxx</v>
      </c>
      <c r="M36" s="245"/>
      <c r="N36" s="245"/>
      <c r="O36" s="244"/>
      <c r="P36" s="244"/>
      <c r="Q36" s="244"/>
      <c r="R36" s="246"/>
      <c r="S36" s="246"/>
      <c r="T36" s="348"/>
      <c r="U36" s="244"/>
      <c r="V36" s="244"/>
      <c r="W36" s="244"/>
      <c r="X36" s="244"/>
      <c r="Y36" s="246"/>
      <c r="Z36" s="349"/>
      <c r="AA36" s="349"/>
      <c r="AC36" s="183">
        <f>AC34-AC37</f>
        <v>0</v>
      </c>
      <c r="AD36" s="28" t="s">
        <v>391</v>
      </c>
      <c r="AE36" s="28"/>
      <c r="AF36" s="28"/>
      <c r="AG36" s="30"/>
      <c r="AH36" s="30"/>
      <c r="AI36" s="30"/>
    </row>
    <row r="37" spans="1:35" ht="13.8">
      <c r="A37" s="53"/>
      <c r="B37" s="56"/>
      <c r="C37" s="56"/>
      <c r="I37" s="7"/>
      <c r="J37" s="244"/>
      <c r="K37" s="753" t="s">
        <v>651</v>
      </c>
      <c r="L37" s="350"/>
      <c r="M37" s="350"/>
      <c r="N37" s="244"/>
      <c r="O37" s="350"/>
      <c r="P37" s="244"/>
      <c r="Q37" s="351"/>
      <c r="R37" s="246"/>
      <c r="S37" s="246"/>
      <c r="T37" s="246"/>
      <c r="U37" s="244"/>
      <c r="V37" s="244"/>
      <c r="W37" s="244"/>
      <c r="X37" s="244"/>
      <c r="Y37" s="352" t="s">
        <v>41</v>
      </c>
      <c r="Z37" s="353">
        <v>0.5</v>
      </c>
      <c r="AA37" s="354">
        <f>+Z37*AA34</f>
        <v>797.08916708562219</v>
      </c>
      <c r="AC37" s="183">
        <f>AC39+AC44</f>
        <v>1594.1783341712444</v>
      </c>
      <c r="AD37" s="28" t="s">
        <v>392</v>
      </c>
      <c r="AE37" s="28"/>
      <c r="AF37" s="28"/>
      <c r="AG37" s="30"/>
      <c r="AH37" s="30"/>
      <c r="AI37" s="30"/>
    </row>
    <row r="38" spans="1:35" ht="13.8">
      <c r="A38" s="53"/>
      <c r="B38" s="56"/>
      <c r="C38" s="56"/>
      <c r="I38" s="7"/>
      <c r="J38" s="244"/>
      <c r="K38" s="753"/>
      <c r="L38" s="355" t="str">
        <f>'Input %'!A10</f>
        <v xml:space="preserve">  PROJECT MANAGER, xxx</v>
      </c>
      <c r="M38" s="350"/>
      <c r="N38" s="244"/>
      <c r="O38" s="350"/>
      <c r="P38" s="244"/>
      <c r="Q38" s="350"/>
      <c r="R38" s="246"/>
      <c r="S38" s="356" t="s">
        <v>40</v>
      </c>
      <c r="T38" s="348"/>
      <c r="U38" s="244"/>
      <c r="V38" s="244"/>
      <c r="W38" s="244"/>
      <c r="X38" s="244"/>
      <c r="Y38" s="352" t="s">
        <v>42</v>
      </c>
      <c r="Z38" s="353">
        <v>0.5</v>
      </c>
      <c r="AA38" s="357">
        <f>AA34*Z38</f>
        <v>797.08916708562219</v>
      </c>
      <c r="AC38" s="187" t="s">
        <v>393</v>
      </c>
      <c r="AD38" s="28"/>
      <c r="AE38" s="28"/>
      <c r="AF38" s="28"/>
      <c r="AG38" s="30"/>
      <c r="AH38" s="30"/>
      <c r="AI38" s="30"/>
    </row>
    <row r="39" spans="1:35" ht="13.8">
      <c r="A39" s="53"/>
      <c r="B39" s="56"/>
      <c r="C39" s="56"/>
      <c r="I39" s="7"/>
      <c r="J39" s="358"/>
      <c r="K39" s="753" t="s">
        <v>651</v>
      </c>
      <c r="L39" s="350"/>
      <c r="M39" s="350"/>
      <c r="N39" s="244"/>
      <c r="O39" s="350"/>
      <c r="P39" s="244"/>
      <c r="Q39" s="351"/>
      <c r="R39" s="246"/>
      <c r="S39" s="356" t="s">
        <v>40</v>
      </c>
      <c r="T39" s="246"/>
      <c r="U39" s="244"/>
      <c r="V39" s="244"/>
      <c r="W39" s="244"/>
      <c r="X39" s="244"/>
      <c r="Y39" s="352"/>
      <c r="Z39" s="359"/>
      <c r="AA39" s="360" t="s">
        <v>40</v>
      </c>
      <c r="AC39" s="183">
        <f>V34</f>
        <v>750</v>
      </c>
      <c r="AD39" s="28" t="s">
        <v>394</v>
      </c>
      <c r="AE39" s="28"/>
      <c r="AF39" s="28"/>
      <c r="AG39" s="30"/>
      <c r="AH39" s="30"/>
      <c r="AI39" s="30"/>
    </row>
    <row r="40" spans="1:35" ht="13.8">
      <c r="A40" s="53"/>
      <c r="B40" s="56"/>
      <c r="C40" s="56"/>
      <c r="I40" s="7"/>
      <c r="J40" s="244"/>
      <c r="K40" s="753"/>
      <c r="L40" s="361" t="str">
        <f>'Input %'!A28</f>
        <v xml:space="preserve">  CHIEF, REAL ESTATE, xxx</v>
      </c>
      <c r="M40" s="350"/>
      <c r="N40" s="244"/>
      <c r="O40" s="350"/>
      <c r="P40" s="244"/>
      <c r="Q40" s="361" t="s">
        <v>40</v>
      </c>
      <c r="R40" s="246"/>
      <c r="S40" s="246"/>
      <c r="T40" s="246"/>
      <c r="U40" s="244"/>
      <c r="V40" s="244"/>
      <c r="W40" s="244"/>
      <c r="X40" s="244"/>
      <c r="Y40" s="362" t="s">
        <v>43</v>
      </c>
      <c r="Z40" s="249"/>
      <c r="AA40" s="363">
        <f>SUM(AA37:AA39)</f>
        <v>1594.1783341712444</v>
      </c>
      <c r="AC40" s="25"/>
      <c r="AD40" s="28" t="s">
        <v>395</v>
      </c>
      <c r="AE40" s="28"/>
      <c r="AF40" s="28"/>
      <c r="AG40" s="25"/>
      <c r="AH40" s="25"/>
      <c r="AI40" s="25"/>
    </row>
    <row r="41" spans="1:35">
      <c r="A41" s="53"/>
      <c r="B41" s="56"/>
      <c r="C41" s="56"/>
      <c r="D41" s="9"/>
      <c r="E41" s="9"/>
      <c r="H41" s="4"/>
      <c r="I41" s="7"/>
      <c r="J41" s="244"/>
      <c r="K41" s="753"/>
      <c r="L41" s="350"/>
      <c r="M41" s="350"/>
      <c r="N41" s="244"/>
      <c r="O41" s="350"/>
      <c r="P41" s="244"/>
      <c r="Q41" s="364"/>
      <c r="R41" s="246"/>
      <c r="S41" s="356" t="s">
        <v>40</v>
      </c>
      <c r="T41" s="348"/>
      <c r="U41" s="350"/>
      <c r="V41" s="244"/>
      <c r="W41" s="244"/>
      <c r="X41" s="244"/>
      <c r="Y41" s="246"/>
      <c r="Z41" s="249"/>
      <c r="AA41" s="365"/>
      <c r="AC41" s="25"/>
      <c r="AD41" s="28"/>
      <c r="AE41" s="28"/>
      <c r="AF41" s="28"/>
      <c r="AG41" s="25"/>
      <c r="AH41" s="25"/>
      <c r="AI41" s="25"/>
    </row>
    <row r="42" spans="1:35" ht="15.6" customHeight="1">
      <c r="A42" s="53"/>
      <c r="B42" s="56"/>
      <c r="C42" s="56"/>
      <c r="I42" s="7"/>
      <c r="J42" s="244"/>
      <c r="K42" s="753"/>
      <c r="L42" s="361" t="str">
        <f>'Input %'!A12</f>
        <v xml:space="preserve">  CHIEF, PLANNING,xxx</v>
      </c>
      <c r="M42" s="350"/>
      <c r="N42" s="244"/>
      <c r="O42" s="350"/>
      <c r="P42" s="244"/>
      <c r="Q42" s="366"/>
      <c r="R42" s="246"/>
      <c r="S42" s="246"/>
      <c r="T42" s="246"/>
      <c r="U42" s="244"/>
      <c r="V42" s="244"/>
      <c r="W42" s="244"/>
      <c r="X42" s="244"/>
      <c r="Y42" s="246"/>
      <c r="Z42" s="249"/>
      <c r="AA42" s="367"/>
      <c r="AC42" s="21"/>
      <c r="AD42" s="28"/>
      <c r="AE42" s="28"/>
      <c r="AF42" s="28"/>
      <c r="AG42" s="25"/>
      <c r="AH42" s="25"/>
      <c r="AI42" s="25"/>
    </row>
    <row r="43" spans="1:35">
      <c r="A43" s="53"/>
      <c r="B43" s="56"/>
      <c r="C43" s="56"/>
      <c r="I43" s="7"/>
      <c r="J43" s="244"/>
      <c r="K43" s="753"/>
      <c r="L43" s="350"/>
      <c r="M43" s="350"/>
      <c r="N43" s="244"/>
      <c r="O43" s="350"/>
      <c r="P43" s="244"/>
      <c r="Q43" s="364"/>
      <c r="R43" s="246"/>
      <c r="S43" s="246"/>
      <c r="T43" s="246"/>
      <c r="U43" s="244"/>
      <c r="V43" s="244"/>
      <c r="W43" s="244"/>
      <c r="X43" s="244"/>
      <c r="Y43" s="246"/>
      <c r="Z43" s="249"/>
      <c r="AA43" s="249"/>
      <c r="AC43" s="25"/>
      <c r="AD43" s="31" t="s">
        <v>398</v>
      </c>
      <c r="AE43" s="28"/>
      <c r="AF43" s="28"/>
      <c r="AG43" s="25"/>
      <c r="AH43" s="25"/>
      <c r="AI43" s="25"/>
    </row>
    <row r="44" spans="1:35" ht="16.2" customHeight="1" thickBot="1">
      <c r="A44" s="53"/>
      <c r="B44" s="56"/>
      <c r="C44" s="56"/>
      <c r="I44" s="7"/>
      <c r="J44" s="244"/>
      <c r="K44" s="753"/>
      <c r="L44" s="295" t="str">
        <f>'Input %'!A13</f>
        <v xml:space="preserve">  CHIEF, ENGINEERING, xxx</v>
      </c>
      <c r="M44" s="244"/>
      <c r="N44" s="244"/>
      <c r="O44" s="350"/>
      <c r="P44" s="244"/>
      <c r="Q44" s="366"/>
      <c r="R44" s="246"/>
      <c r="S44" s="246"/>
      <c r="T44" s="246"/>
      <c r="U44" s="244"/>
      <c r="V44" s="244"/>
      <c r="W44" s="244"/>
      <c r="X44" s="244"/>
      <c r="Y44" s="246"/>
      <c r="Z44" s="249"/>
      <c r="AA44" s="249"/>
      <c r="AC44" s="188">
        <f>SUM(AC56:AC495)/3</f>
        <v>844.17833417124439</v>
      </c>
      <c r="AD44" s="32" t="s">
        <v>396</v>
      </c>
      <c r="AE44" s="28"/>
      <c r="AF44" s="186">
        <f>SUM(AA34-V34)</f>
        <v>844.17833417124439</v>
      </c>
      <c r="AG44" s="25"/>
      <c r="AH44" s="25"/>
      <c r="AI44" s="25"/>
    </row>
    <row r="45" spans="1:35" ht="13.8" thickTop="1">
      <c r="A45" s="53"/>
      <c r="B45" s="56"/>
      <c r="C45" s="56"/>
      <c r="I45" s="7"/>
      <c r="J45" s="244"/>
      <c r="K45" s="753"/>
      <c r="L45" s="350"/>
      <c r="M45" s="350"/>
      <c r="N45" s="244"/>
      <c r="O45" s="350"/>
      <c r="P45" s="244"/>
      <c r="Q45" s="364"/>
      <c r="R45" s="246"/>
      <c r="S45" s="246"/>
      <c r="T45" s="246"/>
      <c r="U45" s="244"/>
      <c r="V45" s="244"/>
      <c r="W45" s="244"/>
      <c r="X45" s="244"/>
      <c r="Y45" s="246"/>
      <c r="Z45" s="249"/>
      <c r="AA45" s="249"/>
      <c r="AC45" s="21"/>
      <c r="AD45" s="25"/>
      <c r="AE45" s="25"/>
      <c r="AF45" s="25"/>
      <c r="AG45" s="25"/>
      <c r="AH45" s="25"/>
      <c r="AI45" s="25"/>
    </row>
    <row r="46" spans="1:35" ht="15.6" customHeight="1">
      <c r="A46" s="53"/>
      <c r="B46" s="56"/>
      <c r="C46" s="56"/>
      <c r="I46" s="7"/>
      <c r="J46" s="244"/>
      <c r="K46" s="753"/>
      <c r="L46" s="295" t="str">
        <f>'Input %'!A20</f>
        <v xml:space="preserve">  CHIEF, OPERATIONS, xxx</v>
      </c>
      <c r="M46" s="244"/>
      <c r="N46" s="244"/>
      <c r="O46" s="350"/>
      <c r="P46" s="244"/>
      <c r="Q46" s="244"/>
      <c r="R46" s="246"/>
      <c r="S46" s="246"/>
      <c r="T46" s="246"/>
      <c r="U46" s="244"/>
      <c r="V46" s="244"/>
      <c r="W46" s="244"/>
      <c r="X46" s="244"/>
      <c r="Y46" s="246"/>
      <c r="Z46" s="249"/>
      <c r="AA46" s="249"/>
      <c r="AC46" s="21"/>
    </row>
    <row r="47" spans="1:35">
      <c r="A47" s="53"/>
      <c r="B47" s="56"/>
      <c r="C47" s="56"/>
      <c r="I47" s="7"/>
      <c r="J47" s="244"/>
      <c r="K47" s="753"/>
      <c r="L47" s="350"/>
      <c r="M47" s="350"/>
      <c r="N47" s="244"/>
      <c r="O47" s="350"/>
      <c r="P47" s="244"/>
      <c r="Q47" s="364"/>
      <c r="R47" s="246"/>
      <c r="S47" s="246"/>
      <c r="T47" s="246"/>
      <c r="U47" s="244"/>
      <c r="V47" s="244"/>
      <c r="W47" s="244"/>
      <c r="X47" s="244"/>
      <c r="Y47" s="246"/>
      <c r="Z47" s="249"/>
      <c r="AA47" s="249"/>
      <c r="AC47" s="21"/>
    </row>
    <row r="48" spans="1:35" ht="15.6" customHeight="1">
      <c r="A48" s="53"/>
      <c r="B48" s="56"/>
      <c r="C48" s="56"/>
      <c r="I48" s="7"/>
      <c r="J48" s="244"/>
      <c r="K48" s="753"/>
      <c r="L48" s="361" t="str">
        <f>'Input %'!A23</f>
        <v xml:space="preserve">  CHIEF, CONSTRUCTION, xxx</v>
      </c>
      <c r="M48" s="350"/>
      <c r="N48" s="244"/>
      <c r="O48" s="350"/>
      <c r="P48" s="244"/>
      <c r="Q48" s="244"/>
      <c r="R48" s="246"/>
      <c r="S48" s="246"/>
      <c r="T48" s="246"/>
      <c r="U48" s="244"/>
      <c r="V48" s="244"/>
      <c r="W48" s="244"/>
      <c r="X48" s="244"/>
      <c r="Y48" s="246"/>
      <c r="Z48" s="249"/>
      <c r="AA48" s="249"/>
      <c r="AC48" s="25" t="s">
        <v>40</v>
      </c>
    </row>
    <row r="49" spans="1:35">
      <c r="A49" s="53"/>
      <c r="B49" s="56"/>
      <c r="C49" s="56"/>
      <c r="I49" s="7"/>
      <c r="J49" s="244"/>
      <c r="K49" s="753"/>
      <c r="L49" s="350"/>
      <c r="M49" s="350"/>
      <c r="N49" s="244"/>
      <c r="O49" s="350"/>
      <c r="P49" s="244"/>
      <c r="Q49" s="244"/>
      <c r="R49" s="246"/>
      <c r="S49" s="246"/>
      <c r="T49" s="246"/>
      <c r="U49" s="244"/>
      <c r="V49" s="244"/>
      <c r="W49" s="244"/>
      <c r="X49" s="244"/>
      <c r="Y49" s="246"/>
      <c r="Z49" s="249"/>
      <c r="AA49" s="249"/>
      <c r="AC49" s="21"/>
    </row>
    <row r="50" spans="1:35" ht="15.6" customHeight="1">
      <c r="A50" s="53"/>
      <c r="B50" s="56"/>
      <c r="C50" s="56"/>
      <c r="I50" s="7"/>
      <c r="J50" s="244"/>
      <c r="K50" s="753"/>
      <c r="L50" s="361" t="str">
        <f>'Input %'!A17</f>
        <v xml:space="preserve">  CHIEF, CONTRACTING,xxx</v>
      </c>
      <c r="M50" s="350"/>
      <c r="N50" s="244"/>
      <c r="O50" s="350"/>
      <c r="P50" s="244"/>
      <c r="Q50" s="244"/>
      <c r="R50" s="246"/>
      <c r="S50" s="246"/>
      <c r="T50" s="246"/>
      <c r="U50" s="244"/>
      <c r="V50" s="244"/>
      <c r="W50" s="244"/>
      <c r="X50" s="244"/>
      <c r="Y50" s="246"/>
      <c r="Z50" s="249"/>
      <c r="AA50" s="249"/>
      <c r="AC50" s="21"/>
    </row>
    <row r="51" spans="1:35" ht="13.8">
      <c r="A51" s="53"/>
      <c r="B51" s="56"/>
      <c r="C51" s="56"/>
      <c r="I51" s="7"/>
      <c r="J51" s="244"/>
      <c r="K51" s="753"/>
      <c r="L51" s="350"/>
      <c r="M51" s="350"/>
      <c r="N51" s="244"/>
      <c r="O51" s="350"/>
      <c r="P51" s="244"/>
      <c r="Q51" s="244"/>
      <c r="R51" s="246"/>
      <c r="S51" s="246"/>
      <c r="T51" s="246"/>
      <c r="U51" s="244"/>
      <c r="V51" s="244"/>
      <c r="W51" s="244"/>
      <c r="X51" s="244"/>
      <c r="Y51" s="362"/>
      <c r="Z51" s="249"/>
      <c r="AA51" s="249"/>
      <c r="AC51" s="21"/>
    </row>
    <row r="52" spans="1:35" ht="15.6" customHeight="1">
      <c r="A52" s="53"/>
      <c r="B52" s="56"/>
      <c r="C52" s="56"/>
      <c r="I52" s="7"/>
      <c r="J52" s="244"/>
      <c r="K52" s="753"/>
      <c r="L52" s="361" t="str">
        <f>'Input %'!A34</f>
        <v xml:space="preserve">  CHIEF,  PM-PB, xxxx</v>
      </c>
      <c r="M52" s="350"/>
      <c r="N52" s="244"/>
      <c r="O52" s="350"/>
      <c r="P52" s="244"/>
      <c r="Q52" s="244"/>
      <c r="R52" s="246"/>
      <c r="S52" s="246"/>
      <c r="T52" s="246"/>
      <c r="U52" s="244"/>
      <c r="V52" s="244"/>
      <c r="W52" s="244"/>
      <c r="X52" s="244"/>
      <c r="Y52" s="246"/>
      <c r="Z52" s="249"/>
      <c r="AA52" s="249"/>
      <c r="AC52" s="21"/>
    </row>
    <row r="53" spans="1:35">
      <c r="A53" s="53"/>
      <c r="B53" s="56"/>
      <c r="C53" s="56"/>
      <c r="I53" s="7"/>
      <c r="J53" s="244"/>
      <c r="K53" s="753"/>
      <c r="L53" s="350"/>
      <c r="M53" s="350"/>
      <c r="N53" s="244"/>
      <c r="O53" s="350"/>
      <c r="P53" s="244"/>
      <c r="Q53" s="244"/>
      <c r="R53" s="246"/>
      <c r="S53" s="246"/>
      <c r="T53" s="246"/>
      <c r="U53" s="244"/>
      <c r="V53" s="244"/>
      <c r="W53" s="244"/>
      <c r="X53" s="244"/>
      <c r="Y53" s="246"/>
      <c r="Z53" s="249"/>
      <c r="AA53" s="249"/>
      <c r="AC53" s="21"/>
    </row>
    <row r="54" spans="1:35" ht="15.6" customHeight="1">
      <c r="A54" s="53"/>
      <c r="B54" s="56"/>
      <c r="C54" s="56"/>
      <c r="I54" s="7"/>
      <c r="J54" s="244"/>
      <c r="K54" s="753"/>
      <c r="L54" s="361" t="str">
        <f>'Input %'!A11</f>
        <v xml:space="preserve">  CHIEF, DPM, xxx</v>
      </c>
      <c r="M54" s="350"/>
      <c r="N54" s="244"/>
      <c r="O54" s="350"/>
      <c r="P54" s="244"/>
      <c r="Q54" s="331"/>
      <c r="R54" s="246"/>
      <c r="S54" s="246"/>
      <c r="T54" s="246"/>
      <c r="U54" s="244"/>
      <c r="V54" s="244"/>
      <c r="W54" s="244"/>
      <c r="X54" s="244"/>
      <c r="Y54" s="246"/>
      <c r="Z54" s="249"/>
      <c r="AA54" s="249"/>
      <c r="AC54" s="21"/>
    </row>
    <row r="55" spans="1:35">
      <c r="A55" s="53"/>
      <c r="B55" s="56"/>
      <c r="C55" s="56"/>
      <c r="I55" s="7"/>
      <c r="J55" s="244"/>
      <c r="K55" s="368"/>
      <c r="L55" s="350"/>
      <c r="M55" s="350"/>
      <c r="N55" s="244"/>
      <c r="O55" s="350"/>
      <c r="P55" s="244"/>
      <c r="Q55" s="331"/>
      <c r="R55" s="246"/>
      <c r="S55" s="246"/>
      <c r="T55" s="246"/>
      <c r="U55" s="244"/>
      <c r="V55" s="244"/>
      <c r="W55" s="244"/>
      <c r="X55" s="244"/>
      <c r="Y55" s="246"/>
      <c r="Z55" s="249"/>
      <c r="AA55" s="249"/>
      <c r="AC55" s="21"/>
    </row>
    <row r="56" spans="1:35" ht="15.6">
      <c r="A56" s="10"/>
      <c r="B56" s="57" t="s">
        <v>77</v>
      </c>
      <c r="C56" s="57"/>
      <c r="D56" s="10"/>
      <c r="E56" s="10"/>
      <c r="F56" s="217" t="s">
        <v>40</v>
      </c>
      <c r="G56" s="539">
        <v>1</v>
      </c>
      <c r="H56" s="8"/>
      <c r="I56" s="7">
        <v>1</v>
      </c>
      <c r="J56" s="369"/>
      <c r="K56" s="244"/>
      <c r="L56" s="350"/>
      <c r="M56" s="350"/>
      <c r="N56" s="244"/>
      <c r="O56" s="370" t="s">
        <v>67</v>
      </c>
      <c r="P56" s="244"/>
      <c r="Q56" s="244"/>
      <c r="R56" s="246"/>
      <c r="S56" s="246"/>
      <c r="T56" s="246"/>
      <c r="U56" s="244"/>
      <c r="V56" s="244"/>
      <c r="W56" s="244"/>
      <c r="X56" s="244"/>
      <c r="Y56" s="246"/>
      <c r="Z56" s="371"/>
      <c r="AA56" s="249"/>
      <c r="AC56" s="21"/>
    </row>
    <row r="57" spans="1:35">
      <c r="A57" s="53"/>
      <c r="B57" s="45"/>
      <c r="C57" s="45"/>
      <c r="I57" s="7">
        <f>I56+1</f>
        <v>2</v>
      </c>
      <c r="J57" s="372"/>
      <c r="K57" s="372"/>
      <c r="L57" s="373"/>
      <c r="M57" s="373"/>
      <c r="N57" s="372"/>
      <c r="O57" s="373"/>
      <c r="P57" s="372"/>
      <c r="Q57" s="372"/>
      <c r="R57" s="374"/>
      <c r="S57" s="374"/>
      <c r="T57" s="374"/>
      <c r="U57" s="372"/>
      <c r="V57" s="372"/>
      <c r="W57" s="372"/>
      <c r="X57" s="372"/>
      <c r="Y57" s="374"/>
      <c r="Z57" s="375"/>
      <c r="AA57" s="375"/>
      <c r="AC57" s="21"/>
    </row>
    <row r="58" spans="1:35" ht="15">
      <c r="A58" s="46"/>
      <c r="B58" s="767"/>
      <c r="C58" s="767"/>
      <c r="D58" s="767"/>
      <c r="E58" s="767"/>
      <c r="F58" s="767"/>
      <c r="G58" s="158"/>
      <c r="H58" s="39"/>
      <c r="I58" s="7">
        <f t="shared" ref="I58:I99" si="5">I57+1</f>
        <v>3</v>
      </c>
      <c r="J58" s="242" t="s">
        <v>25</v>
      </c>
      <c r="K58" s="766" t="str">
        <f>'Input %'!$B$2</f>
        <v>Project X Major Rehabilitation</v>
      </c>
      <c r="L58" s="766"/>
      <c r="M58" s="766"/>
      <c r="N58" s="766"/>
      <c r="O58" s="766"/>
      <c r="P58" s="766"/>
      <c r="Q58" s="766"/>
      <c r="R58" s="766"/>
      <c r="S58" s="246"/>
      <c r="T58" s="247" t="s">
        <v>24</v>
      </c>
      <c r="U58" s="244"/>
      <c r="V58" s="243" t="str">
        <f>'Input %'!$B$1</f>
        <v>NPD North Pacific Division</v>
      </c>
      <c r="W58" s="244"/>
      <c r="X58" s="244"/>
      <c r="Y58" s="246"/>
      <c r="Z58" s="247" t="s">
        <v>27</v>
      </c>
      <c r="AA58" s="376">
        <f>'Input %'!$B$6</f>
        <v>41731</v>
      </c>
      <c r="AC58" s="21"/>
    </row>
    <row r="59" spans="1:35">
      <c r="A59" s="46"/>
      <c r="B59" s="58"/>
      <c r="C59" s="58"/>
      <c r="I59" s="7">
        <f t="shared" si="5"/>
        <v>4</v>
      </c>
      <c r="J59" s="242" t="s">
        <v>26</v>
      </c>
      <c r="K59" s="243" t="str">
        <f>'Input %'!$B$4</f>
        <v>Somewhere  WA</v>
      </c>
      <c r="L59" s="244"/>
      <c r="M59" s="245"/>
      <c r="N59" s="244"/>
      <c r="O59" s="244"/>
      <c r="P59" s="244"/>
      <c r="Q59" s="244"/>
      <c r="R59" s="246"/>
      <c r="S59" s="246"/>
      <c r="T59" s="247" t="s">
        <v>28</v>
      </c>
      <c r="U59" s="244"/>
      <c r="V59" s="248" t="str">
        <f>'Input %'!$A$14</f>
        <v xml:space="preserve">  CHIEF, COST ENGINEERING, xxx</v>
      </c>
      <c r="W59" s="244"/>
      <c r="X59" s="244"/>
      <c r="Y59" s="246"/>
      <c r="Z59" s="249"/>
      <c r="AA59" s="250"/>
      <c r="AC59" s="20"/>
    </row>
    <row r="60" spans="1:35">
      <c r="A60" s="46"/>
      <c r="B60" s="59"/>
      <c r="C60" s="59"/>
      <c r="I60" s="7">
        <f t="shared" si="5"/>
        <v>5</v>
      </c>
      <c r="J60" s="251" t="s">
        <v>428</v>
      </c>
      <c r="K60" s="244"/>
      <c r="L60" s="252" t="str">
        <f>'Input %'!$B$7</f>
        <v>Project X Major Rehabilitation Report June 2014</v>
      </c>
      <c r="M60" s="244"/>
      <c r="N60" s="244"/>
      <c r="O60" s="244"/>
      <c r="P60" s="244"/>
      <c r="Q60" s="244"/>
      <c r="R60" s="246"/>
      <c r="S60" s="246"/>
      <c r="T60" s="246"/>
      <c r="U60" s="244"/>
      <c r="V60" s="244"/>
      <c r="W60" s="244"/>
      <c r="X60" s="244"/>
      <c r="Y60" s="246"/>
      <c r="Z60" s="250"/>
      <c r="AA60" s="249"/>
      <c r="AC60" s="19"/>
    </row>
    <row r="61" spans="1:35" ht="13.8" thickBot="1">
      <c r="A61" s="46"/>
      <c r="B61" s="60"/>
      <c r="C61" s="60"/>
      <c r="D61" s="4"/>
      <c r="E61" s="5"/>
      <c r="I61" s="7">
        <f t="shared" si="5"/>
        <v>6</v>
      </c>
      <c r="J61" s="253"/>
      <c r="K61" s="253"/>
      <c r="L61" s="377"/>
      <c r="M61" s="377"/>
      <c r="N61" s="253"/>
      <c r="O61" s="377"/>
      <c r="P61" s="253"/>
      <c r="Q61" s="253"/>
      <c r="R61" s="255"/>
      <c r="S61" s="255"/>
      <c r="T61" s="255"/>
      <c r="U61" s="253"/>
      <c r="V61" s="253"/>
      <c r="W61" s="253"/>
      <c r="X61" s="253"/>
      <c r="Y61" s="255"/>
      <c r="Z61" s="256"/>
      <c r="AA61" s="256"/>
      <c r="AC61" s="20"/>
    </row>
    <row r="62" spans="1:35" ht="43.2" customHeight="1" thickTop="1" thickBot="1">
      <c r="A62" s="46"/>
      <c r="B62" s="45"/>
      <c r="C62" s="45"/>
      <c r="G62" s="5"/>
      <c r="I62" s="7">
        <f t="shared" si="5"/>
        <v>7</v>
      </c>
      <c r="J62" s="754" t="s">
        <v>701</v>
      </c>
      <c r="K62" s="755"/>
      <c r="L62" s="756" t="s">
        <v>589</v>
      </c>
      <c r="M62" s="757"/>
      <c r="N62" s="757"/>
      <c r="O62" s="757"/>
      <c r="P62" s="257"/>
      <c r="Q62" s="758" t="s">
        <v>693</v>
      </c>
      <c r="R62" s="759"/>
      <c r="S62" s="759"/>
      <c r="T62" s="759"/>
      <c r="U62" s="257"/>
      <c r="V62" s="750" t="s">
        <v>588</v>
      </c>
      <c r="W62" s="751"/>
      <c r="X62" s="751"/>
      <c r="Y62" s="751"/>
      <c r="Z62" s="751"/>
      <c r="AA62" s="752"/>
      <c r="AC62" s="19"/>
      <c r="AD62" s="17"/>
      <c r="AE62" s="17"/>
      <c r="AF62" s="17"/>
      <c r="AG62" s="17"/>
      <c r="AH62" s="17"/>
      <c r="AI62" s="17"/>
    </row>
    <row r="63" spans="1:35" ht="42" customHeight="1" thickTop="1">
      <c r="A63" s="4"/>
      <c r="B63" s="4"/>
      <c r="C63" s="4"/>
      <c r="D63" s="4"/>
      <c r="E63" s="4"/>
      <c r="F63" s="4"/>
      <c r="G63" s="210"/>
      <c r="I63" s="7">
        <f t="shared" si="5"/>
        <v>8</v>
      </c>
      <c r="J63" s="244"/>
      <c r="K63" s="260"/>
      <c r="L63" s="760" t="s">
        <v>29</v>
      </c>
      <c r="M63" s="761"/>
      <c r="N63" s="761"/>
      <c r="O63" s="743">
        <v>41713</v>
      </c>
      <c r="P63" s="378"/>
      <c r="Q63" s="777" t="s">
        <v>55</v>
      </c>
      <c r="R63" s="778"/>
      <c r="S63" s="778"/>
      <c r="T63" s="379">
        <f>'Input %'!$B$5</f>
        <v>2015</v>
      </c>
      <c r="U63" s="378"/>
      <c r="V63" s="251"/>
      <c r="W63" s="244"/>
      <c r="X63" s="244"/>
      <c r="Y63" s="246"/>
      <c r="Z63" s="249"/>
      <c r="AA63" s="380"/>
      <c r="AC63" s="20"/>
    </row>
    <row r="64" spans="1:35">
      <c r="A64" s="132"/>
      <c r="B64" s="133"/>
      <c r="C64" s="133"/>
      <c r="D64" s="117"/>
      <c r="E64" s="117"/>
      <c r="F64" s="210"/>
      <c r="G64" s="4"/>
      <c r="I64" s="7">
        <f t="shared" si="5"/>
        <v>9</v>
      </c>
      <c r="J64" s="244" t="s">
        <v>40</v>
      </c>
      <c r="K64" s="260"/>
      <c r="L64" s="762" t="s">
        <v>30</v>
      </c>
      <c r="M64" s="763"/>
      <c r="N64" s="763"/>
      <c r="O64" s="544">
        <f>IF(MONTH(O63)&gt;9,DATE(YEAR(O63),10,1),DATE(YEAR(O63)-1,10,1))</f>
        <v>41548</v>
      </c>
      <c r="P64" s="261"/>
      <c r="Q64" s="779" t="s">
        <v>56</v>
      </c>
      <c r="R64" s="780"/>
      <c r="S64" s="780"/>
      <c r="T64" s="381" t="str">
        <f>"1  OCT "&amp;RIGHT(FIXED(VALUE(T63-1),0,TRUE),2)</f>
        <v>1  OCT 14</v>
      </c>
      <c r="U64" s="261"/>
      <c r="V64" s="244"/>
      <c r="W64" s="244"/>
      <c r="X64" s="244"/>
      <c r="Y64" s="382"/>
      <c r="Z64" s="249"/>
      <c r="AA64" s="265"/>
      <c r="AC64" s="20"/>
    </row>
    <row r="65" spans="1:35" ht="24.6" customHeight="1">
      <c r="A65" s="132"/>
      <c r="B65" s="133"/>
      <c r="C65" s="133"/>
      <c r="D65" s="526"/>
      <c r="E65" s="208"/>
      <c r="F65" s="4"/>
      <c r="G65" s="208"/>
      <c r="H65" s="37"/>
      <c r="I65" s="7">
        <f t="shared" si="5"/>
        <v>10</v>
      </c>
      <c r="J65" s="244"/>
      <c r="K65" s="258"/>
      <c r="L65" s="266"/>
      <c r="M65" s="244"/>
      <c r="N65" s="383" t="s">
        <v>579</v>
      </c>
      <c r="O65" s="244"/>
      <c r="P65" s="261"/>
      <c r="Q65" s="271"/>
      <c r="R65" s="246"/>
      <c r="S65" s="384"/>
      <c r="T65" s="382"/>
      <c r="U65" s="261"/>
      <c r="V65" s="244"/>
      <c r="W65" s="244"/>
      <c r="X65" s="244"/>
      <c r="Y65" s="382"/>
      <c r="Z65" s="249"/>
      <c r="AA65" s="265"/>
      <c r="AC65" s="20"/>
    </row>
    <row r="66" spans="1:35">
      <c r="A66" s="135"/>
      <c r="B66" s="138" t="s">
        <v>504</v>
      </c>
      <c r="C66" s="135"/>
      <c r="D66" s="189" t="str">
        <f>FIXED(HLOOKUP(G66,cwccis,4),0,TRUE)&amp;HLOOKUP(G66,cwccis,5)</f>
        <v>2013(Oct - Dec)</v>
      </c>
      <c r="E66" s="137"/>
      <c r="F66" s="227" t="s">
        <v>690</v>
      </c>
      <c r="G66" s="154" t="str">
        <f>VLOOKUP(O64,'Input %'!$A$73:$C$193,3)</f>
        <v>2014Q1</v>
      </c>
      <c r="H66" s="11"/>
      <c r="I66" s="7">
        <f t="shared" si="5"/>
        <v>11</v>
      </c>
      <c r="J66" s="274" t="s">
        <v>52</v>
      </c>
      <c r="K66" s="275" t="s">
        <v>53</v>
      </c>
      <c r="L66" s="276" t="s">
        <v>31</v>
      </c>
      <c r="M66" s="274" t="s">
        <v>32</v>
      </c>
      <c r="N66" s="274" t="s">
        <v>32</v>
      </c>
      <c r="O66" s="274" t="s">
        <v>33</v>
      </c>
      <c r="P66" s="261"/>
      <c r="Q66" s="278" t="s">
        <v>60</v>
      </c>
      <c r="R66" s="382" t="s">
        <v>31</v>
      </c>
      <c r="S66" s="382" t="s">
        <v>32</v>
      </c>
      <c r="T66" s="382" t="s">
        <v>33</v>
      </c>
      <c r="U66" s="261"/>
      <c r="V66" s="278" t="s">
        <v>73</v>
      </c>
      <c r="W66" s="385" t="s">
        <v>60</v>
      </c>
      <c r="X66" s="385"/>
      <c r="Y66" s="382" t="s">
        <v>31</v>
      </c>
      <c r="Z66" s="386" t="s">
        <v>32</v>
      </c>
      <c r="AA66" s="280" t="s">
        <v>34</v>
      </c>
      <c r="AC66" s="20"/>
    </row>
    <row r="67" spans="1:35">
      <c r="A67" s="132"/>
      <c r="B67" s="138" t="s">
        <v>505</v>
      </c>
      <c r="C67" s="135"/>
      <c r="D67" s="189" t="str">
        <f>FIXED(HLOOKUP(G67,cwccis,4),0,TRUE)&amp;HLOOKUP(G67,cwccis,5)</f>
        <v>2014(Oct - Dec)</v>
      </c>
      <c r="E67" s="117"/>
      <c r="F67" s="227" t="s">
        <v>691</v>
      </c>
      <c r="G67" s="154" t="str">
        <f>VLOOKUP(T63,'Input %'!$B$73:$C$193,2,FALSE)</f>
        <v>2015Q1</v>
      </c>
      <c r="H67" s="11"/>
      <c r="I67" s="7">
        <f t="shared" si="5"/>
        <v>12</v>
      </c>
      <c r="J67" s="281" t="s">
        <v>35</v>
      </c>
      <c r="K67" s="281" t="s">
        <v>54</v>
      </c>
      <c r="L67" s="282" t="s">
        <v>58</v>
      </c>
      <c r="M67" s="281" t="s">
        <v>58</v>
      </c>
      <c r="N67" s="281" t="s">
        <v>59</v>
      </c>
      <c r="O67" s="281" t="s">
        <v>58</v>
      </c>
      <c r="P67" s="261"/>
      <c r="Q67" s="281" t="s">
        <v>59</v>
      </c>
      <c r="R67" s="387" t="s">
        <v>58</v>
      </c>
      <c r="S67" s="387" t="s">
        <v>58</v>
      </c>
      <c r="T67" s="387" t="s">
        <v>58</v>
      </c>
      <c r="U67" s="261"/>
      <c r="V67" s="281" t="s">
        <v>72</v>
      </c>
      <c r="W67" s="281" t="s">
        <v>59</v>
      </c>
      <c r="X67" s="281"/>
      <c r="Y67" s="387" t="s">
        <v>58</v>
      </c>
      <c r="Z67" s="387" t="s">
        <v>58</v>
      </c>
      <c r="AA67" s="286" t="s">
        <v>58</v>
      </c>
      <c r="AC67" s="20"/>
    </row>
    <row r="68" spans="1:35">
      <c r="A68" s="132"/>
      <c r="B68" s="135"/>
      <c r="C68" s="135"/>
      <c r="D68" s="117"/>
      <c r="E68" s="117"/>
      <c r="F68" s="209"/>
      <c r="G68" s="139"/>
      <c r="H68" s="11"/>
      <c r="I68" s="7">
        <f t="shared" si="5"/>
        <v>13</v>
      </c>
      <c r="J68" s="287" t="s">
        <v>475</v>
      </c>
      <c r="K68" s="287" t="s">
        <v>476</v>
      </c>
      <c r="L68" s="288" t="s">
        <v>477</v>
      </c>
      <c r="M68" s="287" t="s">
        <v>478</v>
      </c>
      <c r="N68" s="287" t="s">
        <v>479</v>
      </c>
      <c r="O68" s="287" t="s">
        <v>480</v>
      </c>
      <c r="P68" s="289"/>
      <c r="Q68" s="287" t="s">
        <v>481</v>
      </c>
      <c r="R68" s="290" t="s">
        <v>482</v>
      </c>
      <c r="S68" s="290" t="s">
        <v>483</v>
      </c>
      <c r="T68" s="290" t="s">
        <v>484</v>
      </c>
      <c r="U68" s="289"/>
      <c r="V68" s="287" t="s">
        <v>489</v>
      </c>
      <c r="W68" s="287" t="s">
        <v>485</v>
      </c>
      <c r="X68" s="287"/>
      <c r="Y68" s="290" t="s">
        <v>486</v>
      </c>
      <c r="Z68" s="290" t="s">
        <v>487</v>
      </c>
      <c r="AA68" s="291" t="s">
        <v>488</v>
      </c>
      <c r="AC68" s="20"/>
    </row>
    <row r="69" spans="1:35">
      <c r="A69" s="132"/>
      <c r="B69" s="135"/>
      <c r="C69" s="135"/>
      <c r="D69" s="137"/>
      <c r="E69" s="137"/>
      <c r="F69" s="209"/>
      <c r="G69" s="139"/>
      <c r="H69" s="12"/>
      <c r="I69" s="7">
        <f t="shared" si="5"/>
        <v>14</v>
      </c>
      <c r="J69" s="244"/>
      <c r="K69" s="582" t="s">
        <v>646</v>
      </c>
      <c r="L69" s="388"/>
      <c r="M69" s="350"/>
      <c r="N69" s="244"/>
      <c r="O69" s="350"/>
      <c r="P69" s="261"/>
      <c r="Q69" s="244"/>
      <c r="R69" s="246"/>
      <c r="S69" s="246"/>
      <c r="T69" s="246"/>
      <c r="U69" s="261"/>
      <c r="V69" s="244"/>
      <c r="W69" s="244"/>
      <c r="X69" s="244"/>
      <c r="Y69" s="246"/>
      <c r="Z69" s="249"/>
      <c r="AA69" s="265"/>
      <c r="AC69" s="20"/>
    </row>
    <row r="70" spans="1:35" ht="15.6">
      <c r="A70" s="190">
        <f>HLOOKUP(G66,cwccis,VLOOKUP(J70,row,2))</f>
        <v>871.77</v>
      </c>
      <c r="B70" s="190">
        <f>HLOOKUP(G67,cwccis,VLOOKUP(J70,row,2))</f>
        <v>885.32</v>
      </c>
      <c r="C70" s="190">
        <f>HLOOKUP(G70,cwccis,VLOOKUP(J70,row,2))</f>
        <v>919.59</v>
      </c>
      <c r="D70" s="189" t="str">
        <f>FIXED(HLOOKUP(G70,cwccis,4),0,TRUE)&amp;HLOOKUP(G70,cwccis,5)</f>
        <v>2016(Oct - Dec)</v>
      </c>
      <c r="E70" s="189" t="str">
        <f>J70</f>
        <v>03</v>
      </c>
      <c r="F70" s="218" t="str">
        <f>" Midpoint "&amp;J70</f>
        <v xml:space="preserve"> Midpoint 03</v>
      </c>
      <c r="G70" s="161" t="s">
        <v>1142</v>
      </c>
      <c r="H70" s="11" t="s">
        <v>40</v>
      </c>
      <c r="I70" s="7">
        <f t="shared" si="5"/>
        <v>15</v>
      </c>
      <c r="J70" s="294" t="s">
        <v>78</v>
      </c>
      <c r="K70" s="295" t="str">
        <f>VLOOKUP(J70,row,3)</f>
        <v>RESERVOIRS</v>
      </c>
      <c r="L70" s="389">
        <v>100</v>
      </c>
      <c r="M70" s="390">
        <f>L70*N70</f>
        <v>10</v>
      </c>
      <c r="N70" s="391">
        <v>0.1</v>
      </c>
      <c r="O70" s="313">
        <f>M70+L70</f>
        <v>110</v>
      </c>
      <c r="P70" s="261"/>
      <c r="Q70" s="392">
        <f>IF(O70=0,0,B70/A70-1)</f>
        <v>1.5543090494052336E-2</v>
      </c>
      <c r="R70" s="299">
        <f>SUM(+L70*(1+Q70),0)</f>
        <v>101.55430904940523</v>
      </c>
      <c r="S70" s="299">
        <f>SUM(+M70*(1+Q70),0)</f>
        <v>10.155430904940523</v>
      </c>
      <c r="T70" s="299">
        <f>S70+R70</f>
        <v>111.70973995434576</v>
      </c>
      <c r="U70" s="261"/>
      <c r="V70" s="393" t="str">
        <f>IF(T70=0,0,G70)</f>
        <v>2017Q1</v>
      </c>
      <c r="W70" s="392">
        <f>IF(L70=0,0,C70/B70-1)</f>
        <v>3.8709167306736569E-2</v>
      </c>
      <c r="X70" s="392"/>
      <c r="Y70" s="299">
        <f>SUM(+R70*(1+W70),0)</f>
        <v>105.48539178911869</v>
      </c>
      <c r="Z70" s="394">
        <f>SUM(+S70*(1+W70),0)</f>
        <v>10.54853917891187</v>
      </c>
      <c r="AA70" s="310">
        <f>Y70+Z70</f>
        <v>116.03393096803056</v>
      </c>
      <c r="AC70" s="20"/>
    </row>
    <row r="71" spans="1:35" ht="15.6">
      <c r="A71" s="190">
        <f>HLOOKUP($G$66,cwccis,VLOOKUP(J71,row,2))</f>
        <v>790.24</v>
      </c>
      <c r="B71" s="190">
        <f>HLOOKUP(G67,cwccis,VLOOKUP(J71,row,2))</f>
        <v>802.53</v>
      </c>
      <c r="C71" s="190">
        <f>HLOOKUP(G71,cwccis,VLOOKUP(J71,row,2))</f>
        <v>833.59</v>
      </c>
      <c r="D71" s="189" t="str">
        <f>FIXED(HLOOKUP(G71,cwccis,4),0,TRUE)&amp;HLOOKUP(G71,cwccis,5)</f>
        <v>2016(Oct - Dec)</v>
      </c>
      <c r="E71" s="189" t="str">
        <f>J71</f>
        <v>04</v>
      </c>
      <c r="F71" s="218" t="str">
        <f>" Midpoint "&amp;J71</f>
        <v xml:space="preserve"> Midpoint 04</v>
      </c>
      <c r="G71" s="161" t="s">
        <v>1142</v>
      </c>
      <c r="H71" s="11"/>
      <c r="I71" s="7">
        <f t="shared" si="5"/>
        <v>16</v>
      </c>
      <c r="J71" s="294" t="s">
        <v>79</v>
      </c>
      <c r="K71" s="295" t="str">
        <f>VLOOKUP(J71,row,3)</f>
        <v>DAMS</v>
      </c>
      <c r="L71" s="389">
        <v>100</v>
      </c>
      <c r="M71" s="390">
        <f>L71*N71</f>
        <v>20</v>
      </c>
      <c r="N71" s="391">
        <v>0.2</v>
      </c>
      <c r="O71" s="313">
        <f>M71+L71</f>
        <v>120</v>
      </c>
      <c r="P71" s="261"/>
      <c r="Q71" s="392">
        <f>IF(O71=0,0,B71/A71-1)</f>
        <v>1.5552237294998994E-2</v>
      </c>
      <c r="R71" s="299">
        <f>SUM(+L71*(1+Q71),0)</f>
        <v>101.5552237294999</v>
      </c>
      <c r="S71" s="299">
        <f>SUM(+M71*(1+Q71),0)</f>
        <v>20.311044745899981</v>
      </c>
      <c r="T71" s="299">
        <f>S71+R71</f>
        <v>121.86626847539988</v>
      </c>
      <c r="U71" s="261"/>
      <c r="V71" s="393" t="str">
        <f>IF(T71=0,0,G71)</f>
        <v>2017Q1</v>
      </c>
      <c r="W71" s="392">
        <f>IF(L71=0,0,C71/B71-1)</f>
        <v>3.8702603017955806E-2</v>
      </c>
      <c r="X71" s="392"/>
      <c r="Y71" s="299">
        <f>SUM(+R71*(1+W71),0)</f>
        <v>105.48567523790243</v>
      </c>
      <c r="Z71" s="394">
        <f>SUM(+S71*(1+W71),0)</f>
        <v>21.097135047580483</v>
      </c>
      <c r="AA71" s="310">
        <f>Y71+Z71</f>
        <v>126.58281028548291</v>
      </c>
      <c r="AC71" s="20"/>
    </row>
    <row r="72" spans="1:35" ht="15.6">
      <c r="A72" s="190">
        <f>HLOOKUP($G$66,cwccis,VLOOKUP(J72,row,2))</f>
        <v>787.78</v>
      </c>
      <c r="B72" s="190">
        <f>HLOOKUP(G67,cwccis,VLOOKUP(J72,row,2))</f>
        <v>800.03</v>
      </c>
      <c r="C72" s="190">
        <f>HLOOKUP(G72,cwccis,VLOOKUP(J72,row,2))</f>
        <v>830.99</v>
      </c>
      <c r="D72" s="189" t="str">
        <f>FIXED(HLOOKUP(G72,cwccis,4),0,TRUE)&amp;HLOOKUP(G72,cwccis,5)</f>
        <v>2016(Oct - Dec)</v>
      </c>
      <c r="E72" s="189" t="str">
        <f>J72</f>
        <v>05</v>
      </c>
      <c r="F72" s="218" t="str">
        <f>" Midpoint "&amp;J72</f>
        <v xml:space="preserve"> Midpoint 05</v>
      </c>
      <c r="G72" s="161" t="s">
        <v>1142</v>
      </c>
      <c r="H72" s="11"/>
      <c r="I72" s="7">
        <f t="shared" si="5"/>
        <v>17</v>
      </c>
      <c r="J72" s="294" t="s">
        <v>80</v>
      </c>
      <c r="K72" s="295" t="str">
        <f>VLOOKUP(J72,row,3)</f>
        <v>LOCKS</v>
      </c>
      <c r="L72" s="389">
        <v>100</v>
      </c>
      <c r="M72" s="390">
        <f>L72*N72</f>
        <v>24</v>
      </c>
      <c r="N72" s="391">
        <v>0.24</v>
      </c>
      <c r="O72" s="313">
        <f>M72+L72</f>
        <v>124</v>
      </c>
      <c r="P72" s="261"/>
      <c r="Q72" s="392">
        <f>IF(O72=0,0,B72/A72-1)</f>
        <v>1.5550026657188631E-2</v>
      </c>
      <c r="R72" s="299">
        <f>SUM(+L72*(1+Q72),0)</f>
        <v>101.55500266571886</v>
      </c>
      <c r="S72" s="299">
        <f>SUM(+M72*(1+Q72),0)</f>
        <v>24.373200639772527</v>
      </c>
      <c r="T72" s="299">
        <f>S72+R72</f>
        <v>125.92820330549139</v>
      </c>
      <c r="U72" s="261"/>
      <c r="V72" s="393" t="str">
        <f>IF(T72=0,0,G72)</f>
        <v>2017Q1</v>
      </c>
      <c r="W72" s="392">
        <f>IF(L72=0,0,C72/B72-1)</f>
        <v>3.8698548804419808E-2</v>
      </c>
      <c r="X72" s="392"/>
      <c r="Y72" s="299">
        <f>SUM(+R72*(1+W72),0)</f>
        <v>105.48503389271116</v>
      </c>
      <c r="Z72" s="394">
        <f>SUM(+S72*(1+W72),0)</f>
        <v>25.316408134250679</v>
      </c>
      <c r="AA72" s="310">
        <f>Y72+Z72</f>
        <v>130.80144202696184</v>
      </c>
      <c r="AC72" s="20"/>
    </row>
    <row r="73" spans="1:35" ht="15.6">
      <c r="A73" s="190">
        <f>HLOOKUP($G$66,cwccis,VLOOKUP(J73,row,2))</f>
        <v>775.02</v>
      </c>
      <c r="B73" s="190">
        <f>HLOOKUP(G67,cwccis,VLOOKUP(J73,row,2))</f>
        <v>787.07</v>
      </c>
      <c r="C73" s="190">
        <f>HLOOKUP(G73,cwccis,VLOOKUP(J73,row,2))</f>
        <v>817.53</v>
      </c>
      <c r="D73" s="189" t="str">
        <f>FIXED(HLOOKUP(G73,cwccis,4),0,TRUE)&amp;HLOOKUP(G73,cwccis,5)</f>
        <v>2016(Oct - Dec)</v>
      </c>
      <c r="E73" s="189" t="str">
        <f>J73</f>
        <v>06</v>
      </c>
      <c r="F73" s="218" t="str">
        <f>" Midpoint "&amp;J73</f>
        <v xml:space="preserve"> Midpoint 06</v>
      </c>
      <c r="G73" s="161" t="s">
        <v>1142</v>
      </c>
      <c r="H73" s="11"/>
      <c r="I73" s="7">
        <f t="shared" si="5"/>
        <v>18</v>
      </c>
      <c r="J73" s="294" t="s">
        <v>81</v>
      </c>
      <c r="K73" s="295" t="str">
        <f>VLOOKUP(J73,row,3)</f>
        <v>FISH &amp; WILDLIFE FACILITIES</v>
      </c>
      <c r="L73" s="389">
        <v>100</v>
      </c>
      <c r="M73" s="390">
        <f>L73*N73</f>
        <v>10</v>
      </c>
      <c r="N73" s="391">
        <v>0.1</v>
      </c>
      <c r="O73" s="313">
        <f>M73+L73</f>
        <v>110</v>
      </c>
      <c r="P73" s="261"/>
      <c r="Q73" s="392">
        <f>IF(O73=0,0,B73/A73-1)</f>
        <v>1.5547985858429536E-2</v>
      </c>
      <c r="R73" s="299">
        <f>SUM(+L73*(1+Q73),0)</f>
        <v>101.55479858584296</v>
      </c>
      <c r="S73" s="299">
        <f>SUM(+M73*(1+Q73),0)</f>
        <v>10.155479858584295</v>
      </c>
      <c r="T73" s="299">
        <f>S73+R73</f>
        <v>111.71027844442726</v>
      </c>
      <c r="U73" s="261"/>
      <c r="V73" s="393" t="str">
        <f>IF(T73=0,0,G73)</f>
        <v>2017Q1</v>
      </c>
      <c r="W73" s="392">
        <f>IF(L73=0,0,C73/B73-1)</f>
        <v>3.8700496779193516E-2</v>
      </c>
      <c r="X73" s="392"/>
      <c r="Y73" s="299">
        <f>SUM(+R73*(1+W73),0)</f>
        <v>105.48501974142602</v>
      </c>
      <c r="Z73" s="394">
        <f>SUM(+S73*(1+W73),0)</f>
        <v>10.548501974142601</v>
      </c>
      <c r="AA73" s="310">
        <f>Y73+Z73</f>
        <v>116.03352171556861</v>
      </c>
      <c r="AC73" s="20"/>
    </row>
    <row r="74" spans="1:35" ht="15.6">
      <c r="A74" s="190">
        <f>HLOOKUP($G$66,cwccis,VLOOKUP(J74,row,2))</f>
        <v>735.71</v>
      </c>
      <c r="B74" s="190">
        <f>HLOOKUP(G67,cwccis,VLOOKUP(J74,row,2))</f>
        <v>747.14</v>
      </c>
      <c r="C74" s="190">
        <f>HLOOKUP(G74,cwccis,VLOOKUP(J74,row,2))</f>
        <v>776.06</v>
      </c>
      <c r="D74" s="189" t="str">
        <f>FIXED(HLOOKUP(G74,cwccis,4),0,TRUE)&amp;HLOOKUP(G74,cwccis,5)</f>
        <v>2016(Oct - Dec)</v>
      </c>
      <c r="E74" s="189" t="str">
        <f>J74</f>
        <v>07</v>
      </c>
      <c r="F74" s="218" t="str">
        <f>" Midpoint "&amp;J74</f>
        <v xml:space="preserve"> Midpoint 07</v>
      </c>
      <c r="G74" s="161" t="s">
        <v>1142</v>
      </c>
      <c r="H74" s="11"/>
      <c r="I74" s="7">
        <f t="shared" si="5"/>
        <v>19</v>
      </c>
      <c r="J74" s="294" t="s">
        <v>82</v>
      </c>
      <c r="K74" s="295" t="str">
        <f>VLOOKUP(J74,row,3)</f>
        <v>POWER PLANT</v>
      </c>
      <c r="L74" s="389">
        <v>100</v>
      </c>
      <c r="M74" s="390">
        <f>L74*N74</f>
        <v>10</v>
      </c>
      <c r="N74" s="391">
        <v>0.1</v>
      </c>
      <c r="O74" s="313">
        <f>M74+L74</f>
        <v>110</v>
      </c>
      <c r="P74" s="261"/>
      <c r="Q74" s="392">
        <f>IF(O74=0,0,B74/A74-1)</f>
        <v>1.5536012831142587E-2</v>
      </c>
      <c r="R74" s="299">
        <f>SUM(+L74*(1+Q74),0)</f>
        <v>101.55360128311426</v>
      </c>
      <c r="S74" s="299">
        <f>SUM(+M74*(1+Q74),0)</f>
        <v>10.155360128311425</v>
      </c>
      <c r="T74" s="299">
        <f>S74+R74</f>
        <v>111.70896141142569</v>
      </c>
      <c r="U74" s="261"/>
      <c r="V74" s="393" t="str">
        <f>IF(T74=0,0,G74)</f>
        <v>2017Q1</v>
      </c>
      <c r="W74" s="392">
        <f>IF(L74=0,0,C74/B74-1)</f>
        <v>3.8707605000401379E-2</v>
      </c>
      <c r="X74" s="392"/>
      <c r="Y74" s="299">
        <f>SUM(+R74*(1+W74),0)</f>
        <v>105.48449796794931</v>
      </c>
      <c r="Z74" s="394">
        <f>SUM(+S74*(1+W74),0)</f>
        <v>10.54844979679493</v>
      </c>
      <c r="AA74" s="310">
        <f>Y74+Z74</f>
        <v>116.03294776474424</v>
      </c>
      <c r="AC74" s="20"/>
    </row>
    <row r="75" spans="1:35">
      <c r="A75" s="132"/>
      <c r="B75" s="135"/>
      <c r="C75" s="135"/>
      <c r="D75" s="137"/>
      <c r="E75" s="137"/>
      <c r="F75" s="209"/>
      <c r="G75" s="137"/>
      <c r="H75" s="12"/>
      <c r="I75" s="7">
        <f t="shared" si="5"/>
        <v>20</v>
      </c>
      <c r="J75" s="334" t="s">
        <v>40</v>
      </c>
      <c r="K75" s="395"/>
      <c r="L75" s="396"/>
      <c r="M75" s="397"/>
      <c r="N75" s="398"/>
      <c r="O75" s="319"/>
      <c r="P75" s="261"/>
      <c r="Q75" s="399"/>
      <c r="R75" s="319">
        <v>0</v>
      </c>
      <c r="S75" s="319"/>
      <c r="T75" s="319"/>
      <c r="U75" s="261"/>
      <c r="V75" s="400"/>
      <c r="W75" s="399"/>
      <c r="X75" s="399"/>
      <c r="Y75" s="319"/>
      <c r="Z75" s="394"/>
      <c r="AA75" s="310"/>
      <c r="AC75" s="20"/>
    </row>
    <row r="76" spans="1:35" ht="15">
      <c r="A76" s="132"/>
      <c r="B76" s="135"/>
      <c r="C76" s="135"/>
      <c r="D76" s="137"/>
      <c r="E76" s="137"/>
      <c r="F76" s="209"/>
      <c r="G76" s="137"/>
      <c r="H76" s="12"/>
      <c r="I76" s="7">
        <f t="shared" si="5"/>
        <v>21</v>
      </c>
      <c r="J76" s="292"/>
      <c r="K76" s="302"/>
      <c r="L76" s="303" t="s">
        <v>36</v>
      </c>
      <c r="M76" s="305" t="s">
        <v>36</v>
      </c>
      <c r="N76" s="401" t="s">
        <v>36</v>
      </c>
      <c r="O76" s="305" t="s">
        <v>36</v>
      </c>
      <c r="P76" s="261"/>
      <c r="Q76" s="302"/>
      <c r="R76" s="305" t="s">
        <v>36</v>
      </c>
      <c r="S76" s="305" t="s">
        <v>36</v>
      </c>
      <c r="T76" s="305" t="s">
        <v>36</v>
      </c>
      <c r="U76" s="261"/>
      <c r="V76" s="302"/>
      <c r="W76" s="302"/>
      <c r="X76" s="302"/>
      <c r="Y76" s="305" t="s">
        <v>36</v>
      </c>
      <c r="Z76" s="402" t="s">
        <v>36</v>
      </c>
      <c r="AA76" s="403" t="s">
        <v>36</v>
      </c>
      <c r="AC76" s="20"/>
      <c r="AE76" s="15"/>
      <c r="AF76" s="15"/>
      <c r="AG76" s="15"/>
      <c r="AH76" s="15"/>
      <c r="AI76" s="15"/>
    </row>
    <row r="77" spans="1:35" ht="15">
      <c r="A77" s="132"/>
      <c r="B77" s="135"/>
      <c r="C77" s="135"/>
      <c r="D77" s="117"/>
      <c r="E77" s="117"/>
      <c r="F77" s="219"/>
      <c r="G77" s="117"/>
      <c r="H77" s="12"/>
      <c r="I77" s="7">
        <f t="shared" si="5"/>
        <v>22</v>
      </c>
      <c r="J77" s="292"/>
      <c r="K77" s="308" t="s">
        <v>66</v>
      </c>
      <c r="L77" s="296">
        <f>SUM(L70:L75)</f>
        <v>500</v>
      </c>
      <c r="M77" s="299">
        <f>SUM(M70:M75)</f>
        <v>74</v>
      </c>
      <c r="N77" s="333">
        <f>IF(L77&gt;0,O77/L77-1,0)</f>
        <v>0.14799999999999991</v>
      </c>
      <c r="O77" s="404">
        <f>L77+M77</f>
        <v>574</v>
      </c>
      <c r="P77" s="261"/>
      <c r="Q77" s="244"/>
      <c r="R77" s="299">
        <f>SUM(R70:R75)</f>
        <v>507.77293531358123</v>
      </c>
      <c r="S77" s="299">
        <f>SUM(S70:S75)</f>
        <v>75.150516277508757</v>
      </c>
      <c r="T77" s="299">
        <f>R77+S77</f>
        <v>582.92345159109004</v>
      </c>
      <c r="U77" s="261"/>
      <c r="V77" s="244"/>
      <c r="W77" s="244"/>
      <c r="X77" s="244"/>
      <c r="Y77" s="299">
        <f>SUM(Y70:Y75)</f>
        <v>527.42561862910759</v>
      </c>
      <c r="Z77" s="394">
        <f>SUM(Z70:Z75)</f>
        <v>78.059034131680562</v>
      </c>
      <c r="AA77" s="310">
        <f>Y77+Z77</f>
        <v>605.48465276078809</v>
      </c>
      <c r="AC77" s="191">
        <f>SUM(AA70:AA75)</f>
        <v>605.48465276078821</v>
      </c>
      <c r="AD77" s="15"/>
      <c r="AE77" s="17"/>
      <c r="AF77" s="17"/>
      <c r="AG77" s="17"/>
      <c r="AH77" s="17"/>
      <c r="AI77" s="17"/>
    </row>
    <row r="78" spans="1:35" ht="15">
      <c r="A78" s="132"/>
      <c r="B78" s="135"/>
      <c r="C78" s="135"/>
      <c r="D78" s="117"/>
      <c r="E78" s="117"/>
      <c r="F78" s="219"/>
      <c r="G78" s="117"/>
      <c r="H78" s="12"/>
      <c r="I78" s="7">
        <f t="shared" si="5"/>
        <v>23</v>
      </c>
      <c r="J78" s="292"/>
      <c r="K78" s="244"/>
      <c r="L78" s="311"/>
      <c r="M78" s="319"/>
      <c r="N78" s="350"/>
      <c r="O78" s="322"/>
      <c r="P78" s="261"/>
      <c r="Q78" s="244"/>
      <c r="R78" s="322"/>
      <c r="S78" s="322"/>
      <c r="T78" s="322"/>
      <c r="U78" s="261"/>
      <c r="V78" s="244"/>
      <c r="W78" s="244"/>
      <c r="X78" s="244"/>
      <c r="Y78" s="322"/>
      <c r="Z78" s="405"/>
      <c r="AA78" s="315"/>
      <c r="AC78" s="20"/>
      <c r="AD78" s="15"/>
      <c r="AE78" s="17"/>
      <c r="AF78" s="17"/>
      <c r="AG78" s="17"/>
      <c r="AH78" s="17"/>
      <c r="AI78" s="17"/>
    </row>
    <row r="79" spans="1:35" ht="15.6">
      <c r="A79" s="192">
        <f>HLOOKUP(G66,cwccis,VLOOKUP(E79,row,2))</f>
        <v>798.14</v>
      </c>
      <c r="B79" s="193">
        <f>HLOOKUP(G67,cwccis,VLOOKUP(E79,row,2))</f>
        <v>810.55</v>
      </c>
      <c r="C79" s="190">
        <f>HLOOKUP(G79,cwccis,VLOOKUP(E79,row,2))</f>
        <v>825.73</v>
      </c>
      <c r="D79" s="189" t="str">
        <f>FIXED(HLOOKUP(G79,cwccis,4),0,TRUE)&amp;HLOOKUP(G79,cwccis,5)</f>
        <v>2015(Oct - Dec)</v>
      </c>
      <c r="E79" s="525" t="s">
        <v>1099</v>
      </c>
      <c r="F79" s="209" t="s">
        <v>490</v>
      </c>
      <c r="G79" s="161" t="s">
        <v>680</v>
      </c>
      <c r="H79" s="11"/>
      <c r="I79" s="7">
        <f t="shared" si="5"/>
        <v>24</v>
      </c>
      <c r="J79" s="316" t="s">
        <v>61</v>
      </c>
      <c r="K79" s="406" t="s">
        <v>37</v>
      </c>
      <c r="L79" s="389">
        <v>5</v>
      </c>
      <c r="M79" s="390">
        <f>L79*N79</f>
        <v>1.55</v>
      </c>
      <c r="N79" s="407">
        <v>0.31</v>
      </c>
      <c r="O79" s="313">
        <f>L79+M79</f>
        <v>6.55</v>
      </c>
      <c r="P79" s="261"/>
      <c r="Q79" s="392">
        <f>IF(O79=0,0,B79/A79-1)</f>
        <v>1.5548650612674519E-2</v>
      </c>
      <c r="R79" s="299">
        <f>SUM(+L79*(1+Q79),0)</f>
        <v>5.0777432530633728</v>
      </c>
      <c r="S79" s="299">
        <f>SUM(+M79*(1+Q79),0)</f>
        <v>1.5741004084496455</v>
      </c>
      <c r="T79" s="299">
        <f>S79+R79</f>
        <v>6.6518436615130181</v>
      </c>
      <c r="U79" s="261"/>
      <c r="V79" s="393" t="str">
        <f>IF(T79=0,0,G79)</f>
        <v>2016Q1</v>
      </c>
      <c r="W79" s="392">
        <f>IF(L79=0,0,C79/B79-1)</f>
        <v>1.8728024181111635E-2</v>
      </c>
      <c r="X79" s="392"/>
      <c r="Y79" s="299">
        <f>SUM(+R79*(1+W79),0)</f>
        <v>5.17283935149222</v>
      </c>
      <c r="Z79" s="394">
        <f>SUM(+S79*(1+W79),0)</f>
        <v>1.6035801989625882</v>
      </c>
      <c r="AA79" s="310">
        <f>Y79+Z79</f>
        <v>6.7764195504548077</v>
      </c>
      <c r="AC79" s="191">
        <f>AA79</f>
        <v>6.7764195504548077</v>
      </c>
      <c r="AD79" s="15"/>
      <c r="AE79" s="17"/>
      <c r="AF79" s="17"/>
      <c r="AG79" s="17"/>
      <c r="AH79" s="17"/>
      <c r="AI79" s="17"/>
    </row>
    <row r="80" spans="1:35" ht="25.5" customHeight="1">
      <c r="A80" s="132"/>
      <c r="B80" s="135"/>
      <c r="C80" s="135"/>
      <c r="D80" s="117"/>
      <c r="E80" s="117"/>
      <c r="F80" s="764" t="s">
        <v>1100</v>
      </c>
      <c r="G80" s="117"/>
      <c r="H80" s="12"/>
      <c r="I80" s="7">
        <f t="shared" si="5"/>
        <v>25</v>
      </c>
      <c r="J80" s="292"/>
      <c r="K80" s="244"/>
      <c r="L80" s="311"/>
      <c r="M80" s="319"/>
      <c r="N80" s="350"/>
      <c r="O80" s="322"/>
      <c r="P80" s="261"/>
      <c r="Q80" s="392"/>
      <c r="R80" s="322"/>
      <c r="S80" s="322"/>
      <c r="T80" s="322"/>
      <c r="U80" s="261"/>
      <c r="V80" s="244"/>
      <c r="W80" s="244"/>
      <c r="X80" s="244"/>
      <c r="Y80" s="322"/>
      <c r="Z80" s="405"/>
      <c r="AA80" s="315"/>
      <c r="AC80" s="20"/>
      <c r="AD80" s="15"/>
      <c r="AE80" s="17"/>
      <c r="AF80" s="17"/>
      <c r="AG80" s="17"/>
      <c r="AH80" s="17"/>
      <c r="AI80" s="17"/>
    </row>
    <row r="81" spans="1:35" ht="15">
      <c r="A81" s="132"/>
      <c r="B81" s="135"/>
      <c r="C81" s="135"/>
      <c r="D81" s="117"/>
      <c r="E81" s="117"/>
      <c r="F81" s="764"/>
      <c r="G81" s="117"/>
      <c r="H81" s="12"/>
      <c r="I81" s="7">
        <f t="shared" si="5"/>
        <v>26</v>
      </c>
      <c r="J81" s="292"/>
      <c r="K81" s="408"/>
      <c r="L81" s="409"/>
      <c r="M81" s="410"/>
      <c r="N81" s="350"/>
      <c r="O81" s="322"/>
      <c r="P81" s="261"/>
      <c r="Q81" s="244"/>
      <c r="R81" s="322"/>
      <c r="S81" s="322"/>
      <c r="T81" s="322"/>
      <c r="U81" s="261"/>
      <c r="V81" s="328"/>
      <c r="W81" s="244"/>
      <c r="X81" s="244"/>
      <c r="Y81" s="322"/>
      <c r="Z81" s="405"/>
      <c r="AA81" s="315"/>
      <c r="AC81" s="26"/>
      <c r="AD81" s="15"/>
      <c r="AE81" s="17"/>
      <c r="AF81" s="17"/>
      <c r="AG81" s="17"/>
      <c r="AH81" s="17"/>
      <c r="AI81" s="17"/>
    </row>
    <row r="82" spans="1:35" ht="16.5" customHeight="1">
      <c r="A82" s="132"/>
      <c r="B82" s="135"/>
      <c r="C82" s="135"/>
      <c r="D82" s="117"/>
      <c r="E82" s="117"/>
      <c r="F82" s="219"/>
      <c r="G82" s="117"/>
      <c r="H82" s="12"/>
      <c r="I82" s="7">
        <f t="shared" si="5"/>
        <v>27</v>
      </c>
      <c r="J82" s="294">
        <v>30</v>
      </c>
      <c r="K82" s="251" t="s">
        <v>38</v>
      </c>
      <c r="L82" s="311"/>
      <c r="M82" s="322"/>
      <c r="N82" s="350"/>
      <c r="O82" s="322"/>
      <c r="P82" s="261"/>
      <c r="Q82" s="392"/>
      <c r="R82" s="322"/>
      <c r="S82" s="322"/>
      <c r="T82" s="322"/>
      <c r="U82" s="261"/>
      <c r="V82" s="244"/>
      <c r="W82" s="392"/>
      <c r="X82" s="392"/>
      <c r="Y82" s="322"/>
      <c r="Z82" s="405"/>
      <c r="AA82" s="315"/>
      <c r="AC82" s="20"/>
      <c r="AD82" s="15"/>
      <c r="AE82" s="17"/>
      <c r="AF82" s="17"/>
      <c r="AG82" s="17"/>
      <c r="AH82" s="17"/>
      <c r="AI82" s="17"/>
    </row>
    <row r="83" spans="1:35" ht="15.6">
      <c r="A83" s="194">
        <f>HLOOKUP(G66,cwccis,VLOOKUP(J82,row,2))</f>
        <v>1.0285676763214286</v>
      </c>
      <c r="B83" s="194">
        <f>HLOOKUP(G67,cwccis,VLOOKUP(J82,row,2))</f>
        <v>1.0507806142209108</v>
      </c>
      <c r="C83" s="195">
        <f>HLOOKUP(G83,cwccis,VLOOKUP(J82,row,2))</f>
        <v>1.0558628806839654</v>
      </c>
      <c r="D83" s="189" t="str">
        <f>FIXED(HLOOKUP(G83,cwccis,4),0,TRUE)&amp;HLOOKUP(G83,cwccis,5)</f>
        <v>2015(Jan - Mar)</v>
      </c>
      <c r="E83" s="189">
        <f>J82</f>
        <v>30</v>
      </c>
      <c r="F83" s="220" t="s">
        <v>400</v>
      </c>
      <c r="G83" s="161" t="s">
        <v>650</v>
      </c>
      <c r="H83" s="13"/>
      <c r="I83" s="7">
        <f t="shared" si="5"/>
        <v>28</v>
      </c>
      <c r="J83" s="411">
        <f>'Input %'!$D$10</f>
        <v>2.5000000000000001E-2</v>
      </c>
      <c r="K83" s="331" t="s">
        <v>44</v>
      </c>
      <c r="L83" s="412">
        <f>ROUND(L77*J83,0)</f>
        <v>13</v>
      </c>
      <c r="M83" s="390">
        <f t="shared" ref="M83:M91" si="6">L83*N83</f>
        <v>1.9239999999999988</v>
      </c>
      <c r="N83" s="413">
        <f>N77</f>
        <v>0.14799999999999991</v>
      </c>
      <c r="O83" s="299">
        <f t="shared" ref="O83:O91" si="7">M83+L83</f>
        <v>14.923999999999999</v>
      </c>
      <c r="P83" s="261"/>
      <c r="Q83" s="392">
        <f t="shared" ref="Q83:Q91" si="8">IF(O83=0,0,B83/A83-1)</f>
        <v>2.1595990629342587E-2</v>
      </c>
      <c r="R83" s="299">
        <f t="shared" ref="R83:R91" si="9">SUM(+L83*(1+Q83),0)</f>
        <v>13.280747878181455</v>
      </c>
      <c r="S83" s="299">
        <f t="shared" ref="S83:S91" si="10">SUM(+M83*(1+Q83),0)</f>
        <v>1.965550685970854</v>
      </c>
      <c r="T83" s="299">
        <f t="shared" ref="T83:T91" si="11">S83+R83</f>
        <v>15.246298564152308</v>
      </c>
      <c r="U83" s="261"/>
      <c r="V83" s="393" t="str">
        <f t="shared" ref="V83:V91" si="12">IF(T83=0,0,G83)</f>
        <v>2015Q2</v>
      </c>
      <c r="W83" s="392">
        <f t="shared" ref="W83:W91" si="13">IF(L83=0,0,C83/B83-1)</f>
        <v>4.8366579990846148E-3</v>
      </c>
      <c r="X83" s="392"/>
      <c r="Y83" s="299">
        <f t="shared" ref="Y83:Y91" si="14">SUM(+R83*(1+W83),0)</f>
        <v>13.344982313640287</v>
      </c>
      <c r="Z83" s="394">
        <f t="shared" ref="Z83:Z91" si="15">SUM(+S83*(1+W83),0)</f>
        <v>1.9750573824187612</v>
      </c>
      <c r="AA83" s="310">
        <f t="shared" ref="AA83:AA91" si="16">Y83+Z83</f>
        <v>15.320039696059048</v>
      </c>
      <c r="AC83" s="191">
        <f t="shared" ref="AC83:AC91" si="17">AA83</f>
        <v>15.320039696059048</v>
      </c>
      <c r="AD83" s="15"/>
      <c r="AE83" s="17"/>
      <c r="AF83" s="17"/>
      <c r="AG83" s="17"/>
      <c r="AH83" s="17"/>
      <c r="AI83" s="17"/>
    </row>
    <row r="84" spans="1:35" ht="15">
      <c r="A84" s="194">
        <f>A83</f>
        <v>1.0285676763214286</v>
      </c>
      <c r="B84" s="194">
        <f>B83</f>
        <v>1.0507806142209108</v>
      </c>
      <c r="C84" s="195">
        <f>C83</f>
        <v>1.0558628806839654</v>
      </c>
      <c r="D84" s="190" t="str">
        <f>D83</f>
        <v>2015(Jan - Mar)</v>
      </c>
      <c r="E84" s="189">
        <f>J82</f>
        <v>30</v>
      </c>
      <c r="F84" s="221" t="str">
        <f>"From "&amp;F83</f>
        <v>From Design mid point period</v>
      </c>
      <c r="G84" s="190" t="str">
        <f>G83</f>
        <v>2015Q2</v>
      </c>
      <c r="H84" s="34"/>
      <c r="I84" s="7">
        <f t="shared" si="5"/>
        <v>29</v>
      </c>
      <c r="J84" s="411">
        <f>'Input %'!$D$12</f>
        <v>0.02</v>
      </c>
      <c r="K84" s="331" t="s">
        <v>45</v>
      </c>
      <c r="L84" s="412">
        <f>ROUND(L77*J84,0)</f>
        <v>10</v>
      </c>
      <c r="M84" s="390">
        <f t="shared" si="6"/>
        <v>1.4799999999999991</v>
      </c>
      <c r="N84" s="413">
        <f>N77</f>
        <v>0.14799999999999991</v>
      </c>
      <c r="O84" s="299">
        <f t="shared" si="7"/>
        <v>11.479999999999999</v>
      </c>
      <c r="P84" s="261"/>
      <c r="Q84" s="392">
        <f t="shared" si="8"/>
        <v>2.1595990629342587E-2</v>
      </c>
      <c r="R84" s="299">
        <f t="shared" si="9"/>
        <v>10.215959906293426</v>
      </c>
      <c r="S84" s="299">
        <f t="shared" si="10"/>
        <v>1.5119620661314261</v>
      </c>
      <c r="T84" s="299">
        <f t="shared" si="11"/>
        <v>11.727921972424852</v>
      </c>
      <c r="U84" s="261"/>
      <c r="V84" s="393" t="str">
        <f t="shared" si="12"/>
        <v>2015Q2</v>
      </c>
      <c r="W84" s="392">
        <f t="shared" si="13"/>
        <v>4.8366579990846148E-3</v>
      </c>
      <c r="X84" s="392"/>
      <c r="Y84" s="299">
        <f t="shared" si="14"/>
        <v>10.265371010492528</v>
      </c>
      <c r="Z84" s="394">
        <f t="shared" si="15"/>
        <v>1.5192749095528932</v>
      </c>
      <c r="AA84" s="310">
        <f t="shared" si="16"/>
        <v>11.784645920045421</v>
      </c>
      <c r="AC84" s="191">
        <f t="shared" si="17"/>
        <v>11.784645920045421</v>
      </c>
      <c r="AD84" s="15"/>
      <c r="AE84" s="17"/>
      <c r="AF84" s="17"/>
      <c r="AG84" s="17"/>
      <c r="AH84" s="17"/>
      <c r="AI84" s="17"/>
    </row>
    <row r="85" spans="1:35" ht="15">
      <c r="A85" s="194">
        <f t="shared" ref="A85:C87" si="18">A84</f>
        <v>1.0285676763214286</v>
      </c>
      <c r="B85" s="194">
        <f t="shared" si="18"/>
        <v>1.0507806142209108</v>
      </c>
      <c r="C85" s="195">
        <f t="shared" si="18"/>
        <v>1.0558628806839654</v>
      </c>
      <c r="D85" s="190" t="str">
        <f>D83</f>
        <v>2015(Jan - Mar)</v>
      </c>
      <c r="E85" s="189">
        <f>J82</f>
        <v>30</v>
      </c>
      <c r="F85" s="221" t="str">
        <f>"From "&amp;F83</f>
        <v>From Design mid point period</v>
      </c>
      <c r="G85" s="190" t="str">
        <f>G83</f>
        <v>2015Q2</v>
      </c>
      <c r="H85" s="34"/>
      <c r="I85" s="7">
        <f t="shared" si="5"/>
        <v>30</v>
      </c>
      <c r="J85" s="411">
        <f>'Input %'!$D$13</f>
        <v>8.5000000000000006E-2</v>
      </c>
      <c r="K85" s="331" t="s">
        <v>46</v>
      </c>
      <c r="L85" s="412">
        <f>ROUND(L77*J85,0)</f>
        <v>43</v>
      </c>
      <c r="M85" s="390">
        <f t="shared" si="6"/>
        <v>6.3639999999999963</v>
      </c>
      <c r="N85" s="413">
        <f>N77</f>
        <v>0.14799999999999991</v>
      </c>
      <c r="O85" s="299">
        <f t="shared" si="7"/>
        <v>49.363999999999997</v>
      </c>
      <c r="P85" s="261"/>
      <c r="Q85" s="392">
        <f t="shared" si="8"/>
        <v>2.1595990629342587E-2</v>
      </c>
      <c r="R85" s="299">
        <f t="shared" si="9"/>
        <v>43.928627597061734</v>
      </c>
      <c r="S85" s="299">
        <f t="shared" si="10"/>
        <v>6.5014368843651322</v>
      </c>
      <c r="T85" s="299">
        <f t="shared" si="11"/>
        <v>50.430064481426868</v>
      </c>
      <c r="U85" s="261"/>
      <c r="V85" s="393" t="str">
        <f t="shared" si="12"/>
        <v>2015Q2</v>
      </c>
      <c r="W85" s="392">
        <f t="shared" si="13"/>
        <v>4.8366579990846148E-3</v>
      </c>
      <c r="X85" s="392"/>
      <c r="Y85" s="299">
        <f t="shared" si="14"/>
        <v>44.141095345117868</v>
      </c>
      <c r="Z85" s="394">
        <f t="shared" si="15"/>
        <v>6.5328821110774404</v>
      </c>
      <c r="AA85" s="310">
        <f t="shared" si="16"/>
        <v>50.67397745619531</v>
      </c>
      <c r="AC85" s="191">
        <f t="shared" si="17"/>
        <v>50.67397745619531</v>
      </c>
      <c r="AD85" s="15"/>
      <c r="AE85" s="17"/>
      <c r="AF85" s="17"/>
      <c r="AG85" s="17"/>
      <c r="AH85" s="17"/>
      <c r="AI85" s="17"/>
    </row>
    <row r="86" spans="1:35" ht="15">
      <c r="A86" s="194">
        <f t="shared" si="18"/>
        <v>1.0285676763214286</v>
      </c>
      <c r="B86" s="194">
        <f t="shared" si="18"/>
        <v>1.0507806142209108</v>
      </c>
      <c r="C86" s="195">
        <f t="shared" si="18"/>
        <v>1.0558628806839654</v>
      </c>
      <c r="D86" s="190" t="str">
        <f>D83</f>
        <v>2015(Jan - Mar)</v>
      </c>
      <c r="E86" s="189">
        <f>J82</f>
        <v>30</v>
      </c>
      <c r="F86" s="221" t="str">
        <f>"From "&amp;F83</f>
        <v>From Design mid point period</v>
      </c>
      <c r="G86" s="190" t="str">
        <f>G83</f>
        <v>2015Q2</v>
      </c>
      <c r="H86" s="34"/>
      <c r="I86" s="7">
        <f t="shared" si="5"/>
        <v>31</v>
      </c>
      <c r="J86" s="411">
        <f>'Input %'!$D$15</f>
        <v>5.0000000000000001E-3</v>
      </c>
      <c r="K86" s="414" t="s">
        <v>697</v>
      </c>
      <c r="L86" s="412">
        <f>ROUND(L77*J86,0)</f>
        <v>3</v>
      </c>
      <c r="M86" s="390">
        <f t="shared" si="6"/>
        <v>0.44399999999999973</v>
      </c>
      <c r="N86" s="415">
        <f>N77</f>
        <v>0.14799999999999991</v>
      </c>
      <c r="O86" s="299">
        <f t="shared" si="7"/>
        <v>3.444</v>
      </c>
      <c r="P86" s="261"/>
      <c r="Q86" s="392">
        <f t="shared" si="8"/>
        <v>2.1595990629342587E-2</v>
      </c>
      <c r="R86" s="299">
        <f t="shared" si="9"/>
        <v>3.0647879718880278</v>
      </c>
      <c r="S86" s="299">
        <f t="shared" si="10"/>
        <v>0.45358861983942783</v>
      </c>
      <c r="T86" s="299">
        <f t="shared" si="11"/>
        <v>3.5183765917274554</v>
      </c>
      <c r="U86" s="261"/>
      <c r="V86" s="393" t="str">
        <f t="shared" si="12"/>
        <v>2015Q2</v>
      </c>
      <c r="W86" s="392">
        <f t="shared" si="13"/>
        <v>4.8366579990846148E-3</v>
      </c>
      <c r="X86" s="392"/>
      <c r="Y86" s="299">
        <f t="shared" si="14"/>
        <v>3.0796113031477583</v>
      </c>
      <c r="Z86" s="394">
        <f t="shared" si="15"/>
        <v>0.45578247286586793</v>
      </c>
      <c r="AA86" s="310">
        <f t="shared" si="16"/>
        <v>3.5353937760136263</v>
      </c>
      <c r="AC86" s="191">
        <f t="shared" si="17"/>
        <v>3.5353937760136263</v>
      </c>
      <c r="AD86" s="15"/>
      <c r="AE86" s="17"/>
      <c r="AF86" s="17"/>
      <c r="AG86" s="17"/>
      <c r="AH86" s="17"/>
      <c r="AI86" s="17"/>
    </row>
    <row r="87" spans="1:35" ht="15" customHeight="1">
      <c r="A87" s="194">
        <f t="shared" si="18"/>
        <v>1.0285676763214286</v>
      </c>
      <c r="B87" s="194">
        <f t="shared" si="18"/>
        <v>1.0507806142209108</v>
      </c>
      <c r="C87" s="195">
        <f t="shared" si="18"/>
        <v>1.0558628806839654</v>
      </c>
      <c r="D87" s="190" t="str">
        <f>D84</f>
        <v>2015(Jan - Mar)</v>
      </c>
      <c r="E87" s="189">
        <f>J82</f>
        <v>30</v>
      </c>
      <c r="F87" s="221" t="str">
        <f>"From "&amp;F84</f>
        <v>From From Design mid point period</v>
      </c>
      <c r="G87" s="190" t="str">
        <f>G84</f>
        <v>2015Q2</v>
      </c>
      <c r="H87" s="34"/>
      <c r="I87" s="7">
        <f t="shared" si="5"/>
        <v>32</v>
      </c>
      <c r="J87" s="411">
        <f>'Input %'!$D$16</f>
        <v>5.0000000000000001E-3</v>
      </c>
      <c r="K87" s="416" t="s">
        <v>698</v>
      </c>
      <c r="L87" s="412">
        <f>ROUND(L77*J87,0)</f>
        <v>3</v>
      </c>
      <c r="M87" s="390">
        <f t="shared" ref="M87" si="19">L87*N87</f>
        <v>0.44399999999999973</v>
      </c>
      <c r="N87" s="413">
        <f>N77</f>
        <v>0.14799999999999991</v>
      </c>
      <c r="O87" s="299">
        <f t="shared" ref="O87" si="20">M87+L87</f>
        <v>3.444</v>
      </c>
      <c r="P87" s="261"/>
      <c r="Q87" s="392">
        <f t="shared" ref="Q87" si="21">IF(O87=0,0,B87/A87-1)</f>
        <v>2.1595990629342587E-2</v>
      </c>
      <c r="R87" s="299">
        <f t="shared" ref="R87" si="22">SUM(+L87*(1+Q87),0)</f>
        <v>3.0647879718880278</v>
      </c>
      <c r="S87" s="299">
        <f t="shared" ref="S87" si="23">SUM(+M87*(1+Q87),0)</f>
        <v>0.45358861983942783</v>
      </c>
      <c r="T87" s="299">
        <f t="shared" ref="T87" si="24">S87+R87</f>
        <v>3.5183765917274554</v>
      </c>
      <c r="U87" s="261"/>
      <c r="V87" s="393" t="str">
        <f t="shared" ref="V87" si="25">IF(T87=0,0,G87)</f>
        <v>2015Q2</v>
      </c>
      <c r="W87" s="392">
        <f t="shared" ref="W87" si="26">IF(L87=0,0,C87/B87-1)</f>
        <v>4.8366579990846148E-3</v>
      </c>
      <c r="X87" s="392"/>
      <c r="Y87" s="299">
        <f t="shared" ref="Y87" si="27">SUM(+R87*(1+W87),0)</f>
        <v>3.0796113031477583</v>
      </c>
      <c r="Z87" s="394">
        <f t="shared" ref="Z87" si="28">SUM(+S87*(1+W87),0)</f>
        <v>0.45578247286586793</v>
      </c>
      <c r="AA87" s="310">
        <f t="shared" ref="AA87" si="29">Y87+Z87</f>
        <v>3.5353937760136263</v>
      </c>
      <c r="AC87" s="191">
        <f t="shared" ref="AC87" si="30">AA87</f>
        <v>3.5353937760136263</v>
      </c>
      <c r="AD87" s="15"/>
      <c r="AE87" s="17"/>
      <c r="AF87" s="17"/>
      <c r="AG87" s="17"/>
      <c r="AH87" s="17"/>
      <c r="AI87" s="17"/>
    </row>
    <row r="88" spans="1:35" ht="15">
      <c r="A88" s="194">
        <f>A86</f>
        <v>1.0285676763214286</v>
      </c>
      <c r="B88" s="194">
        <f>B86</f>
        <v>1.0507806142209108</v>
      </c>
      <c r="C88" s="195">
        <f>C86</f>
        <v>1.0558628806839654</v>
      </c>
      <c r="D88" s="190" t="str">
        <f>D83</f>
        <v>2015(Jan - Mar)</v>
      </c>
      <c r="E88" s="189">
        <f>J82</f>
        <v>30</v>
      </c>
      <c r="F88" s="221" t="str">
        <f>"From "&amp;F83</f>
        <v>From Design mid point period</v>
      </c>
      <c r="G88" s="190" t="str">
        <f>G83</f>
        <v>2015Q2</v>
      </c>
      <c r="H88" s="34"/>
      <c r="I88" s="7">
        <f t="shared" si="5"/>
        <v>33</v>
      </c>
      <c r="J88" s="411">
        <f>'Input %'!$D$17</f>
        <v>0.02</v>
      </c>
      <c r="K88" s="331" t="s">
        <v>47</v>
      </c>
      <c r="L88" s="412">
        <f>ROUND(L77*J88,0)</f>
        <v>10</v>
      </c>
      <c r="M88" s="390">
        <f t="shared" si="6"/>
        <v>1.4799999999999991</v>
      </c>
      <c r="N88" s="415">
        <f>N77</f>
        <v>0.14799999999999991</v>
      </c>
      <c r="O88" s="299">
        <f t="shared" si="7"/>
        <v>11.479999999999999</v>
      </c>
      <c r="P88" s="261"/>
      <c r="Q88" s="392">
        <f t="shared" si="8"/>
        <v>2.1595990629342587E-2</v>
      </c>
      <c r="R88" s="299">
        <f t="shared" si="9"/>
        <v>10.215959906293426</v>
      </c>
      <c r="S88" s="299">
        <f t="shared" si="10"/>
        <v>1.5119620661314261</v>
      </c>
      <c r="T88" s="299">
        <f t="shared" si="11"/>
        <v>11.727921972424852</v>
      </c>
      <c r="U88" s="261"/>
      <c r="V88" s="393" t="str">
        <f t="shared" si="12"/>
        <v>2015Q2</v>
      </c>
      <c r="W88" s="392">
        <f t="shared" si="13"/>
        <v>4.8366579990846148E-3</v>
      </c>
      <c r="X88" s="392"/>
      <c r="Y88" s="299">
        <f t="shared" si="14"/>
        <v>10.265371010492528</v>
      </c>
      <c r="Z88" s="394">
        <f t="shared" si="15"/>
        <v>1.5192749095528932</v>
      </c>
      <c r="AA88" s="310">
        <f t="shared" si="16"/>
        <v>11.784645920045421</v>
      </c>
      <c r="AC88" s="191">
        <f t="shared" si="17"/>
        <v>11.784645920045421</v>
      </c>
      <c r="AD88" s="15"/>
      <c r="AE88" s="17"/>
      <c r="AF88" s="17"/>
      <c r="AG88" s="17"/>
      <c r="AH88" s="17"/>
      <c r="AI88" s="17"/>
    </row>
    <row r="89" spans="1:35" ht="15.6">
      <c r="A89" s="194">
        <f>HLOOKUP(G66,cwccis,VLOOKUP(J82,row,2))</f>
        <v>1.0285676763214286</v>
      </c>
      <c r="B89" s="194">
        <f>HLOOKUP(G67,cwccis,VLOOKUP(J82,row,2))</f>
        <v>1.0507806142209108</v>
      </c>
      <c r="C89" s="195">
        <f>HLOOKUP(G89,cwccis,VLOOKUP(J82,row,2))</f>
        <v>1.1290850558544783</v>
      </c>
      <c r="D89" s="189" t="str">
        <f>FIXED(HLOOKUP(G89,cwccis,4),0,TRUE)&amp;HLOOKUP(G89,cwccis,5)</f>
        <v>2016(Oct - Dec)</v>
      </c>
      <c r="E89" s="189">
        <f>J82</f>
        <v>30</v>
      </c>
      <c r="F89" s="222" t="s">
        <v>506</v>
      </c>
      <c r="G89" s="161" t="s">
        <v>1142</v>
      </c>
      <c r="H89" s="35"/>
      <c r="I89" s="7">
        <f t="shared" si="5"/>
        <v>34</v>
      </c>
      <c r="J89" s="411">
        <f>'Input %'!$D$18</f>
        <v>0.03</v>
      </c>
      <c r="K89" s="331" t="s">
        <v>48</v>
      </c>
      <c r="L89" s="412">
        <f>ROUND(L77*J89,0)</f>
        <v>15</v>
      </c>
      <c r="M89" s="390">
        <f t="shared" si="6"/>
        <v>2.2199999999999989</v>
      </c>
      <c r="N89" s="413">
        <f>N77</f>
        <v>0.14799999999999991</v>
      </c>
      <c r="O89" s="299">
        <f t="shared" si="7"/>
        <v>17.22</v>
      </c>
      <c r="P89" s="261"/>
      <c r="Q89" s="392">
        <f t="shared" si="8"/>
        <v>2.1595990629342587E-2</v>
      </c>
      <c r="R89" s="299">
        <f t="shared" si="9"/>
        <v>15.323939859440138</v>
      </c>
      <c r="S89" s="299">
        <f t="shared" si="10"/>
        <v>2.2679430991971392</v>
      </c>
      <c r="T89" s="299">
        <f t="shared" si="11"/>
        <v>17.591882958637278</v>
      </c>
      <c r="U89" s="261"/>
      <c r="V89" s="393" t="str">
        <f t="shared" si="12"/>
        <v>2017Q1</v>
      </c>
      <c r="W89" s="392">
        <f t="shared" si="13"/>
        <v>7.4520257201000417E-2</v>
      </c>
      <c r="X89" s="392"/>
      <c r="Y89" s="299">
        <f t="shared" si="14"/>
        <v>16.465883799098279</v>
      </c>
      <c r="Z89" s="394">
        <f t="shared" si="15"/>
        <v>2.4369508022665438</v>
      </c>
      <c r="AA89" s="310">
        <f t="shared" si="16"/>
        <v>18.902834601364823</v>
      </c>
      <c r="AC89" s="191">
        <f t="shared" si="17"/>
        <v>18.902834601364823</v>
      </c>
      <c r="AD89" s="15"/>
      <c r="AE89" s="17"/>
      <c r="AF89" s="17"/>
      <c r="AG89" s="17"/>
      <c r="AH89" s="17"/>
      <c r="AI89" s="17"/>
    </row>
    <row r="90" spans="1:35" ht="15">
      <c r="A90" s="194">
        <f>A89</f>
        <v>1.0285676763214286</v>
      </c>
      <c r="B90" s="194">
        <f>B89</f>
        <v>1.0507806142209108</v>
      </c>
      <c r="C90" s="195">
        <f>C89</f>
        <v>1.1290850558544783</v>
      </c>
      <c r="D90" s="189" t="str">
        <f>FIXED(HLOOKUP(G90,cwccis,4),0,TRUE)&amp;HLOOKUP(G90,cwccis,5)</f>
        <v>2016(Oct - Dec)</v>
      </c>
      <c r="E90" s="189">
        <f>J82</f>
        <v>30</v>
      </c>
      <c r="F90" s="223" t="s">
        <v>507</v>
      </c>
      <c r="G90" s="196" t="str">
        <f>G89</f>
        <v>2017Q1</v>
      </c>
      <c r="H90" s="35"/>
      <c r="I90" s="7">
        <f t="shared" si="5"/>
        <v>35</v>
      </c>
      <c r="J90" s="411">
        <f>'Input %'!$D$19</f>
        <v>0.02</v>
      </c>
      <c r="K90" s="331" t="s">
        <v>49</v>
      </c>
      <c r="L90" s="412">
        <f>ROUND(L77*J90,0)</f>
        <v>10</v>
      </c>
      <c r="M90" s="390">
        <f t="shared" si="6"/>
        <v>1.4799999999999991</v>
      </c>
      <c r="N90" s="415">
        <f>N77</f>
        <v>0.14799999999999991</v>
      </c>
      <c r="O90" s="299">
        <f t="shared" si="7"/>
        <v>11.479999999999999</v>
      </c>
      <c r="P90" s="261"/>
      <c r="Q90" s="392">
        <f t="shared" si="8"/>
        <v>2.1595990629342587E-2</v>
      </c>
      <c r="R90" s="299">
        <f t="shared" si="9"/>
        <v>10.215959906293426</v>
      </c>
      <c r="S90" s="299">
        <f t="shared" si="10"/>
        <v>1.5119620661314261</v>
      </c>
      <c r="T90" s="299">
        <f t="shared" si="11"/>
        <v>11.727921972424852</v>
      </c>
      <c r="U90" s="261"/>
      <c r="V90" s="393" t="str">
        <f t="shared" si="12"/>
        <v>2017Q1</v>
      </c>
      <c r="W90" s="392">
        <f t="shared" si="13"/>
        <v>7.4520257201000417E-2</v>
      </c>
      <c r="X90" s="392"/>
      <c r="Y90" s="299">
        <f t="shared" si="14"/>
        <v>10.977255866065519</v>
      </c>
      <c r="Z90" s="394">
        <f t="shared" si="15"/>
        <v>1.624633868177696</v>
      </c>
      <c r="AA90" s="310">
        <f t="shared" si="16"/>
        <v>12.601889734243215</v>
      </c>
      <c r="AC90" s="191">
        <f t="shared" si="17"/>
        <v>12.601889734243215</v>
      </c>
      <c r="AD90" s="15"/>
      <c r="AE90" s="17"/>
      <c r="AF90" s="17"/>
      <c r="AG90" s="17"/>
      <c r="AH90" s="17"/>
      <c r="AI90" s="17"/>
    </row>
    <row r="91" spans="1:35" ht="15">
      <c r="A91" s="194">
        <f>A90</f>
        <v>1.0285676763214286</v>
      </c>
      <c r="B91" s="194">
        <f>B90</f>
        <v>1.0507806142209108</v>
      </c>
      <c r="C91" s="195">
        <f>C83</f>
        <v>1.0558628806839654</v>
      </c>
      <c r="D91" s="190" t="str">
        <f>D83</f>
        <v>2015(Jan - Mar)</v>
      </c>
      <c r="E91" s="189">
        <f>J82</f>
        <v>30</v>
      </c>
      <c r="F91" s="221" t="str">
        <f>"From "&amp;F83</f>
        <v>From Design mid point period</v>
      </c>
      <c r="G91" s="190" t="str">
        <f>G83</f>
        <v>2015Q2</v>
      </c>
      <c r="H91" s="34"/>
      <c r="I91" s="7">
        <f t="shared" si="5"/>
        <v>36</v>
      </c>
      <c r="J91" s="411">
        <f>'Input %'!$D$20</f>
        <v>0.02</v>
      </c>
      <c r="K91" s="331" t="s">
        <v>473</v>
      </c>
      <c r="L91" s="412">
        <f>ROUND(L77*J91,0)</f>
        <v>10</v>
      </c>
      <c r="M91" s="390">
        <f t="shared" si="6"/>
        <v>1.4799999999999991</v>
      </c>
      <c r="N91" s="415">
        <f>N77</f>
        <v>0.14799999999999991</v>
      </c>
      <c r="O91" s="299">
        <f t="shared" si="7"/>
        <v>11.479999999999999</v>
      </c>
      <c r="P91" s="261"/>
      <c r="Q91" s="392">
        <f t="shared" si="8"/>
        <v>2.1595990629342587E-2</v>
      </c>
      <c r="R91" s="299">
        <f t="shared" si="9"/>
        <v>10.215959906293426</v>
      </c>
      <c r="S91" s="299">
        <f t="shared" si="10"/>
        <v>1.5119620661314261</v>
      </c>
      <c r="T91" s="299">
        <f t="shared" si="11"/>
        <v>11.727921972424852</v>
      </c>
      <c r="U91" s="261"/>
      <c r="V91" s="393" t="str">
        <f t="shared" si="12"/>
        <v>2015Q2</v>
      </c>
      <c r="W91" s="392">
        <f t="shared" si="13"/>
        <v>4.8366579990846148E-3</v>
      </c>
      <c r="X91" s="392"/>
      <c r="Y91" s="299">
        <f t="shared" si="14"/>
        <v>10.265371010492528</v>
      </c>
      <c r="Z91" s="394">
        <f t="shared" si="15"/>
        <v>1.5192749095528932</v>
      </c>
      <c r="AA91" s="310">
        <f t="shared" si="16"/>
        <v>11.784645920045421</v>
      </c>
      <c r="AC91" s="191">
        <f t="shared" si="17"/>
        <v>11.784645920045421</v>
      </c>
      <c r="AD91" s="15"/>
      <c r="AE91" s="17"/>
      <c r="AF91" s="17"/>
      <c r="AG91" s="17"/>
      <c r="AH91" s="17"/>
      <c r="AI91" s="17"/>
    </row>
    <row r="92" spans="1:35" ht="15">
      <c r="A92" s="140"/>
      <c r="B92" s="140"/>
      <c r="C92" s="142"/>
      <c r="D92" s="117"/>
      <c r="E92" s="137" t="s">
        <v>40</v>
      </c>
      <c r="F92" s="224"/>
      <c r="G92" s="117"/>
      <c r="H92" s="36"/>
      <c r="I92" s="7">
        <f t="shared" si="5"/>
        <v>37</v>
      </c>
      <c r="J92" s="292"/>
      <c r="K92" s="244"/>
      <c r="L92" s="412"/>
      <c r="M92" s="319"/>
      <c r="N92" s="417"/>
      <c r="O92" s="322"/>
      <c r="P92" s="261"/>
      <c r="Q92" s="392"/>
      <c r="R92" s="299"/>
      <c r="S92" s="299"/>
      <c r="T92" s="322"/>
      <c r="U92" s="261"/>
      <c r="V92" s="328"/>
      <c r="W92" s="392"/>
      <c r="X92" s="392"/>
      <c r="Y92" s="299"/>
      <c r="Z92" s="394"/>
      <c r="AA92" s="315"/>
      <c r="AC92" s="20"/>
      <c r="AD92" s="15"/>
      <c r="AE92" s="17"/>
      <c r="AF92" s="17"/>
      <c r="AG92" s="17"/>
      <c r="AH92" s="17"/>
      <c r="AI92" s="17"/>
    </row>
    <row r="93" spans="1:35" ht="15">
      <c r="A93" s="140"/>
      <c r="B93" s="140"/>
      <c r="C93" s="135"/>
      <c r="D93" s="139"/>
      <c r="E93" s="137" t="s">
        <v>40</v>
      </c>
      <c r="F93" s="224"/>
      <c r="G93" s="139"/>
      <c r="H93" s="36"/>
      <c r="I93" s="7">
        <f t="shared" si="5"/>
        <v>38</v>
      </c>
      <c r="J93" s="294">
        <v>31</v>
      </c>
      <c r="K93" s="418" t="s">
        <v>39</v>
      </c>
      <c r="L93" s="419"/>
      <c r="M93" s="319"/>
      <c r="N93" s="420"/>
      <c r="O93" s="319"/>
      <c r="P93" s="261"/>
      <c r="Q93" s="392"/>
      <c r="R93" s="299"/>
      <c r="S93" s="299"/>
      <c r="T93" s="319"/>
      <c r="U93" s="261"/>
      <c r="V93" s="400"/>
      <c r="W93" s="392"/>
      <c r="X93" s="392"/>
      <c r="Y93" s="299"/>
      <c r="Z93" s="394"/>
      <c r="AA93" s="310"/>
      <c r="AC93" s="20"/>
      <c r="AD93" s="15"/>
      <c r="AE93" s="17"/>
      <c r="AF93" s="17"/>
      <c r="AG93" s="17"/>
      <c r="AH93" s="17"/>
      <c r="AI93" s="17"/>
    </row>
    <row r="94" spans="1:35" ht="15.6">
      <c r="A94" s="194">
        <f>HLOOKUP(G66,cwccis,VLOOKUP(J93,row,2))</f>
        <v>1.0285676763214286</v>
      </c>
      <c r="B94" s="194">
        <f>HLOOKUP(G67,cwccis,VLOOKUP(J93,row,2))</f>
        <v>1.0507806142209108</v>
      </c>
      <c r="C94" s="195">
        <f>HLOOKUP(G94,cwccis,VLOOKUP(J93,row,2))</f>
        <v>1.1290850558544783</v>
      </c>
      <c r="D94" s="189" t="str">
        <f>FIXED(HLOOKUP(G94,cwccis,4),0,TRUE)&amp;HLOOKUP(G94,cwccis,5)</f>
        <v>2016(Oct - Dec)</v>
      </c>
      <c r="E94" s="189">
        <f>J93</f>
        <v>31</v>
      </c>
      <c r="F94" s="223" t="s">
        <v>507</v>
      </c>
      <c r="G94" s="161" t="s">
        <v>1142</v>
      </c>
      <c r="H94" s="35"/>
      <c r="I94" s="7">
        <f t="shared" si="5"/>
        <v>39</v>
      </c>
      <c r="J94" s="411">
        <f>'Input %'!$D$23</f>
        <v>0.1</v>
      </c>
      <c r="K94" s="331" t="s">
        <v>51</v>
      </c>
      <c r="L94" s="412">
        <f>ROUND(L77*J94,0)</f>
        <v>50</v>
      </c>
      <c r="M94" s="390">
        <f>L94*N94</f>
        <v>7.399999999999995</v>
      </c>
      <c r="N94" s="415">
        <f>N77</f>
        <v>0.14799999999999991</v>
      </c>
      <c r="O94" s="299">
        <f>M94+L94</f>
        <v>57.399999999999991</v>
      </c>
      <c r="P94" s="261"/>
      <c r="Q94" s="392">
        <f>IF(O94=0,0,B94/A94-1)</f>
        <v>2.1595990629342587E-2</v>
      </c>
      <c r="R94" s="299">
        <f>SUM(+L94*(1+Q94),0)</f>
        <v>51.079799531467131</v>
      </c>
      <c r="S94" s="299">
        <f>SUM(+M94*(1+Q94),0)</f>
        <v>7.5598103306571298</v>
      </c>
      <c r="T94" s="299">
        <f>S94+R94</f>
        <v>58.63960986212426</v>
      </c>
      <c r="U94" s="261"/>
      <c r="V94" s="393" t="str">
        <f>IF(T94=0,0,G94)</f>
        <v>2017Q1</v>
      </c>
      <c r="W94" s="392">
        <f>IF(L94=0,0,C94/B94-1)</f>
        <v>7.4520257201000417E-2</v>
      </c>
      <c r="X94" s="392"/>
      <c r="Y94" s="299">
        <f>SUM(+R94*(1+W94),0)</f>
        <v>54.886279330327604</v>
      </c>
      <c r="Z94" s="394">
        <f>SUM(+S94*(1+W94),0)</f>
        <v>8.1231693408884791</v>
      </c>
      <c r="AA94" s="310">
        <f>Y94+Z94</f>
        <v>63.009448671216084</v>
      </c>
      <c r="AC94" s="191">
        <f>AA94</f>
        <v>63.009448671216084</v>
      </c>
      <c r="AD94" s="15"/>
      <c r="AE94" s="17"/>
      <c r="AF94" s="17"/>
      <c r="AG94" s="17"/>
      <c r="AH94" s="17"/>
      <c r="AI94" s="17"/>
    </row>
    <row r="95" spans="1:35" ht="15">
      <c r="A95" s="194">
        <f t="shared" ref="A95:C96" si="31">A94</f>
        <v>1.0285676763214286</v>
      </c>
      <c r="B95" s="194">
        <f t="shared" si="31"/>
        <v>1.0507806142209108</v>
      </c>
      <c r="C95" s="197">
        <f t="shared" si="31"/>
        <v>1.1290850558544783</v>
      </c>
      <c r="D95" s="189" t="str">
        <f>FIXED(HLOOKUP(G95,cwccis,4),0,TRUE)&amp;HLOOKUP(G95,cwccis,5)</f>
        <v>2016(Oct - Dec)</v>
      </c>
      <c r="E95" s="189">
        <f>J93</f>
        <v>31</v>
      </c>
      <c r="F95" s="223" t="s">
        <v>507</v>
      </c>
      <c r="G95" s="196" t="str">
        <f>G89</f>
        <v>2017Q1</v>
      </c>
      <c r="H95" s="35"/>
      <c r="I95" s="7">
        <f t="shared" si="5"/>
        <v>40</v>
      </c>
      <c r="J95" s="411">
        <f>'Input %'!$D$24</f>
        <v>0.02</v>
      </c>
      <c r="K95" s="331" t="s">
        <v>50</v>
      </c>
      <c r="L95" s="412">
        <f>ROUND(L77*J95,0)</f>
        <v>10</v>
      </c>
      <c r="M95" s="390">
        <f>L95*N95</f>
        <v>1.4799999999999991</v>
      </c>
      <c r="N95" s="298">
        <f>N77</f>
        <v>0.14799999999999991</v>
      </c>
      <c r="O95" s="299">
        <f>M95+L95</f>
        <v>11.479999999999999</v>
      </c>
      <c r="P95" s="261"/>
      <c r="Q95" s="392">
        <f>IF(O95=0,0,B95/A95-1)</f>
        <v>2.1595990629342587E-2</v>
      </c>
      <c r="R95" s="299">
        <f>SUM(+L95*(1+Q95),0)</f>
        <v>10.215959906293426</v>
      </c>
      <c r="S95" s="299">
        <f>SUM(+M95*(1+Q95),0)</f>
        <v>1.5119620661314261</v>
      </c>
      <c r="T95" s="299">
        <f>S95+R95</f>
        <v>11.727921972424852</v>
      </c>
      <c r="U95" s="261"/>
      <c r="V95" s="393" t="str">
        <f>IF(T95=0,0,G95)</f>
        <v>2017Q1</v>
      </c>
      <c r="W95" s="392">
        <f>IF(L95=0,0,C95/B95-1)</f>
        <v>7.4520257201000417E-2</v>
      </c>
      <c r="X95" s="392"/>
      <c r="Y95" s="299">
        <f>SUM(+R95*(1+W95),0)</f>
        <v>10.977255866065519</v>
      </c>
      <c r="Z95" s="394">
        <f>SUM(+S95*(1+W95),0)</f>
        <v>1.624633868177696</v>
      </c>
      <c r="AA95" s="310">
        <f>Y95+Z95</f>
        <v>12.601889734243215</v>
      </c>
      <c r="AC95" s="191">
        <f>AA95</f>
        <v>12.601889734243215</v>
      </c>
      <c r="AD95" s="15"/>
      <c r="AE95" s="17"/>
      <c r="AF95" s="17"/>
      <c r="AG95" s="17"/>
      <c r="AH95" s="17"/>
      <c r="AI95" s="17"/>
    </row>
    <row r="96" spans="1:35" ht="15">
      <c r="A96" s="194">
        <f t="shared" si="31"/>
        <v>1.0285676763214286</v>
      </c>
      <c r="B96" s="194">
        <f t="shared" si="31"/>
        <v>1.0507806142209108</v>
      </c>
      <c r="C96" s="197">
        <f t="shared" si="31"/>
        <v>1.1290850558544783</v>
      </c>
      <c r="D96" s="189" t="str">
        <f>FIXED(HLOOKUP(G96,cwccis,4),0,TRUE)&amp;HLOOKUP(G96,cwccis,5)</f>
        <v>2016(Oct - Dec)</v>
      </c>
      <c r="E96" s="189">
        <f>J93</f>
        <v>31</v>
      </c>
      <c r="F96" s="223" t="s">
        <v>507</v>
      </c>
      <c r="G96" s="196" t="str">
        <f>G89</f>
        <v>2017Q1</v>
      </c>
      <c r="H96" s="35"/>
      <c r="I96" s="7">
        <f t="shared" si="5"/>
        <v>41</v>
      </c>
      <c r="J96" s="411">
        <f>'Input %'!$D$25</f>
        <v>2.5000000000000001E-2</v>
      </c>
      <c r="K96" s="331" t="s">
        <v>44</v>
      </c>
      <c r="L96" s="412">
        <f>ROUND(L77*J96,0)</f>
        <v>13</v>
      </c>
      <c r="M96" s="390">
        <f>L96*N96</f>
        <v>1.9239999999999988</v>
      </c>
      <c r="N96" s="298">
        <f>N77</f>
        <v>0.14799999999999991</v>
      </c>
      <c r="O96" s="299">
        <f>M96+L96</f>
        <v>14.923999999999999</v>
      </c>
      <c r="P96" s="261"/>
      <c r="Q96" s="392">
        <f>IF(O96=0,0,B96/A96-1)</f>
        <v>2.1595990629342587E-2</v>
      </c>
      <c r="R96" s="299">
        <f>SUM(+L96*(1+Q96),0)</f>
        <v>13.280747878181455</v>
      </c>
      <c r="S96" s="299">
        <f>SUM(+M96*(1+Q96),0)</f>
        <v>1.965550685970854</v>
      </c>
      <c r="T96" s="299">
        <f>S96+R96</f>
        <v>15.246298564152308</v>
      </c>
      <c r="U96" s="261"/>
      <c r="V96" s="393" t="str">
        <f>IF(T96=0,0,G96)</f>
        <v>2017Q1</v>
      </c>
      <c r="W96" s="392">
        <f>IF(L96=0,0,C96/B96-1)</f>
        <v>7.4520257201000417E-2</v>
      </c>
      <c r="X96" s="392"/>
      <c r="Y96" s="299">
        <f>SUM(+R96*(1+W96),0)</f>
        <v>14.270432625885178</v>
      </c>
      <c r="Z96" s="394">
        <f>SUM(+S96*(1+W96),0)</f>
        <v>2.112024028631005</v>
      </c>
      <c r="AA96" s="310">
        <f>Y96+Z96</f>
        <v>16.382456654516183</v>
      </c>
      <c r="AC96" s="191">
        <f>AA96</f>
        <v>16.382456654516183</v>
      </c>
      <c r="AD96" s="15"/>
      <c r="AE96" s="17"/>
      <c r="AF96" s="17"/>
      <c r="AG96" s="17"/>
      <c r="AH96" s="17"/>
      <c r="AI96" s="17"/>
    </row>
    <row r="97" spans="1:35" ht="15.6" thickBot="1">
      <c r="A97" s="132"/>
      <c r="B97" s="142"/>
      <c r="C97" s="142"/>
      <c r="D97" s="117"/>
      <c r="E97" s="117"/>
      <c r="F97" s="210"/>
      <c r="G97" s="210"/>
      <c r="I97" s="7">
        <f t="shared" si="5"/>
        <v>42</v>
      </c>
      <c r="J97" s="411"/>
      <c r="K97" s="302"/>
      <c r="L97" s="303"/>
      <c r="M97" s="305"/>
      <c r="N97" s="340"/>
      <c r="O97" s="339"/>
      <c r="P97" s="342"/>
      <c r="Q97" s="253"/>
      <c r="R97" s="339"/>
      <c r="S97" s="339"/>
      <c r="T97" s="339"/>
      <c r="U97" s="342"/>
      <c r="V97" s="421"/>
      <c r="W97" s="253"/>
      <c r="X97" s="253"/>
      <c r="Y97" s="339"/>
      <c r="Z97" s="422"/>
      <c r="AA97" s="423"/>
      <c r="AC97" s="27"/>
      <c r="AD97" s="15"/>
      <c r="AE97" s="17"/>
      <c r="AF97" s="17"/>
      <c r="AG97" s="17"/>
      <c r="AH97" s="17"/>
      <c r="AI97" s="17"/>
    </row>
    <row r="98" spans="1:35" ht="15.6" thickTop="1">
      <c r="A98" s="132"/>
      <c r="B98" s="141"/>
      <c r="C98" s="141"/>
      <c r="D98" s="117"/>
      <c r="E98" s="117"/>
      <c r="F98" s="210"/>
      <c r="G98" s="210"/>
      <c r="I98" s="7">
        <f t="shared" si="5"/>
        <v>43</v>
      </c>
      <c r="J98" s="244"/>
      <c r="K98" s="424" t="s">
        <v>71</v>
      </c>
      <c r="L98" s="425">
        <f>(SUM(L77:L97))</f>
        <v>695</v>
      </c>
      <c r="M98" s="426">
        <f>(SUM(M77:M97))</f>
        <v>103.66999999999999</v>
      </c>
      <c r="N98" s="427"/>
      <c r="O98" s="335">
        <f>L98+M98</f>
        <v>798.67</v>
      </c>
      <c r="P98" s="261"/>
      <c r="Q98" s="244"/>
      <c r="R98" s="297">
        <f>(SUM(R77:R97))</f>
        <v>706.95391678621945</v>
      </c>
      <c r="S98" s="297">
        <f>(SUM(S77:S97))</f>
        <v>105.45189594245552</v>
      </c>
      <c r="T98" s="297">
        <f>R98+S98</f>
        <v>812.40581272867496</v>
      </c>
      <c r="U98" s="261"/>
      <c r="V98" s="272"/>
      <c r="W98" s="245"/>
      <c r="X98" s="245"/>
      <c r="Y98" s="297">
        <f>(SUM(Y77:Y97))</f>
        <v>734.61697876457345</v>
      </c>
      <c r="Z98" s="428">
        <f>(SUM(Z77:Z97))</f>
        <v>109.56135540667117</v>
      </c>
      <c r="AA98" s="429">
        <f>Y98+Z98</f>
        <v>844.17833417124461</v>
      </c>
      <c r="AC98" s="198">
        <f>SUM(AC57:AC97)</f>
        <v>844.17833417124427</v>
      </c>
      <c r="AD98" s="28" t="s">
        <v>6</v>
      </c>
      <c r="AE98" s="18"/>
      <c r="AF98" s="17"/>
      <c r="AG98" s="17"/>
      <c r="AH98" s="17"/>
      <c r="AI98" s="17"/>
    </row>
    <row r="99" spans="1:35" ht="15">
      <c r="A99" s="132"/>
      <c r="B99" s="141"/>
      <c r="C99" s="141"/>
      <c r="D99" s="117"/>
      <c r="E99" s="117"/>
      <c r="F99" s="210"/>
      <c r="G99" s="210"/>
      <c r="I99" s="7">
        <f t="shared" si="5"/>
        <v>44</v>
      </c>
      <c r="J99" s="430"/>
      <c r="K99" s="431"/>
      <c r="L99" s="432"/>
      <c r="M99" s="432"/>
      <c r="N99" s="433"/>
      <c r="O99" s="432"/>
      <c r="P99" s="434"/>
      <c r="Q99" s="430"/>
      <c r="R99" s="435"/>
      <c r="S99" s="435"/>
      <c r="T99" s="435"/>
      <c r="U99" s="434"/>
      <c r="V99" s="430"/>
      <c r="W99" s="430"/>
      <c r="X99" s="430"/>
      <c r="Y99" s="435"/>
      <c r="Z99" s="436"/>
      <c r="AA99" s="436"/>
      <c r="AC99" s="191">
        <f>AA98</f>
        <v>844.17833417124461</v>
      </c>
      <c r="AD99" s="15"/>
      <c r="AE99" s="17"/>
      <c r="AF99" s="17"/>
      <c r="AG99" s="17"/>
      <c r="AH99" s="17"/>
      <c r="AI99" s="17"/>
    </row>
    <row r="100" spans="1:35" ht="15.6">
      <c r="A100" s="10"/>
      <c r="B100" s="57" t="s">
        <v>77</v>
      </c>
      <c r="C100" s="57"/>
      <c r="D100" s="10"/>
      <c r="E100" s="10"/>
      <c r="F100" s="217" t="s">
        <v>40</v>
      </c>
      <c r="G100" s="10">
        <v>2</v>
      </c>
      <c r="H100" s="8"/>
      <c r="I100" s="7">
        <v>1</v>
      </c>
      <c r="J100" s="369"/>
      <c r="K100" s="244"/>
      <c r="L100" s="350"/>
      <c r="M100" s="350"/>
      <c r="N100" s="244"/>
      <c r="O100" s="370" t="s">
        <v>67</v>
      </c>
      <c r="P100" s="244"/>
      <c r="Q100" s="244"/>
      <c r="R100" s="246"/>
      <c r="S100" s="246"/>
      <c r="T100" s="246"/>
      <c r="U100" s="244"/>
      <c r="V100" s="244"/>
      <c r="W100" s="244"/>
      <c r="X100" s="244"/>
      <c r="Y100" s="246"/>
      <c r="Z100" s="371"/>
      <c r="AA100" s="249"/>
      <c r="AC100" s="21"/>
    </row>
    <row r="101" spans="1:35">
      <c r="A101" s="132"/>
      <c r="B101" s="144"/>
      <c r="C101" s="144"/>
      <c r="D101" s="117"/>
      <c r="E101" s="117"/>
      <c r="F101" s="210"/>
      <c r="G101" s="4"/>
      <c r="I101" s="7">
        <f>I100+1</f>
        <v>2</v>
      </c>
      <c r="J101" s="372"/>
      <c r="K101" s="372"/>
      <c r="L101" s="373"/>
      <c r="M101" s="373"/>
      <c r="N101" s="372"/>
      <c r="O101" s="373"/>
      <c r="P101" s="372"/>
      <c r="Q101" s="372"/>
      <c r="R101" s="374"/>
      <c r="S101" s="374"/>
      <c r="T101" s="374"/>
      <c r="U101" s="372"/>
      <c r="V101" s="372"/>
      <c r="W101" s="372"/>
      <c r="X101" s="372"/>
      <c r="Y101" s="374"/>
      <c r="Z101" s="375"/>
      <c r="AA101" s="375"/>
      <c r="AC101" s="21"/>
    </row>
    <row r="102" spans="1:35" ht="15">
      <c r="A102" s="145"/>
      <c r="B102" s="765"/>
      <c r="C102" s="765"/>
      <c r="D102" s="765"/>
      <c r="E102" s="765"/>
      <c r="F102" s="765"/>
      <c r="G102" s="157"/>
      <c r="H102" s="39"/>
      <c r="I102" s="7">
        <f t="shared" ref="I102:I143" si="32">I101+1</f>
        <v>3</v>
      </c>
      <c r="J102" s="242" t="s">
        <v>25</v>
      </c>
      <c r="K102" s="766" t="str">
        <f>'Input %'!$B$2</f>
        <v>Project X Major Rehabilitation</v>
      </c>
      <c r="L102" s="766"/>
      <c r="M102" s="766"/>
      <c r="N102" s="766"/>
      <c r="O102" s="766"/>
      <c r="P102" s="766"/>
      <c r="Q102" s="766"/>
      <c r="R102" s="766"/>
      <c r="S102" s="246"/>
      <c r="T102" s="247" t="s">
        <v>24</v>
      </c>
      <c r="U102" s="244"/>
      <c r="V102" s="243" t="str">
        <f>'Input %'!$B$1</f>
        <v>NPD North Pacific Division</v>
      </c>
      <c r="W102" s="244"/>
      <c r="X102" s="244"/>
      <c r="Y102" s="246"/>
      <c r="Z102" s="247" t="s">
        <v>27</v>
      </c>
      <c r="AA102" s="376">
        <f>'Input %'!$B$6</f>
        <v>41731</v>
      </c>
      <c r="AC102" s="21"/>
    </row>
    <row r="103" spans="1:35">
      <c r="A103" s="145"/>
      <c r="B103" s="146"/>
      <c r="C103" s="146"/>
      <c r="D103" s="117"/>
      <c r="E103" s="117"/>
      <c r="F103" s="210"/>
      <c r="G103" s="210"/>
      <c r="I103" s="7">
        <f t="shared" si="32"/>
        <v>4</v>
      </c>
      <c r="J103" s="242" t="s">
        <v>26</v>
      </c>
      <c r="K103" s="243" t="str">
        <f>'Input %'!$B$4</f>
        <v>Somewhere  WA</v>
      </c>
      <c r="L103" s="244"/>
      <c r="M103" s="245"/>
      <c r="N103" s="244"/>
      <c r="O103" s="244"/>
      <c r="P103" s="244"/>
      <c r="Q103" s="244"/>
      <c r="R103" s="246"/>
      <c r="S103" s="246"/>
      <c r="T103" s="247" t="s">
        <v>28</v>
      </c>
      <c r="U103" s="244"/>
      <c r="V103" s="248" t="str">
        <f>'Input %'!$A$14</f>
        <v xml:space="preserve">  CHIEF, COST ENGINEERING, xxx</v>
      </c>
      <c r="W103" s="244"/>
      <c r="X103" s="244"/>
      <c r="Y103" s="246"/>
      <c r="Z103" s="249"/>
      <c r="AA103" s="250"/>
      <c r="AC103" s="20"/>
    </row>
    <row r="104" spans="1:35">
      <c r="A104" s="145"/>
      <c r="B104" s="147"/>
      <c r="C104" s="147"/>
      <c r="D104" s="117"/>
      <c r="E104" s="117"/>
      <c r="F104" s="210"/>
      <c r="G104" s="210"/>
      <c r="I104" s="7">
        <f t="shared" si="32"/>
        <v>5</v>
      </c>
      <c r="J104" s="251" t="s">
        <v>428</v>
      </c>
      <c r="K104" s="244"/>
      <c r="L104" s="252" t="str">
        <f>'Input %'!$B$7</f>
        <v>Project X Major Rehabilitation Report June 2014</v>
      </c>
      <c r="M104" s="244"/>
      <c r="N104" s="244"/>
      <c r="O104" s="244"/>
      <c r="P104" s="244"/>
      <c r="Q104" s="244"/>
      <c r="R104" s="246"/>
      <c r="S104" s="246"/>
      <c r="T104" s="246"/>
      <c r="U104" s="244"/>
      <c r="V104" s="244"/>
      <c r="W104" s="244"/>
      <c r="X104" s="244"/>
      <c r="Y104" s="246"/>
      <c r="Z104" s="250"/>
      <c r="AA104" s="249"/>
      <c r="AC104" s="19"/>
    </row>
    <row r="105" spans="1:35" ht="13.8" thickBot="1">
      <c r="A105" s="145"/>
      <c r="B105" s="148"/>
      <c r="C105" s="148"/>
      <c r="D105" s="149"/>
      <c r="E105" s="149"/>
      <c r="F105" s="210"/>
      <c r="G105" s="4"/>
      <c r="I105" s="7">
        <f t="shared" si="32"/>
        <v>6</v>
      </c>
      <c r="J105" s="253"/>
      <c r="K105" s="253"/>
      <c r="L105" s="377"/>
      <c r="M105" s="377"/>
      <c r="N105" s="253"/>
      <c r="O105" s="377"/>
      <c r="P105" s="253"/>
      <c r="Q105" s="253"/>
      <c r="R105" s="255"/>
      <c r="S105" s="255"/>
      <c r="T105" s="255"/>
      <c r="U105" s="253"/>
      <c r="V105" s="253"/>
      <c r="W105" s="253"/>
      <c r="X105" s="253"/>
      <c r="Y105" s="255"/>
      <c r="Z105" s="256"/>
      <c r="AA105" s="256"/>
      <c r="AC105" s="20"/>
    </row>
    <row r="106" spans="1:35" ht="43.2" customHeight="1" thickTop="1" thickBot="1">
      <c r="A106" s="145"/>
      <c r="B106" s="144"/>
      <c r="C106" s="144"/>
      <c r="D106" s="117"/>
      <c r="E106" s="117"/>
      <c r="F106" s="210"/>
      <c r="G106" s="117"/>
      <c r="I106" s="7">
        <f t="shared" si="32"/>
        <v>7</v>
      </c>
      <c r="J106" s="754" t="s">
        <v>701</v>
      </c>
      <c r="K106" s="755"/>
      <c r="L106" s="756" t="s">
        <v>589</v>
      </c>
      <c r="M106" s="757"/>
      <c r="N106" s="757"/>
      <c r="O106" s="757"/>
      <c r="P106" s="257"/>
      <c r="Q106" s="758" t="s">
        <v>693</v>
      </c>
      <c r="R106" s="759"/>
      <c r="S106" s="759"/>
      <c r="T106" s="759"/>
      <c r="U106" s="257"/>
      <c r="V106" s="750" t="s">
        <v>588</v>
      </c>
      <c r="W106" s="751"/>
      <c r="X106" s="751"/>
      <c r="Y106" s="751"/>
      <c r="Z106" s="751"/>
      <c r="AA106" s="752"/>
      <c r="AC106" s="19"/>
      <c r="AD106" s="17"/>
      <c r="AE106" s="17"/>
      <c r="AF106" s="17"/>
      <c r="AG106" s="17"/>
      <c r="AH106" s="17"/>
      <c r="AI106" s="17"/>
    </row>
    <row r="107" spans="1:35" ht="44.25" customHeight="1" thickTop="1">
      <c r="A107" s="129"/>
      <c r="B107" s="129"/>
      <c r="C107" s="129"/>
      <c r="D107" s="130"/>
      <c r="E107" s="131"/>
      <c r="F107" s="210"/>
      <c r="G107" s="130"/>
      <c r="I107" s="7">
        <f t="shared" si="32"/>
        <v>8</v>
      </c>
      <c r="J107" s="244"/>
      <c r="K107" s="260"/>
      <c r="L107" s="760" t="s">
        <v>29</v>
      </c>
      <c r="M107" s="761"/>
      <c r="N107" s="761"/>
      <c r="O107" s="743">
        <v>41713</v>
      </c>
      <c r="P107" s="378"/>
      <c r="Q107" s="777" t="s">
        <v>55</v>
      </c>
      <c r="R107" s="778"/>
      <c r="S107" s="778"/>
      <c r="T107" s="379">
        <f>'Input %'!$B$5</f>
        <v>2015</v>
      </c>
      <c r="U107" s="378"/>
      <c r="V107" s="251"/>
      <c r="W107" s="244"/>
      <c r="X107" s="244"/>
      <c r="Y107" s="246"/>
      <c r="Z107" s="249"/>
      <c r="AA107" s="380"/>
      <c r="AC107" s="20"/>
    </row>
    <row r="108" spans="1:35">
      <c r="A108" s="132"/>
      <c r="B108" s="133"/>
      <c r="C108" s="133"/>
      <c r="D108" s="117"/>
      <c r="E108" s="117"/>
      <c r="F108" s="210"/>
      <c r="G108" s="210"/>
      <c r="I108" s="7">
        <f t="shared" si="32"/>
        <v>9</v>
      </c>
      <c r="J108" s="244" t="s">
        <v>40</v>
      </c>
      <c r="K108" s="260"/>
      <c r="L108" s="762" t="s">
        <v>30</v>
      </c>
      <c r="M108" s="763"/>
      <c r="N108" s="763"/>
      <c r="O108" s="544">
        <f>IF(MONTH(O107)&gt;9,DATE(YEAR(O107),10,1),DATE(YEAR(O107)-1,10,1))</f>
        <v>41548</v>
      </c>
      <c r="P108" s="261"/>
      <c r="Q108" s="779" t="s">
        <v>56</v>
      </c>
      <c r="R108" s="780"/>
      <c r="S108" s="780"/>
      <c r="T108" s="381" t="str">
        <f>"1  OCT "&amp;RIGHT(FIXED(VALUE(T107-1),0,TRUE),2)</f>
        <v>1  OCT 14</v>
      </c>
      <c r="U108" s="261"/>
      <c r="V108" s="244"/>
      <c r="W108" s="244"/>
      <c r="X108" s="244"/>
      <c r="Y108" s="382"/>
      <c r="Z108" s="249"/>
      <c r="AA108" s="265"/>
      <c r="AC108" s="20"/>
    </row>
    <row r="109" spans="1:35" ht="15.6">
      <c r="A109" s="132"/>
      <c r="B109" s="133"/>
      <c r="C109" s="133"/>
      <c r="D109" s="526"/>
      <c r="E109" s="208"/>
      <c r="F109" s="4"/>
      <c r="G109" s="208"/>
      <c r="H109" s="37"/>
      <c r="I109" s="7">
        <f t="shared" si="32"/>
        <v>10</v>
      </c>
      <c r="J109" s="244"/>
      <c r="K109" s="258"/>
      <c r="L109" s="266"/>
      <c r="M109" s="244"/>
      <c r="N109" s="383"/>
      <c r="O109" s="244"/>
      <c r="P109" s="261"/>
      <c r="Q109" s="271"/>
      <c r="R109" s="246"/>
      <c r="S109" s="384"/>
      <c r="T109" s="382"/>
      <c r="U109" s="261"/>
      <c r="V109" s="244"/>
      <c r="W109" s="244"/>
      <c r="X109" s="244"/>
      <c r="Y109" s="382"/>
      <c r="Z109" s="249"/>
      <c r="AA109" s="265"/>
      <c r="AC109" s="20"/>
    </row>
    <row r="110" spans="1:35">
      <c r="A110" s="135"/>
      <c r="B110" s="138" t="s">
        <v>504</v>
      </c>
      <c r="C110" s="135"/>
      <c r="D110" s="189" t="str">
        <f>FIXED(HLOOKUP(G110,cwccis,4),0,TRUE)&amp;HLOOKUP(G110,cwccis,5)</f>
        <v>2013(Oct - Dec)</v>
      </c>
      <c r="E110" s="137"/>
      <c r="F110" s="227" t="s">
        <v>690</v>
      </c>
      <c r="G110" s="154" t="str">
        <f>VLOOKUP(O108,'Input %'!$A$73:$C$193,3)</f>
        <v>2014Q1</v>
      </c>
      <c r="H110" s="11"/>
      <c r="I110" s="7">
        <f t="shared" si="32"/>
        <v>11</v>
      </c>
      <c r="J110" s="274" t="s">
        <v>52</v>
      </c>
      <c r="K110" s="275" t="s">
        <v>53</v>
      </c>
      <c r="L110" s="276" t="s">
        <v>31</v>
      </c>
      <c r="M110" s="274" t="s">
        <v>32</v>
      </c>
      <c r="N110" s="274" t="s">
        <v>32</v>
      </c>
      <c r="O110" s="274" t="s">
        <v>33</v>
      </c>
      <c r="P110" s="261"/>
      <c r="Q110" s="278" t="s">
        <v>60</v>
      </c>
      <c r="R110" s="382" t="s">
        <v>31</v>
      </c>
      <c r="S110" s="382" t="s">
        <v>32</v>
      </c>
      <c r="T110" s="382" t="s">
        <v>33</v>
      </c>
      <c r="U110" s="261"/>
      <c r="V110" s="278" t="s">
        <v>73</v>
      </c>
      <c r="W110" s="385" t="s">
        <v>60</v>
      </c>
      <c r="X110" s="385"/>
      <c r="Y110" s="382" t="s">
        <v>31</v>
      </c>
      <c r="Z110" s="386" t="s">
        <v>32</v>
      </c>
      <c r="AA110" s="280" t="s">
        <v>34</v>
      </c>
      <c r="AC110" s="20"/>
    </row>
    <row r="111" spans="1:35">
      <c r="A111" s="132"/>
      <c r="B111" s="138" t="s">
        <v>505</v>
      </c>
      <c r="C111" s="135"/>
      <c r="D111" s="189" t="str">
        <f>FIXED(HLOOKUP(G111,cwccis,4),0,TRUE)&amp;HLOOKUP(G111,cwccis,5)</f>
        <v>2014(Oct - Dec)</v>
      </c>
      <c r="E111" s="117"/>
      <c r="F111" s="227" t="s">
        <v>691</v>
      </c>
      <c r="G111" s="154" t="str">
        <f>VLOOKUP(T107,'Input %'!$B$73:$C$193,2,FALSE)</f>
        <v>2015Q1</v>
      </c>
      <c r="H111" s="11"/>
      <c r="I111" s="7">
        <f t="shared" si="32"/>
        <v>12</v>
      </c>
      <c r="J111" s="281" t="s">
        <v>35</v>
      </c>
      <c r="K111" s="281" t="s">
        <v>54</v>
      </c>
      <c r="L111" s="282" t="s">
        <v>58</v>
      </c>
      <c r="M111" s="281" t="s">
        <v>58</v>
      </c>
      <c r="N111" s="281" t="s">
        <v>59</v>
      </c>
      <c r="O111" s="281" t="s">
        <v>58</v>
      </c>
      <c r="P111" s="261"/>
      <c r="Q111" s="281" t="s">
        <v>59</v>
      </c>
      <c r="R111" s="387" t="s">
        <v>58</v>
      </c>
      <c r="S111" s="387" t="s">
        <v>58</v>
      </c>
      <c r="T111" s="387" t="s">
        <v>58</v>
      </c>
      <c r="U111" s="261"/>
      <c r="V111" s="281" t="s">
        <v>72</v>
      </c>
      <c r="W111" s="281" t="s">
        <v>59</v>
      </c>
      <c r="X111" s="281"/>
      <c r="Y111" s="387" t="s">
        <v>58</v>
      </c>
      <c r="Z111" s="387" t="s">
        <v>58</v>
      </c>
      <c r="AA111" s="286" t="s">
        <v>58</v>
      </c>
      <c r="AC111" s="20"/>
    </row>
    <row r="112" spans="1:35">
      <c r="A112" s="132"/>
      <c r="B112" s="135"/>
      <c r="C112" s="150" t="s">
        <v>40</v>
      </c>
      <c r="D112" s="117"/>
      <c r="E112" s="117"/>
      <c r="F112" s="209"/>
      <c r="G112" s="139"/>
      <c r="H112" s="11"/>
      <c r="I112" s="7">
        <f t="shared" si="32"/>
        <v>13</v>
      </c>
      <c r="J112" s="287" t="s">
        <v>475</v>
      </c>
      <c r="K112" s="287" t="s">
        <v>476</v>
      </c>
      <c r="L112" s="288" t="s">
        <v>477</v>
      </c>
      <c r="M112" s="287" t="s">
        <v>478</v>
      </c>
      <c r="N112" s="287" t="s">
        <v>479</v>
      </c>
      <c r="O112" s="287" t="s">
        <v>480</v>
      </c>
      <c r="P112" s="289"/>
      <c r="Q112" s="287" t="s">
        <v>481</v>
      </c>
      <c r="R112" s="290" t="s">
        <v>482</v>
      </c>
      <c r="S112" s="290" t="s">
        <v>483</v>
      </c>
      <c r="T112" s="290" t="s">
        <v>484</v>
      </c>
      <c r="U112" s="289"/>
      <c r="V112" s="287" t="s">
        <v>489</v>
      </c>
      <c r="W112" s="287" t="s">
        <v>485</v>
      </c>
      <c r="X112" s="287"/>
      <c r="Y112" s="290" t="s">
        <v>486</v>
      </c>
      <c r="Z112" s="290" t="s">
        <v>487</v>
      </c>
      <c r="AA112" s="291" t="s">
        <v>488</v>
      </c>
      <c r="AC112" s="20"/>
    </row>
    <row r="113" spans="1:35">
      <c r="A113" s="132"/>
      <c r="B113" s="135"/>
      <c r="C113" s="135"/>
      <c r="D113" s="137"/>
      <c r="E113" s="137"/>
      <c r="F113" s="209"/>
      <c r="G113" s="139"/>
      <c r="H113" s="12"/>
      <c r="I113" s="7">
        <f t="shared" si="32"/>
        <v>14</v>
      </c>
      <c r="J113" s="244"/>
      <c r="K113" s="582" t="s">
        <v>647</v>
      </c>
      <c r="L113" s="388"/>
      <c r="M113" s="350"/>
      <c r="N113" s="244"/>
      <c r="O113" s="350"/>
      <c r="P113" s="261"/>
      <c r="Q113" s="244"/>
      <c r="R113" s="246"/>
      <c r="S113" s="246"/>
      <c r="T113" s="246"/>
      <c r="U113" s="261"/>
      <c r="V113" s="244"/>
      <c r="W113" s="244"/>
      <c r="X113" s="244"/>
      <c r="Y113" s="246"/>
      <c r="Z113" s="249"/>
      <c r="AA113" s="265"/>
      <c r="AC113" s="20"/>
    </row>
    <row r="114" spans="1:35" ht="15.6">
      <c r="A114" s="190">
        <f>HLOOKUP(G110,cwccis,VLOOKUP(J114,row,2))</f>
        <v>871.77</v>
      </c>
      <c r="B114" s="190">
        <f>HLOOKUP(G111,cwccis,VLOOKUP(J114,row,2))</f>
        <v>885.32</v>
      </c>
      <c r="C114" s="190">
        <f>HLOOKUP(G114,cwccis,VLOOKUP(J114,row,2))</f>
        <v>910.53</v>
      </c>
      <c r="D114" s="189" t="str">
        <f>FIXED(HLOOKUP(G114,cwccis,4),0,TRUE)&amp;HLOOKUP(G114,cwccis,5)</f>
        <v>2016(Apr - Jun)</v>
      </c>
      <c r="E114" s="189" t="str">
        <f>J114</f>
        <v>03</v>
      </c>
      <c r="F114" s="218" t="str">
        <f>" Midpoint "&amp;J114</f>
        <v xml:space="preserve"> Midpoint 03</v>
      </c>
      <c r="G114" s="161" t="s">
        <v>525</v>
      </c>
      <c r="H114" s="11" t="s">
        <v>508</v>
      </c>
      <c r="I114" s="7">
        <f t="shared" si="32"/>
        <v>15</v>
      </c>
      <c r="J114" s="294" t="s">
        <v>78</v>
      </c>
      <c r="K114" s="295" t="str">
        <f>VLOOKUP(J114,row,3)</f>
        <v>RESERVOIRS</v>
      </c>
      <c r="L114" s="389">
        <v>0</v>
      </c>
      <c r="M114" s="390">
        <f>L114*N114</f>
        <v>0</v>
      </c>
      <c r="N114" s="391">
        <v>0</v>
      </c>
      <c r="O114" s="313">
        <f>M114+L114</f>
        <v>0</v>
      </c>
      <c r="P114" s="261"/>
      <c r="Q114" s="392">
        <f>IF(O114=0,0,B114/A114-1)</f>
        <v>0</v>
      </c>
      <c r="R114" s="299">
        <f>SUM(+L114*(1+Q114),0)</f>
        <v>0</v>
      </c>
      <c r="S114" s="299">
        <f>SUM(+M114*(1+Q114),0)</f>
        <v>0</v>
      </c>
      <c r="T114" s="299">
        <f>S114+R114</f>
        <v>0</v>
      </c>
      <c r="U114" s="261"/>
      <c r="V114" s="393">
        <f>IF(T114=0,0,G114)</f>
        <v>0</v>
      </c>
      <c r="W114" s="392">
        <f>IF(L114=0,0,C114/B114-1)</f>
        <v>0</v>
      </c>
      <c r="X114" s="392"/>
      <c r="Y114" s="299">
        <f>SUM(+R114*(1+W114),0)</f>
        <v>0</v>
      </c>
      <c r="Z114" s="394">
        <f>SUM(+S114*(1+W114),0)</f>
        <v>0</v>
      </c>
      <c r="AA114" s="310">
        <f>Y114+Z114</f>
        <v>0</v>
      </c>
      <c r="AC114" s="20"/>
    </row>
    <row r="115" spans="1:35" ht="15.6">
      <c r="A115" s="190">
        <f>HLOOKUP(G110,cwccis,VLOOKUP(J115,row,2))</f>
        <v>790.24</v>
      </c>
      <c r="B115" s="190">
        <f>HLOOKUP(G111,cwccis,VLOOKUP(J115,row,2))</f>
        <v>802.53</v>
      </c>
      <c r="C115" s="190">
        <f>HLOOKUP(G115,cwccis,VLOOKUP(J115,row,2))</f>
        <v>825.37</v>
      </c>
      <c r="D115" s="189" t="str">
        <f>FIXED(HLOOKUP(G115,cwccis,4),0,TRUE)&amp;HLOOKUP(G115,cwccis,5)</f>
        <v>2016(Apr - Jun)</v>
      </c>
      <c r="E115" s="189" t="str">
        <f>J115</f>
        <v>04</v>
      </c>
      <c r="F115" s="218" t="str">
        <f>" Midpoint "&amp;J115</f>
        <v xml:space="preserve"> Midpoint 04</v>
      </c>
      <c r="G115" s="161" t="s">
        <v>525</v>
      </c>
      <c r="H115" s="11"/>
      <c r="I115" s="7">
        <f t="shared" si="32"/>
        <v>16</v>
      </c>
      <c r="J115" s="294" t="s">
        <v>79</v>
      </c>
      <c r="K115" s="295" t="str">
        <f>VLOOKUP(J115,row,3)</f>
        <v>DAMS</v>
      </c>
      <c r="L115" s="389">
        <v>0</v>
      </c>
      <c r="M115" s="390">
        <f>L115*N115</f>
        <v>0</v>
      </c>
      <c r="N115" s="391">
        <v>0</v>
      </c>
      <c r="O115" s="313">
        <f>M115+L115</f>
        <v>0</v>
      </c>
      <c r="P115" s="261"/>
      <c r="Q115" s="392">
        <f>IF(O115=0,0,B115/A115-1)</f>
        <v>0</v>
      </c>
      <c r="R115" s="299">
        <f>SUM(+L115*(1+Q115),0)</f>
        <v>0</v>
      </c>
      <c r="S115" s="299">
        <f>SUM(+M115*(1+Q115),0)</f>
        <v>0</v>
      </c>
      <c r="T115" s="299">
        <f>S115+R115</f>
        <v>0</v>
      </c>
      <c r="U115" s="261"/>
      <c r="V115" s="393">
        <f>IF(T115=0,0,G115)</f>
        <v>0</v>
      </c>
      <c r="W115" s="392">
        <f>IF(L115=0,0,C115/B115-1)</f>
        <v>0</v>
      </c>
      <c r="X115" s="392"/>
      <c r="Y115" s="299">
        <f>SUM(+R115*(1+W115),0)</f>
        <v>0</v>
      </c>
      <c r="Z115" s="394">
        <f>SUM(+S115*(1+W115),0)</f>
        <v>0</v>
      </c>
      <c r="AA115" s="310">
        <f>Y115+Z115</f>
        <v>0</v>
      </c>
      <c r="AC115" s="20"/>
    </row>
    <row r="116" spans="1:35" ht="15.6">
      <c r="A116" s="190">
        <f>HLOOKUP(G110,cwccis,VLOOKUP(J116,row,2))</f>
        <v>787.78</v>
      </c>
      <c r="B116" s="190">
        <f>HLOOKUP(G111,cwccis,VLOOKUP(J116,row,2))</f>
        <v>800.03</v>
      </c>
      <c r="C116" s="190">
        <f>HLOOKUP(G116,cwccis,VLOOKUP(J116,row,2))</f>
        <v>822.81</v>
      </c>
      <c r="D116" s="189" t="str">
        <f>FIXED(HLOOKUP(G116,cwccis,4),0,TRUE)&amp;HLOOKUP(G116,cwccis,5)</f>
        <v>2016(Apr - Jun)</v>
      </c>
      <c r="E116" s="189" t="str">
        <f>J116</f>
        <v>05</v>
      </c>
      <c r="F116" s="218" t="str">
        <f>" Midpoint "&amp;J116</f>
        <v xml:space="preserve"> Midpoint 05</v>
      </c>
      <c r="G116" s="161" t="s">
        <v>525</v>
      </c>
      <c r="H116" s="11"/>
      <c r="I116" s="7">
        <f t="shared" si="32"/>
        <v>17</v>
      </c>
      <c r="J116" s="294" t="s">
        <v>80</v>
      </c>
      <c r="K116" s="295" t="str">
        <f>VLOOKUP(J116,row,3)</f>
        <v>LOCKS</v>
      </c>
      <c r="L116" s="389">
        <v>0</v>
      </c>
      <c r="M116" s="390">
        <f>L116*N116</f>
        <v>0</v>
      </c>
      <c r="N116" s="391">
        <v>0</v>
      </c>
      <c r="O116" s="313">
        <f>M116+L116</f>
        <v>0</v>
      </c>
      <c r="P116" s="261"/>
      <c r="Q116" s="392">
        <f>IF(O116=0,0,B116/A116-1)</f>
        <v>0</v>
      </c>
      <c r="R116" s="299">
        <f>SUM(+L116*(1+Q116),0)</f>
        <v>0</v>
      </c>
      <c r="S116" s="299">
        <f>SUM(+M116*(1+Q116),0)</f>
        <v>0</v>
      </c>
      <c r="T116" s="299">
        <f>S116+R116</f>
        <v>0</v>
      </c>
      <c r="U116" s="261"/>
      <c r="V116" s="393">
        <f>IF(T116=0,0,G116)</f>
        <v>0</v>
      </c>
      <c r="W116" s="392">
        <f>IF(L116=0,0,C116/B116-1)</f>
        <v>0</v>
      </c>
      <c r="X116" s="392"/>
      <c r="Y116" s="299">
        <f>SUM(+R116*(1+W116),0)</f>
        <v>0</v>
      </c>
      <c r="Z116" s="394">
        <f>SUM(+S116*(1+W116),0)</f>
        <v>0</v>
      </c>
      <c r="AA116" s="310">
        <f>Y116+Z116</f>
        <v>0</v>
      </c>
      <c r="AC116" s="20"/>
    </row>
    <row r="117" spans="1:35" ht="15.6">
      <c r="A117" s="190">
        <f>HLOOKUP(G110,cwccis,VLOOKUP(J117,row,2))</f>
        <v>775.02</v>
      </c>
      <c r="B117" s="190">
        <f>HLOOKUP(G111,cwccis,VLOOKUP(J117,row,2))</f>
        <v>787.07</v>
      </c>
      <c r="C117" s="190">
        <f>HLOOKUP(G117,cwccis,VLOOKUP(J117,row,2))</f>
        <v>809.48</v>
      </c>
      <c r="D117" s="189" t="str">
        <f>FIXED(HLOOKUP(G117,cwccis,4),0,TRUE)&amp;HLOOKUP(G117,cwccis,5)</f>
        <v>2016(Apr - Jun)</v>
      </c>
      <c r="E117" s="189" t="str">
        <f>J117</f>
        <v>06</v>
      </c>
      <c r="F117" s="218" t="str">
        <f>" Midpoint "&amp;J117</f>
        <v xml:space="preserve"> Midpoint 06</v>
      </c>
      <c r="G117" s="161" t="s">
        <v>525</v>
      </c>
      <c r="H117" s="11"/>
      <c r="I117" s="7">
        <f t="shared" si="32"/>
        <v>18</v>
      </c>
      <c r="J117" s="294" t="s">
        <v>81</v>
      </c>
      <c r="K117" s="295" t="str">
        <f>VLOOKUP(J117,row,3)</f>
        <v>FISH &amp; WILDLIFE FACILITIES</v>
      </c>
      <c r="L117" s="389">
        <v>0</v>
      </c>
      <c r="M117" s="390">
        <f>L117*N117</f>
        <v>0</v>
      </c>
      <c r="N117" s="391">
        <v>0</v>
      </c>
      <c r="O117" s="313">
        <f>M117+L117</f>
        <v>0</v>
      </c>
      <c r="P117" s="261"/>
      <c r="Q117" s="392">
        <f>IF(O117=0,0,B117/A117-1)</f>
        <v>0</v>
      </c>
      <c r="R117" s="299">
        <f>SUM(+L117*(1+Q117),0)</f>
        <v>0</v>
      </c>
      <c r="S117" s="299">
        <f>SUM(+M117*(1+Q117),0)</f>
        <v>0</v>
      </c>
      <c r="T117" s="299">
        <f>S117+R117</f>
        <v>0</v>
      </c>
      <c r="U117" s="261"/>
      <c r="V117" s="393">
        <f>IF(T117=0,0,G117)</f>
        <v>0</v>
      </c>
      <c r="W117" s="392">
        <f>IF(L117=0,0,C117/B117-1)</f>
        <v>0</v>
      </c>
      <c r="X117" s="392"/>
      <c r="Y117" s="299">
        <f>SUM(+R117*(1+W117),0)</f>
        <v>0</v>
      </c>
      <c r="Z117" s="394">
        <f>SUM(+S117*(1+W117),0)</f>
        <v>0</v>
      </c>
      <c r="AA117" s="310">
        <f>Y117+Z117</f>
        <v>0</v>
      </c>
      <c r="AC117" s="20"/>
    </row>
    <row r="118" spans="1:35" ht="15.6">
      <c r="A118" s="190">
        <f>HLOOKUP(G110,cwccis,VLOOKUP(J118,row,2))</f>
        <v>735.71</v>
      </c>
      <c r="B118" s="190">
        <f>HLOOKUP(G111,cwccis,VLOOKUP(J118,row,2))</f>
        <v>747.14</v>
      </c>
      <c r="C118" s="190">
        <f>HLOOKUP(G118,cwccis,VLOOKUP(J118,row,2))</f>
        <v>768.42</v>
      </c>
      <c r="D118" s="189" t="str">
        <f>FIXED(HLOOKUP(G118,cwccis,4),0,TRUE)&amp;HLOOKUP(G118,cwccis,5)</f>
        <v>2016(Apr - Jun)</v>
      </c>
      <c r="E118" s="189" t="str">
        <f>J118</f>
        <v>07</v>
      </c>
      <c r="F118" s="218" t="str">
        <f>" Midpoint "&amp;J118</f>
        <v xml:space="preserve"> Midpoint 07</v>
      </c>
      <c r="G118" s="161" t="s">
        <v>525</v>
      </c>
      <c r="H118" s="11"/>
      <c r="I118" s="7">
        <f t="shared" si="32"/>
        <v>19</v>
      </c>
      <c r="J118" s="294" t="s">
        <v>82</v>
      </c>
      <c r="K118" s="295" t="str">
        <f>VLOOKUP(J118,row,3)</f>
        <v>POWER PLANT</v>
      </c>
      <c r="L118" s="389">
        <v>0</v>
      </c>
      <c r="M118" s="390">
        <f>L118*N118</f>
        <v>0</v>
      </c>
      <c r="N118" s="391">
        <v>0</v>
      </c>
      <c r="O118" s="313">
        <f>M118+L118</f>
        <v>0</v>
      </c>
      <c r="P118" s="261"/>
      <c r="Q118" s="392">
        <f>IF(O118=0,0,B118/A118-1)</f>
        <v>0</v>
      </c>
      <c r="R118" s="299">
        <f>SUM(+L118*(1+Q118),0)</f>
        <v>0</v>
      </c>
      <c r="S118" s="299">
        <f>SUM(+M118*(1+Q118),0)</f>
        <v>0</v>
      </c>
      <c r="T118" s="299">
        <f>S118+R118</f>
        <v>0</v>
      </c>
      <c r="U118" s="261"/>
      <c r="V118" s="393">
        <f>IF(T118=0,0,G118)</f>
        <v>0</v>
      </c>
      <c r="W118" s="392">
        <f>IF(L118=0,0,C118/B118-1)</f>
        <v>0</v>
      </c>
      <c r="X118" s="392"/>
      <c r="Y118" s="299">
        <f>SUM(+R118*(1+W118),0)</f>
        <v>0</v>
      </c>
      <c r="Z118" s="394">
        <f>SUM(+S118*(1+W118),0)</f>
        <v>0</v>
      </c>
      <c r="AA118" s="310">
        <f>Y118+Z118</f>
        <v>0</v>
      </c>
      <c r="AC118" s="20"/>
    </row>
    <row r="119" spans="1:35">
      <c r="A119" s="132"/>
      <c r="B119" s="135"/>
      <c r="C119" s="135"/>
      <c r="D119" s="137"/>
      <c r="E119" s="137"/>
      <c r="F119" s="209"/>
      <c r="G119" s="137"/>
      <c r="H119" s="12"/>
      <c r="I119" s="7">
        <f t="shared" si="32"/>
        <v>20</v>
      </c>
      <c r="J119" s="334" t="s">
        <v>40</v>
      </c>
      <c r="K119" s="395"/>
      <c r="L119" s="396"/>
      <c r="M119" s="397"/>
      <c r="N119" s="398"/>
      <c r="O119" s="319"/>
      <c r="P119" s="261"/>
      <c r="Q119" s="399"/>
      <c r="R119" s="319">
        <v>0</v>
      </c>
      <c r="S119" s="319"/>
      <c r="T119" s="319"/>
      <c r="U119" s="261"/>
      <c r="V119" s="400"/>
      <c r="W119" s="399"/>
      <c r="X119" s="399"/>
      <c r="Y119" s="319"/>
      <c r="Z119" s="394"/>
      <c r="AA119" s="310"/>
      <c r="AC119" s="20"/>
    </row>
    <row r="120" spans="1:35" ht="15">
      <c r="A120" s="132"/>
      <c r="B120" s="135"/>
      <c r="C120" s="135"/>
      <c r="D120" s="137"/>
      <c r="E120" s="137"/>
      <c r="F120" s="209"/>
      <c r="G120" s="137"/>
      <c r="H120" s="12"/>
      <c r="I120" s="7">
        <f t="shared" si="32"/>
        <v>21</v>
      </c>
      <c r="J120" s="292"/>
      <c r="K120" s="302"/>
      <c r="L120" s="303" t="s">
        <v>36</v>
      </c>
      <c r="M120" s="305" t="s">
        <v>36</v>
      </c>
      <c r="N120" s="401" t="s">
        <v>36</v>
      </c>
      <c r="O120" s="305" t="s">
        <v>36</v>
      </c>
      <c r="P120" s="261"/>
      <c r="Q120" s="302"/>
      <c r="R120" s="305" t="s">
        <v>36</v>
      </c>
      <c r="S120" s="305" t="s">
        <v>36</v>
      </c>
      <c r="T120" s="305" t="s">
        <v>36</v>
      </c>
      <c r="U120" s="261"/>
      <c r="V120" s="302"/>
      <c r="W120" s="302"/>
      <c r="X120" s="302"/>
      <c r="Y120" s="305" t="s">
        <v>36</v>
      </c>
      <c r="Z120" s="402" t="s">
        <v>36</v>
      </c>
      <c r="AA120" s="403" t="s">
        <v>36</v>
      </c>
      <c r="AC120" s="20"/>
      <c r="AE120" s="15"/>
      <c r="AF120" s="15"/>
      <c r="AG120" s="15"/>
      <c r="AH120" s="15"/>
      <c r="AI120" s="15"/>
    </row>
    <row r="121" spans="1:35" ht="15">
      <c r="A121" s="132"/>
      <c r="B121" s="135"/>
      <c r="C121" s="135"/>
      <c r="D121" s="117"/>
      <c r="E121" s="117"/>
      <c r="F121" s="219"/>
      <c r="G121" s="117"/>
      <c r="H121" s="12"/>
      <c r="I121" s="7">
        <f t="shared" si="32"/>
        <v>22</v>
      </c>
      <c r="J121" s="292"/>
      <c r="K121" s="308" t="s">
        <v>66</v>
      </c>
      <c r="L121" s="296">
        <f>SUM(L114:L119)</f>
        <v>0</v>
      </c>
      <c r="M121" s="299">
        <f>SUM(M114:M119)</f>
        <v>0</v>
      </c>
      <c r="N121" s="333">
        <f>IF(L121&gt;0,O121/L121-1,0)</f>
        <v>0</v>
      </c>
      <c r="O121" s="404">
        <f>L121+M121</f>
        <v>0</v>
      </c>
      <c r="P121" s="261"/>
      <c r="Q121" s="244"/>
      <c r="R121" s="299">
        <f>SUM(R114:R119)</f>
        <v>0</v>
      </c>
      <c r="S121" s="299">
        <f>SUM(S114:S119)</f>
        <v>0</v>
      </c>
      <c r="T121" s="299">
        <f>R121+S121</f>
        <v>0</v>
      </c>
      <c r="U121" s="261"/>
      <c r="V121" s="244"/>
      <c r="W121" s="244"/>
      <c r="X121" s="244"/>
      <c r="Y121" s="299">
        <f>SUM(Y114:Y119)</f>
        <v>0</v>
      </c>
      <c r="Z121" s="394">
        <f>SUM(Z114:Z119)</f>
        <v>0</v>
      </c>
      <c r="AA121" s="310">
        <f>Y121+Z121</f>
        <v>0</v>
      </c>
      <c r="AC121" s="191">
        <f>SUM(AA114:AA119)</f>
        <v>0</v>
      </c>
      <c r="AD121" s="15"/>
      <c r="AE121" s="17"/>
      <c r="AF121" s="17"/>
      <c r="AG121" s="17"/>
      <c r="AH121" s="17"/>
      <c r="AI121" s="17"/>
    </row>
    <row r="122" spans="1:35" ht="15">
      <c r="A122" s="132"/>
      <c r="B122" s="135"/>
      <c r="C122" s="135"/>
      <c r="D122" s="117"/>
      <c r="E122" s="117"/>
      <c r="F122" s="219"/>
      <c r="G122" s="117"/>
      <c r="H122" s="12"/>
      <c r="I122" s="7">
        <f t="shared" si="32"/>
        <v>23</v>
      </c>
      <c r="J122" s="292"/>
      <c r="K122" s="244"/>
      <c r="L122" s="311"/>
      <c r="M122" s="319"/>
      <c r="N122" s="350"/>
      <c r="O122" s="322"/>
      <c r="P122" s="261"/>
      <c r="Q122" s="244"/>
      <c r="R122" s="322"/>
      <c r="S122" s="322"/>
      <c r="T122" s="322"/>
      <c r="U122" s="261"/>
      <c r="V122" s="244"/>
      <c r="W122" s="244"/>
      <c r="X122" s="244"/>
      <c r="Y122" s="322"/>
      <c r="Z122" s="405"/>
      <c r="AA122" s="315"/>
      <c r="AC122" s="20"/>
      <c r="AD122" s="15"/>
      <c r="AE122" s="17"/>
      <c r="AF122" s="17"/>
      <c r="AG122" s="17"/>
      <c r="AH122" s="17"/>
      <c r="AI122" s="17"/>
    </row>
    <row r="123" spans="1:35" ht="15.6">
      <c r="A123" s="192">
        <f>HLOOKUP(G110,cwccis,VLOOKUP(E123,row,2))</f>
        <v>798.14</v>
      </c>
      <c r="B123" s="193">
        <f>HLOOKUP(G111,cwccis,VLOOKUP(E123,row,2))</f>
        <v>810.55</v>
      </c>
      <c r="C123" s="190">
        <f>HLOOKUP(G123,cwccis,VLOOKUP(E123,row,2))</f>
        <v>792.07</v>
      </c>
      <c r="D123" s="189" t="str">
        <f>FIXED(HLOOKUP(G123,cwccis,4),0,TRUE)&amp;HLOOKUP(G123,cwccis,5)</f>
        <v>2013(Jul - Sep)</v>
      </c>
      <c r="E123" s="525" t="s">
        <v>1099</v>
      </c>
      <c r="F123" s="209" t="s">
        <v>490</v>
      </c>
      <c r="G123" s="161" t="s">
        <v>649</v>
      </c>
      <c r="H123" s="11"/>
      <c r="I123" s="7">
        <f t="shared" si="32"/>
        <v>24</v>
      </c>
      <c r="J123" s="316" t="s">
        <v>61</v>
      </c>
      <c r="K123" s="406" t="s">
        <v>37</v>
      </c>
      <c r="L123" s="389">
        <v>0</v>
      </c>
      <c r="M123" s="390">
        <f>L123*N123</f>
        <v>0</v>
      </c>
      <c r="N123" s="407">
        <v>0</v>
      </c>
      <c r="O123" s="313">
        <f>L123+M123</f>
        <v>0</v>
      </c>
      <c r="P123" s="261"/>
      <c r="Q123" s="392">
        <f>IF(O123=0,0,B123/A123-1)</f>
        <v>0</v>
      </c>
      <c r="R123" s="299">
        <f>SUM(+L123*(1+Q123),0)</f>
        <v>0</v>
      </c>
      <c r="S123" s="299">
        <f>SUM(+M123*(1+Q123),0)</f>
        <v>0</v>
      </c>
      <c r="T123" s="299">
        <f>S123+R123</f>
        <v>0</v>
      </c>
      <c r="U123" s="261"/>
      <c r="V123" s="393">
        <f>IF(T123=0,0,G123)</f>
        <v>0</v>
      </c>
      <c r="W123" s="392">
        <f>IF(L123=0,0,C123/B123-1)</f>
        <v>0</v>
      </c>
      <c r="X123" s="392"/>
      <c r="Y123" s="299">
        <f>SUM(+R123*(1+W123),0)</f>
        <v>0</v>
      </c>
      <c r="Z123" s="394">
        <f>SUM(+S123*(1+W123),0)</f>
        <v>0</v>
      </c>
      <c r="AA123" s="310">
        <f>Y123+Z123</f>
        <v>0</v>
      </c>
      <c r="AC123" s="191">
        <f>AA123</f>
        <v>0</v>
      </c>
      <c r="AD123" s="15"/>
      <c r="AE123" s="17"/>
      <c r="AF123" s="17"/>
      <c r="AG123" s="17"/>
      <c r="AH123" s="17"/>
      <c r="AI123" s="17"/>
    </row>
    <row r="124" spans="1:35" ht="25.5" customHeight="1">
      <c r="A124" s="132"/>
      <c r="B124" s="135"/>
      <c r="C124" s="135"/>
      <c r="D124" s="117"/>
      <c r="E124" s="117"/>
      <c r="F124" s="764" t="s">
        <v>1100</v>
      </c>
      <c r="G124" s="117"/>
      <c r="H124" s="12"/>
      <c r="I124" s="7">
        <f t="shared" si="32"/>
        <v>25</v>
      </c>
      <c r="J124" s="292"/>
      <c r="K124" s="244"/>
      <c r="L124" s="311"/>
      <c r="M124" s="319"/>
      <c r="N124" s="437"/>
      <c r="O124" s="322"/>
      <c r="P124" s="261"/>
      <c r="Q124" s="392"/>
      <c r="R124" s="322"/>
      <c r="S124" s="322"/>
      <c r="T124" s="322"/>
      <c r="U124" s="261"/>
      <c r="V124" s="244"/>
      <c r="W124" s="244"/>
      <c r="X124" s="244"/>
      <c r="Y124" s="322"/>
      <c r="Z124" s="405"/>
      <c r="AA124" s="315"/>
      <c r="AC124" s="20"/>
      <c r="AD124" s="15"/>
      <c r="AE124" s="17"/>
      <c r="AF124" s="17"/>
      <c r="AG124" s="17"/>
      <c r="AH124" s="17"/>
      <c r="AI124" s="17"/>
    </row>
    <row r="125" spans="1:35" ht="15">
      <c r="A125" s="132"/>
      <c r="B125" s="135"/>
      <c r="C125" s="135"/>
      <c r="D125" s="117"/>
      <c r="E125" s="117"/>
      <c r="F125" s="764"/>
      <c r="G125" s="117"/>
      <c r="H125" s="12"/>
      <c r="I125" s="7">
        <f t="shared" si="32"/>
        <v>26</v>
      </c>
      <c r="J125" s="292"/>
      <c r="K125" s="408"/>
      <c r="L125" s="409"/>
      <c r="M125" s="410"/>
      <c r="N125" s="437"/>
      <c r="O125" s="322"/>
      <c r="P125" s="261"/>
      <c r="Q125" s="244"/>
      <c r="R125" s="322"/>
      <c r="S125" s="322"/>
      <c r="T125" s="322"/>
      <c r="U125" s="261"/>
      <c r="V125" s="328"/>
      <c r="W125" s="244"/>
      <c r="X125" s="244"/>
      <c r="Y125" s="322"/>
      <c r="Z125" s="405"/>
      <c r="AA125" s="315"/>
      <c r="AC125" s="26"/>
      <c r="AD125" s="15"/>
      <c r="AE125" s="17"/>
      <c r="AF125" s="17"/>
      <c r="AG125" s="17"/>
      <c r="AH125" s="17"/>
      <c r="AI125" s="17"/>
    </row>
    <row r="126" spans="1:35" ht="16.5" customHeight="1">
      <c r="A126" s="132"/>
      <c r="B126" s="135"/>
      <c r="C126" s="135"/>
      <c r="D126" s="117"/>
      <c r="E126" s="117"/>
      <c r="F126" s="219"/>
      <c r="G126" s="117"/>
      <c r="H126" s="12"/>
      <c r="I126" s="7">
        <f t="shared" si="32"/>
        <v>27</v>
      </c>
      <c r="J126" s="294">
        <v>30</v>
      </c>
      <c r="K126" s="251" t="s">
        <v>38</v>
      </c>
      <c r="L126" s="311"/>
      <c r="M126" s="322"/>
      <c r="N126" s="437"/>
      <c r="O126" s="322"/>
      <c r="P126" s="261"/>
      <c r="Q126" s="392"/>
      <c r="R126" s="322"/>
      <c r="S126" s="322"/>
      <c r="T126" s="322"/>
      <c r="U126" s="261"/>
      <c r="V126" s="244"/>
      <c r="W126" s="392"/>
      <c r="X126" s="392"/>
      <c r="Y126" s="322"/>
      <c r="Z126" s="405"/>
      <c r="AA126" s="315"/>
      <c r="AC126" s="20"/>
      <c r="AD126" s="15"/>
      <c r="AE126" s="17"/>
      <c r="AF126" s="17"/>
      <c r="AG126" s="17"/>
      <c r="AH126" s="17"/>
      <c r="AI126" s="17"/>
    </row>
    <row r="127" spans="1:35" ht="15.6">
      <c r="A127" s="194">
        <f>HLOOKUP(G110,cwccis,VLOOKUP(J126,row,2))</f>
        <v>1.0285676763214286</v>
      </c>
      <c r="B127" s="194">
        <f>HLOOKUP(G111,cwccis,VLOOKUP(J126,row,2))</f>
        <v>1.0507806142209108</v>
      </c>
      <c r="C127" s="195">
        <f>HLOOKUP(G127,cwccis,VLOOKUP(J126,row,2))</f>
        <v>1.0558628806839654</v>
      </c>
      <c r="D127" s="189" t="str">
        <f>FIXED(HLOOKUP(G127,cwccis,4),0,TRUE)&amp;HLOOKUP(G127,cwccis,5)</f>
        <v>2015(Jan - Mar)</v>
      </c>
      <c r="E127" s="189">
        <f>J126</f>
        <v>30</v>
      </c>
      <c r="F127" s="220" t="s">
        <v>400</v>
      </c>
      <c r="G127" s="161" t="s">
        <v>650</v>
      </c>
      <c r="H127" s="13"/>
      <c r="I127" s="7">
        <f t="shared" si="32"/>
        <v>28</v>
      </c>
      <c r="J127" s="411">
        <f>'Input %'!$D$10</f>
        <v>2.5000000000000001E-2</v>
      </c>
      <c r="K127" s="331" t="s">
        <v>44</v>
      </c>
      <c r="L127" s="412">
        <f>ROUND(L121*J127,0)</f>
        <v>0</v>
      </c>
      <c r="M127" s="390">
        <f t="shared" ref="M127:M135" si="33">L127*N127</f>
        <v>0</v>
      </c>
      <c r="N127" s="413">
        <f>N121</f>
        <v>0</v>
      </c>
      <c r="O127" s="299">
        <f t="shared" ref="O127:O135" si="34">M127+L127</f>
        <v>0</v>
      </c>
      <c r="P127" s="261"/>
      <c r="Q127" s="392">
        <f t="shared" ref="Q127:Q135" si="35">IF(O127=0,0,B127/A127-1)</f>
        <v>0</v>
      </c>
      <c r="R127" s="299">
        <f t="shared" ref="R127:R135" si="36">SUM(+L127*(1+Q127),0)</f>
        <v>0</v>
      </c>
      <c r="S127" s="299">
        <f t="shared" ref="S127:S135" si="37">SUM(+M127*(1+Q127),0)</f>
        <v>0</v>
      </c>
      <c r="T127" s="299">
        <f t="shared" ref="T127:T135" si="38">S127+R127</f>
        <v>0</v>
      </c>
      <c r="U127" s="261"/>
      <c r="V127" s="393">
        <f t="shared" ref="V127:V135" si="39">IF(T127=0,0,G127)</f>
        <v>0</v>
      </c>
      <c r="W127" s="392">
        <f t="shared" ref="W127:W135" si="40">IF(L127=0,0,C127/B127-1)</f>
        <v>0</v>
      </c>
      <c r="X127" s="392"/>
      <c r="Y127" s="299">
        <f t="shared" ref="Y127:Y135" si="41">SUM(+R127*(1+W127),0)</f>
        <v>0</v>
      </c>
      <c r="Z127" s="394">
        <f t="shared" ref="Z127:Z135" si="42">SUM(+S127*(1+W127),0)</f>
        <v>0</v>
      </c>
      <c r="AA127" s="310">
        <f t="shared" ref="AA127:AA135" si="43">Y127+Z127</f>
        <v>0</v>
      </c>
      <c r="AC127" s="191">
        <f t="shared" ref="AC127:AC135" si="44">AA127</f>
        <v>0</v>
      </c>
      <c r="AD127" s="15"/>
      <c r="AE127" s="17"/>
      <c r="AF127" s="17"/>
      <c r="AG127" s="17"/>
      <c r="AH127" s="17"/>
      <c r="AI127" s="17"/>
    </row>
    <row r="128" spans="1:35" ht="15">
      <c r="A128" s="194">
        <f>A127</f>
        <v>1.0285676763214286</v>
      </c>
      <c r="B128" s="194">
        <f>B127</f>
        <v>1.0507806142209108</v>
      </c>
      <c r="C128" s="195">
        <f>C127</f>
        <v>1.0558628806839654</v>
      </c>
      <c r="D128" s="190" t="str">
        <f>D127</f>
        <v>2015(Jan - Mar)</v>
      </c>
      <c r="E128" s="189">
        <f>J126</f>
        <v>30</v>
      </c>
      <c r="F128" s="221" t="str">
        <f>"From "&amp;F127</f>
        <v>From Design mid point period</v>
      </c>
      <c r="G128" s="190" t="str">
        <f>G127</f>
        <v>2015Q2</v>
      </c>
      <c r="H128" s="34"/>
      <c r="I128" s="7">
        <f t="shared" si="32"/>
        <v>29</v>
      </c>
      <c r="J128" s="411">
        <f>'Input %'!$D$12</f>
        <v>0.02</v>
      </c>
      <c r="K128" s="331" t="s">
        <v>45</v>
      </c>
      <c r="L128" s="412">
        <f>ROUND(L121*J128,0)</f>
        <v>0</v>
      </c>
      <c r="M128" s="390">
        <f t="shared" si="33"/>
        <v>0</v>
      </c>
      <c r="N128" s="413">
        <f>N121</f>
        <v>0</v>
      </c>
      <c r="O128" s="299">
        <f t="shared" si="34"/>
        <v>0</v>
      </c>
      <c r="P128" s="261"/>
      <c r="Q128" s="392">
        <f t="shared" si="35"/>
        <v>0</v>
      </c>
      <c r="R128" s="299">
        <f t="shared" si="36"/>
        <v>0</v>
      </c>
      <c r="S128" s="299">
        <f t="shared" si="37"/>
        <v>0</v>
      </c>
      <c r="T128" s="299">
        <f t="shared" si="38"/>
        <v>0</v>
      </c>
      <c r="U128" s="261"/>
      <c r="V128" s="393">
        <f t="shared" si="39"/>
        <v>0</v>
      </c>
      <c r="W128" s="392">
        <f t="shared" si="40"/>
        <v>0</v>
      </c>
      <c r="X128" s="392"/>
      <c r="Y128" s="299">
        <f t="shared" si="41"/>
        <v>0</v>
      </c>
      <c r="Z128" s="394">
        <f t="shared" si="42"/>
        <v>0</v>
      </c>
      <c r="AA128" s="310">
        <f t="shared" si="43"/>
        <v>0</v>
      </c>
      <c r="AC128" s="191">
        <f t="shared" si="44"/>
        <v>0</v>
      </c>
      <c r="AD128" s="15"/>
      <c r="AE128" s="17"/>
      <c r="AF128" s="17"/>
      <c r="AG128" s="17"/>
      <c r="AH128" s="17"/>
      <c r="AI128" s="17"/>
    </row>
    <row r="129" spans="1:35" ht="15">
      <c r="A129" s="194">
        <f t="shared" ref="A129:C129" si="45">A128</f>
        <v>1.0285676763214286</v>
      </c>
      <c r="B129" s="194">
        <f t="shared" si="45"/>
        <v>1.0507806142209108</v>
      </c>
      <c r="C129" s="195">
        <f t="shared" si="45"/>
        <v>1.0558628806839654</v>
      </c>
      <c r="D129" s="190" t="str">
        <f>D127</f>
        <v>2015(Jan - Mar)</v>
      </c>
      <c r="E129" s="189">
        <f>J126</f>
        <v>30</v>
      </c>
      <c r="F129" s="221" t="str">
        <f>"From "&amp;F127</f>
        <v>From Design mid point period</v>
      </c>
      <c r="G129" s="190" t="str">
        <f>G127</f>
        <v>2015Q2</v>
      </c>
      <c r="H129" s="34"/>
      <c r="I129" s="7">
        <f t="shared" si="32"/>
        <v>30</v>
      </c>
      <c r="J129" s="411">
        <f>'Input %'!$D$13</f>
        <v>8.5000000000000006E-2</v>
      </c>
      <c r="K129" s="331" t="s">
        <v>46</v>
      </c>
      <c r="L129" s="412">
        <f>ROUND(L121*J129,0)</f>
        <v>0</v>
      </c>
      <c r="M129" s="390">
        <f t="shared" si="33"/>
        <v>0</v>
      </c>
      <c r="N129" s="413">
        <f>N121</f>
        <v>0</v>
      </c>
      <c r="O129" s="299">
        <f t="shared" si="34"/>
        <v>0</v>
      </c>
      <c r="P129" s="261"/>
      <c r="Q129" s="392">
        <f t="shared" si="35"/>
        <v>0</v>
      </c>
      <c r="R129" s="299">
        <f t="shared" si="36"/>
        <v>0</v>
      </c>
      <c r="S129" s="299">
        <f t="shared" si="37"/>
        <v>0</v>
      </c>
      <c r="T129" s="299">
        <f t="shared" si="38"/>
        <v>0</v>
      </c>
      <c r="U129" s="261"/>
      <c r="V129" s="393">
        <f t="shared" si="39"/>
        <v>0</v>
      </c>
      <c r="W129" s="392">
        <f t="shared" si="40"/>
        <v>0</v>
      </c>
      <c r="X129" s="392"/>
      <c r="Y129" s="299">
        <f t="shared" si="41"/>
        <v>0</v>
      </c>
      <c r="Z129" s="394">
        <f t="shared" si="42"/>
        <v>0</v>
      </c>
      <c r="AA129" s="310">
        <f t="shared" si="43"/>
        <v>0</v>
      </c>
      <c r="AC129" s="191">
        <f t="shared" si="44"/>
        <v>0</v>
      </c>
      <c r="AD129" s="15"/>
      <c r="AE129" s="17"/>
      <c r="AF129" s="17"/>
      <c r="AG129" s="17"/>
      <c r="AH129" s="17"/>
      <c r="AI129" s="17"/>
    </row>
    <row r="130" spans="1:35" ht="15">
      <c r="A130" s="194">
        <f t="shared" ref="A130:C130" si="46">A129</f>
        <v>1.0285676763214286</v>
      </c>
      <c r="B130" s="194">
        <f t="shared" si="46"/>
        <v>1.0507806142209108</v>
      </c>
      <c r="C130" s="195">
        <f t="shared" si="46"/>
        <v>1.0558628806839654</v>
      </c>
      <c r="D130" s="190" t="str">
        <f>D127</f>
        <v>2015(Jan - Mar)</v>
      </c>
      <c r="E130" s="189">
        <f>J126</f>
        <v>30</v>
      </c>
      <c r="F130" s="221" t="str">
        <f>"From "&amp;F127</f>
        <v>From Design mid point period</v>
      </c>
      <c r="G130" s="190" t="str">
        <f>G127</f>
        <v>2015Q2</v>
      </c>
      <c r="H130" s="34"/>
      <c r="I130" s="7">
        <f t="shared" si="32"/>
        <v>31</v>
      </c>
      <c r="J130" s="411">
        <f>'Input %'!$D$15</f>
        <v>5.0000000000000001E-3</v>
      </c>
      <c r="K130" s="414" t="s">
        <v>697</v>
      </c>
      <c r="L130" s="412">
        <f>ROUND(L121*J130,0)</f>
        <v>0</v>
      </c>
      <c r="M130" s="390">
        <f t="shared" si="33"/>
        <v>0</v>
      </c>
      <c r="N130" s="415">
        <f>N121</f>
        <v>0</v>
      </c>
      <c r="O130" s="299">
        <f t="shared" si="34"/>
        <v>0</v>
      </c>
      <c r="P130" s="261"/>
      <c r="Q130" s="392">
        <f t="shared" si="35"/>
        <v>0</v>
      </c>
      <c r="R130" s="299">
        <f t="shared" si="36"/>
        <v>0</v>
      </c>
      <c r="S130" s="299">
        <f t="shared" si="37"/>
        <v>0</v>
      </c>
      <c r="T130" s="299">
        <f t="shared" si="38"/>
        <v>0</v>
      </c>
      <c r="U130" s="261"/>
      <c r="V130" s="393">
        <f t="shared" si="39"/>
        <v>0</v>
      </c>
      <c r="W130" s="392">
        <f t="shared" si="40"/>
        <v>0</v>
      </c>
      <c r="X130" s="392"/>
      <c r="Y130" s="299">
        <f t="shared" si="41"/>
        <v>0</v>
      </c>
      <c r="Z130" s="394">
        <f t="shared" si="42"/>
        <v>0</v>
      </c>
      <c r="AA130" s="310">
        <f t="shared" si="43"/>
        <v>0</v>
      </c>
      <c r="AC130" s="191">
        <f t="shared" si="44"/>
        <v>0</v>
      </c>
      <c r="AD130" s="15"/>
      <c r="AE130" s="17"/>
      <c r="AF130" s="17"/>
      <c r="AG130" s="17"/>
      <c r="AH130" s="17"/>
      <c r="AI130" s="17"/>
    </row>
    <row r="131" spans="1:35" ht="15" customHeight="1">
      <c r="A131" s="194">
        <f t="shared" ref="A131:C131" si="47">A130</f>
        <v>1.0285676763214286</v>
      </c>
      <c r="B131" s="194">
        <f t="shared" si="47"/>
        <v>1.0507806142209108</v>
      </c>
      <c r="C131" s="195">
        <f t="shared" si="47"/>
        <v>1.0558628806839654</v>
      </c>
      <c r="D131" s="190" t="str">
        <f>D128</f>
        <v>2015(Jan - Mar)</v>
      </c>
      <c r="E131" s="189">
        <f>J126</f>
        <v>30</v>
      </c>
      <c r="F131" s="221" t="str">
        <f>"From "&amp;F128</f>
        <v>From From Design mid point period</v>
      </c>
      <c r="G131" s="190" t="str">
        <f>G128</f>
        <v>2015Q2</v>
      </c>
      <c r="H131" s="34"/>
      <c r="I131" s="7">
        <f t="shared" si="32"/>
        <v>32</v>
      </c>
      <c r="J131" s="411">
        <f>'Input %'!$D$16</f>
        <v>5.0000000000000001E-3</v>
      </c>
      <c r="K131" s="416" t="s">
        <v>698</v>
      </c>
      <c r="L131" s="412">
        <f>ROUND(L121*J131,0)</f>
        <v>0</v>
      </c>
      <c r="M131" s="390">
        <f t="shared" si="33"/>
        <v>0</v>
      </c>
      <c r="N131" s="413">
        <f>N121</f>
        <v>0</v>
      </c>
      <c r="O131" s="299">
        <f t="shared" si="34"/>
        <v>0</v>
      </c>
      <c r="P131" s="261"/>
      <c r="Q131" s="392">
        <f t="shared" si="35"/>
        <v>0</v>
      </c>
      <c r="R131" s="299">
        <f t="shared" si="36"/>
        <v>0</v>
      </c>
      <c r="S131" s="299">
        <f t="shared" si="37"/>
        <v>0</v>
      </c>
      <c r="T131" s="299">
        <f t="shared" si="38"/>
        <v>0</v>
      </c>
      <c r="U131" s="261"/>
      <c r="V131" s="393">
        <f t="shared" si="39"/>
        <v>0</v>
      </c>
      <c r="W131" s="392">
        <f t="shared" si="40"/>
        <v>0</v>
      </c>
      <c r="X131" s="392"/>
      <c r="Y131" s="299">
        <f t="shared" si="41"/>
        <v>0</v>
      </c>
      <c r="Z131" s="394">
        <f t="shared" si="42"/>
        <v>0</v>
      </c>
      <c r="AA131" s="310">
        <f t="shared" si="43"/>
        <v>0</v>
      </c>
      <c r="AC131" s="191">
        <f t="shared" si="44"/>
        <v>0</v>
      </c>
      <c r="AD131" s="15"/>
      <c r="AE131" s="17"/>
      <c r="AF131" s="17"/>
      <c r="AG131" s="17"/>
      <c r="AH131" s="17"/>
      <c r="AI131" s="17"/>
    </row>
    <row r="132" spans="1:35" ht="15">
      <c r="A132" s="194">
        <f>A130</f>
        <v>1.0285676763214286</v>
      </c>
      <c r="B132" s="194">
        <f>B130</f>
        <v>1.0507806142209108</v>
      </c>
      <c r="C132" s="195">
        <f>C130</f>
        <v>1.0558628806839654</v>
      </c>
      <c r="D132" s="190" t="str">
        <f>D127</f>
        <v>2015(Jan - Mar)</v>
      </c>
      <c r="E132" s="189">
        <f>J126</f>
        <v>30</v>
      </c>
      <c r="F132" s="221" t="str">
        <f>"From "&amp;F127</f>
        <v>From Design mid point period</v>
      </c>
      <c r="G132" s="190" t="str">
        <f>G127</f>
        <v>2015Q2</v>
      </c>
      <c r="H132" s="34"/>
      <c r="I132" s="7">
        <f t="shared" si="32"/>
        <v>33</v>
      </c>
      <c r="J132" s="411">
        <f>'Input %'!$D$17</f>
        <v>0.02</v>
      </c>
      <c r="K132" s="331" t="s">
        <v>47</v>
      </c>
      <c r="L132" s="412">
        <f>ROUND(L121*J132,0)</f>
        <v>0</v>
      </c>
      <c r="M132" s="390">
        <f t="shared" si="33"/>
        <v>0</v>
      </c>
      <c r="N132" s="415">
        <f>N121</f>
        <v>0</v>
      </c>
      <c r="O132" s="299">
        <f t="shared" si="34"/>
        <v>0</v>
      </c>
      <c r="P132" s="261"/>
      <c r="Q132" s="392">
        <f t="shared" si="35"/>
        <v>0</v>
      </c>
      <c r="R132" s="299">
        <f t="shared" si="36"/>
        <v>0</v>
      </c>
      <c r="S132" s="299">
        <f t="shared" si="37"/>
        <v>0</v>
      </c>
      <c r="T132" s="299">
        <f t="shared" si="38"/>
        <v>0</v>
      </c>
      <c r="U132" s="261"/>
      <c r="V132" s="393">
        <f t="shared" si="39"/>
        <v>0</v>
      </c>
      <c r="W132" s="392">
        <f t="shared" si="40"/>
        <v>0</v>
      </c>
      <c r="X132" s="392"/>
      <c r="Y132" s="299">
        <f t="shared" si="41"/>
        <v>0</v>
      </c>
      <c r="Z132" s="394">
        <f t="shared" si="42"/>
        <v>0</v>
      </c>
      <c r="AA132" s="310">
        <f t="shared" si="43"/>
        <v>0</v>
      </c>
      <c r="AC132" s="191">
        <f t="shared" si="44"/>
        <v>0</v>
      </c>
      <c r="AD132" s="15"/>
      <c r="AE132" s="17"/>
      <c r="AF132" s="17"/>
      <c r="AG132" s="17"/>
      <c r="AH132" s="17"/>
      <c r="AI132" s="17"/>
    </row>
    <row r="133" spans="1:35" ht="15.6">
      <c r="A133" s="194">
        <f>HLOOKUP(G110,cwccis,VLOOKUP(J126,row,2))</f>
        <v>1.0285676763214286</v>
      </c>
      <c r="B133" s="194">
        <f>HLOOKUP(G111,cwccis,VLOOKUP(J126,row,2))</f>
        <v>1.0507806142209108</v>
      </c>
      <c r="C133" s="195">
        <f>HLOOKUP(G133,cwccis,VLOOKUP(J126,row,2))</f>
        <v>1.107824484551688</v>
      </c>
      <c r="D133" s="189" t="str">
        <f>FIXED(HLOOKUP(G133,cwccis,4),0,TRUE)&amp;HLOOKUP(G133,cwccis,5)</f>
        <v>2016(Apr - Jun)</v>
      </c>
      <c r="E133" s="189">
        <f>J126</f>
        <v>30</v>
      </c>
      <c r="F133" s="222" t="s">
        <v>506</v>
      </c>
      <c r="G133" s="161" t="s">
        <v>525</v>
      </c>
      <c r="H133" s="35"/>
      <c r="I133" s="7">
        <f t="shared" si="32"/>
        <v>34</v>
      </c>
      <c r="J133" s="411">
        <f>'Input %'!$D$18</f>
        <v>0.03</v>
      </c>
      <c r="K133" s="331" t="s">
        <v>48</v>
      </c>
      <c r="L133" s="412">
        <f>ROUND(L121*J133,0)</f>
        <v>0</v>
      </c>
      <c r="M133" s="390">
        <f t="shared" si="33"/>
        <v>0</v>
      </c>
      <c r="N133" s="413">
        <f>N121</f>
        <v>0</v>
      </c>
      <c r="O133" s="299">
        <f t="shared" si="34"/>
        <v>0</v>
      </c>
      <c r="P133" s="261"/>
      <c r="Q133" s="392">
        <f t="shared" si="35"/>
        <v>0</v>
      </c>
      <c r="R133" s="299">
        <f t="shared" si="36"/>
        <v>0</v>
      </c>
      <c r="S133" s="299">
        <f t="shared" si="37"/>
        <v>0</v>
      </c>
      <c r="T133" s="299">
        <f t="shared" si="38"/>
        <v>0</v>
      </c>
      <c r="U133" s="261"/>
      <c r="V133" s="393">
        <f t="shared" si="39"/>
        <v>0</v>
      </c>
      <c r="W133" s="392">
        <f t="shared" si="40"/>
        <v>0</v>
      </c>
      <c r="X133" s="392"/>
      <c r="Y133" s="299">
        <f t="shared" si="41"/>
        <v>0</v>
      </c>
      <c r="Z133" s="394">
        <f t="shared" si="42"/>
        <v>0</v>
      </c>
      <c r="AA133" s="310">
        <f t="shared" si="43"/>
        <v>0</v>
      </c>
      <c r="AC133" s="191">
        <f t="shared" si="44"/>
        <v>0</v>
      </c>
      <c r="AD133" s="15"/>
      <c r="AE133" s="17"/>
      <c r="AF133" s="17"/>
      <c r="AG133" s="17"/>
      <c r="AH133" s="17"/>
      <c r="AI133" s="17"/>
    </row>
    <row r="134" spans="1:35" ht="15">
      <c r="A134" s="194">
        <f>A133</f>
        <v>1.0285676763214286</v>
      </c>
      <c r="B134" s="194">
        <f>B133</f>
        <v>1.0507806142209108</v>
      </c>
      <c r="C134" s="195">
        <f>C133</f>
        <v>1.107824484551688</v>
      </c>
      <c r="D134" s="189" t="str">
        <f>FIXED(HLOOKUP(G134,cwccis,4),0,TRUE)&amp;HLOOKUP(G134,cwccis,5)</f>
        <v>2016(Apr - Jun)</v>
      </c>
      <c r="E134" s="189">
        <f>J126</f>
        <v>30</v>
      </c>
      <c r="F134" s="223" t="s">
        <v>507</v>
      </c>
      <c r="G134" s="196" t="str">
        <f>G133</f>
        <v>2016Q3</v>
      </c>
      <c r="H134" s="35"/>
      <c r="I134" s="7">
        <f t="shared" si="32"/>
        <v>35</v>
      </c>
      <c r="J134" s="411">
        <f>'Input %'!$D$19</f>
        <v>0.02</v>
      </c>
      <c r="K134" s="331" t="s">
        <v>49</v>
      </c>
      <c r="L134" s="412">
        <f>ROUND(L121*J134,0)</f>
        <v>0</v>
      </c>
      <c r="M134" s="390">
        <f t="shared" si="33"/>
        <v>0</v>
      </c>
      <c r="N134" s="415">
        <f>N121</f>
        <v>0</v>
      </c>
      <c r="O134" s="299">
        <f t="shared" si="34"/>
        <v>0</v>
      </c>
      <c r="P134" s="261"/>
      <c r="Q134" s="392">
        <f t="shared" si="35"/>
        <v>0</v>
      </c>
      <c r="R134" s="299">
        <f t="shared" si="36"/>
        <v>0</v>
      </c>
      <c r="S134" s="299">
        <f t="shared" si="37"/>
        <v>0</v>
      </c>
      <c r="T134" s="299">
        <f t="shared" si="38"/>
        <v>0</v>
      </c>
      <c r="U134" s="261"/>
      <c r="V134" s="393">
        <f t="shared" si="39"/>
        <v>0</v>
      </c>
      <c r="W134" s="392">
        <f t="shared" si="40"/>
        <v>0</v>
      </c>
      <c r="X134" s="392"/>
      <c r="Y134" s="299">
        <f t="shared" si="41"/>
        <v>0</v>
      </c>
      <c r="Z134" s="394">
        <f t="shared" si="42"/>
        <v>0</v>
      </c>
      <c r="AA134" s="310">
        <f t="shared" si="43"/>
        <v>0</v>
      </c>
      <c r="AC134" s="191">
        <f t="shared" si="44"/>
        <v>0</v>
      </c>
      <c r="AD134" s="15"/>
      <c r="AE134" s="17"/>
      <c r="AF134" s="17"/>
      <c r="AG134" s="17"/>
      <c r="AH134" s="17"/>
      <c r="AI134" s="17"/>
    </row>
    <row r="135" spans="1:35" ht="15">
      <c r="A135" s="194">
        <f>A134</f>
        <v>1.0285676763214286</v>
      </c>
      <c r="B135" s="194">
        <f>B134</f>
        <v>1.0507806142209108</v>
      </c>
      <c r="C135" s="195">
        <f>C127</f>
        <v>1.0558628806839654</v>
      </c>
      <c r="D135" s="190" t="str">
        <f>D127</f>
        <v>2015(Jan - Mar)</v>
      </c>
      <c r="E135" s="189">
        <f>J126</f>
        <v>30</v>
      </c>
      <c r="F135" s="221" t="str">
        <f>"From "&amp;F127</f>
        <v>From Design mid point period</v>
      </c>
      <c r="G135" s="190" t="str">
        <f>G127</f>
        <v>2015Q2</v>
      </c>
      <c r="H135" s="34"/>
      <c r="I135" s="7">
        <f t="shared" si="32"/>
        <v>36</v>
      </c>
      <c r="J135" s="411">
        <f>'Input %'!$D$20</f>
        <v>0.02</v>
      </c>
      <c r="K135" s="331" t="s">
        <v>473</v>
      </c>
      <c r="L135" s="412">
        <f>ROUND(L121*J135,0)</f>
        <v>0</v>
      </c>
      <c r="M135" s="390">
        <f t="shared" si="33"/>
        <v>0</v>
      </c>
      <c r="N135" s="415">
        <f>N121</f>
        <v>0</v>
      </c>
      <c r="O135" s="299">
        <f t="shared" si="34"/>
        <v>0</v>
      </c>
      <c r="P135" s="261"/>
      <c r="Q135" s="392">
        <f t="shared" si="35"/>
        <v>0</v>
      </c>
      <c r="R135" s="299">
        <f t="shared" si="36"/>
        <v>0</v>
      </c>
      <c r="S135" s="299">
        <f t="shared" si="37"/>
        <v>0</v>
      </c>
      <c r="T135" s="299">
        <f t="shared" si="38"/>
        <v>0</v>
      </c>
      <c r="U135" s="261"/>
      <c r="V135" s="393">
        <f t="shared" si="39"/>
        <v>0</v>
      </c>
      <c r="W135" s="392">
        <f t="shared" si="40"/>
        <v>0</v>
      </c>
      <c r="X135" s="392"/>
      <c r="Y135" s="299">
        <f t="shared" si="41"/>
        <v>0</v>
      </c>
      <c r="Z135" s="394">
        <f t="shared" si="42"/>
        <v>0</v>
      </c>
      <c r="AA135" s="310">
        <f t="shared" si="43"/>
        <v>0</v>
      </c>
      <c r="AC135" s="191">
        <f t="shared" si="44"/>
        <v>0</v>
      </c>
      <c r="AD135" s="15"/>
      <c r="AE135" s="17"/>
      <c r="AF135" s="17"/>
      <c r="AG135" s="17"/>
      <c r="AH135" s="17"/>
      <c r="AI135" s="17"/>
    </row>
    <row r="136" spans="1:35" ht="15">
      <c r="A136" s="140"/>
      <c r="B136" s="140"/>
      <c r="C136" s="142"/>
      <c r="D136" s="117"/>
      <c r="E136" s="137" t="s">
        <v>40</v>
      </c>
      <c r="F136" s="224"/>
      <c r="G136" s="117"/>
      <c r="H136" s="36"/>
      <c r="I136" s="7">
        <f t="shared" si="32"/>
        <v>37</v>
      </c>
      <c r="J136" s="292"/>
      <c r="K136" s="244"/>
      <c r="L136" s="412"/>
      <c r="M136" s="319"/>
      <c r="N136" s="417"/>
      <c r="O136" s="322"/>
      <c r="P136" s="261"/>
      <c r="Q136" s="392"/>
      <c r="R136" s="319"/>
      <c r="S136" s="319"/>
      <c r="T136" s="322"/>
      <c r="U136" s="261"/>
      <c r="V136" s="328"/>
      <c r="W136" s="392"/>
      <c r="X136" s="392"/>
      <c r="Y136" s="299"/>
      <c r="Z136" s="394"/>
      <c r="AA136" s="315"/>
      <c r="AC136" s="20"/>
      <c r="AD136" s="15"/>
      <c r="AE136" s="17"/>
      <c r="AF136" s="17"/>
      <c r="AG136" s="17"/>
      <c r="AH136" s="17"/>
      <c r="AI136" s="17"/>
    </row>
    <row r="137" spans="1:35" ht="15">
      <c r="A137" s="140"/>
      <c r="B137" s="140"/>
      <c r="C137" s="135"/>
      <c r="D137" s="139"/>
      <c r="E137" s="137" t="s">
        <v>40</v>
      </c>
      <c r="F137" s="224"/>
      <c r="G137" s="139"/>
      <c r="H137" s="36"/>
      <c r="I137" s="7">
        <f t="shared" si="32"/>
        <v>38</v>
      </c>
      <c r="J137" s="294">
        <v>31</v>
      </c>
      <c r="K137" s="418" t="s">
        <v>39</v>
      </c>
      <c r="L137" s="419"/>
      <c r="M137" s="319"/>
      <c r="N137" s="420"/>
      <c r="O137" s="319"/>
      <c r="P137" s="261"/>
      <c r="Q137" s="392"/>
      <c r="R137" s="319"/>
      <c r="S137" s="319"/>
      <c r="T137" s="319"/>
      <c r="U137" s="261"/>
      <c r="V137" s="400"/>
      <c r="W137" s="392"/>
      <c r="X137" s="392"/>
      <c r="Y137" s="299"/>
      <c r="Z137" s="394"/>
      <c r="AA137" s="310"/>
      <c r="AC137" s="20"/>
      <c r="AD137" s="15"/>
      <c r="AE137" s="17"/>
      <c r="AF137" s="17"/>
      <c r="AG137" s="17"/>
      <c r="AH137" s="17"/>
      <c r="AI137" s="17"/>
    </row>
    <row r="138" spans="1:35" ht="15.6">
      <c r="A138" s="194">
        <f>HLOOKUP(G110,cwccis,VLOOKUP(J137,row,2))</f>
        <v>1.0285676763214286</v>
      </c>
      <c r="B138" s="194">
        <f>HLOOKUP(G111,cwccis,VLOOKUP(J137,row,2))</f>
        <v>1.0507806142209108</v>
      </c>
      <c r="C138" s="195">
        <f>HLOOKUP(G138,cwccis,VLOOKUP(J137,row,2))</f>
        <v>1.107824484551688</v>
      </c>
      <c r="D138" s="189" t="str">
        <f>FIXED(HLOOKUP(G138,cwccis,4),0,TRUE)&amp;HLOOKUP(G138,cwccis,5)</f>
        <v>2016(Apr - Jun)</v>
      </c>
      <c r="E138" s="189">
        <f>J137</f>
        <v>31</v>
      </c>
      <c r="F138" s="223" t="s">
        <v>507</v>
      </c>
      <c r="G138" s="161" t="s">
        <v>525</v>
      </c>
      <c r="H138" s="35"/>
      <c r="I138" s="7">
        <f t="shared" si="32"/>
        <v>39</v>
      </c>
      <c r="J138" s="411">
        <f>'Input %'!$D$23</f>
        <v>0.1</v>
      </c>
      <c r="K138" s="331" t="s">
        <v>51</v>
      </c>
      <c r="L138" s="412">
        <f>ROUND(L121*J138,0)</f>
        <v>0</v>
      </c>
      <c r="M138" s="390">
        <f>L138*N138</f>
        <v>0</v>
      </c>
      <c r="N138" s="415">
        <f>N121</f>
        <v>0</v>
      </c>
      <c r="O138" s="299">
        <f>M138+L138</f>
        <v>0</v>
      </c>
      <c r="P138" s="261"/>
      <c r="Q138" s="392">
        <f>IF(O138=0,0,B138/A138-1)</f>
        <v>0</v>
      </c>
      <c r="R138" s="299">
        <f>SUM(+L138*(1+Q138),0)</f>
        <v>0</v>
      </c>
      <c r="S138" s="299">
        <f>SUM(+M138*(1+Q138),0)</f>
        <v>0</v>
      </c>
      <c r="T138" s="299">
        <f>S138+R138</f>
        <v>0</v>
      </c>
      <c r="U138" s="261"/>
      <c r="V138" s="393">
        <f>IF(T138=0,0,G138)</f>
        <v>0</v>
      </c>
      <c r="W138" s="392">
        <f>IF(L138=0,0,C138/B138-1)</f>
        <v>0</v>
      </c>
      <c r="X138" s="392"/>
      <c r="Y138" s="299">
        <f>SUM(+R138*(1+W138),0)</f>
        <v>0</v>
      </c>
      <c r="Z138" s="394">
        <f>SUM(+S138*(1+W138),0)</f>
        <v>0</v>
      </c>
      <c r="AA138" s="310">
        <f>Y138+Z138</f>
        <v>0</v>
      </c>
      <c r="AC138" s="191">
        <f>AA138</f>
        <v>0</v>
      </c>
      <c r="AD138" s="15"/>
      <c r="AE138" s="17"/>
      <c r="AF138" s="17"/>
      <c r="AG138" s="17"/>
      <c r="AH138" s="17"/>
      <c r="AI138" s="17"/>
    </row>
    <row r="139" spans="1:35" ht="15">
      <c r="A139" s="194">
        <f t="shared" ref="A139:C139" si="48">A138</f>
        <v>1.0285676763214286</v>
      </c>
      <c r="B139" s="194">
        <f t="shared" si="48"/>
        <v>1.0507806142209108</v>
      </c>
      <c r="C139" s="197">
        <f t="shared" si="48"/>
        <v>1.107824484551688</v>
      </c>
      <c r="D139" s="189" t="str">
        <f>FIXED(HLOOKUP(G139,cwccis,4),0,TRUE)&amp;HLOOKUP(G139,cwccis,5)</f>
        <v>2016(Apr - Jun)</v>
      </c>
      <c r="E139" s="189">
        <f>J137</f>
        <v>31</v>
      </c>
      <c r="F139" s="223" t="s">
        <v>507</v>
      </c>
      <c r="G139" s="196" t="str">
        <f>G133</f>
        <v>2016Q3</v>
      </c>
      <c r="H139" s="35"/>
      <c r="I139" s="7">
        <f t="shared" si="32"/>
        <v>40</v>
      </c>
      <c r="J139" s="411">
        <f>'Input %'!$D$24</f>
        <v>0.02</v>
      </c>
      <c r="K139" s="331" t="s">
        <v>50</v>
      </c>
      <c r="L139" s="412">
        <f>ROUND(L121*J139,0)</f>
        <v>0</v>
      </c>
      <c r="M139" s="390">
        <f>L139*N139</f>
        <v>0</v>
      </c>
      <c r="N139" s="298">
        <f>N121</f>
        <v>0</v>
      </c>
      <c r="O139" s="299">
        <f>M139+L139</f>
        <v>0</v>
      </c>
      <c r="P139" s="261"/>
      <c r="Q139" s="392">
        <f>IF(O139=0,0,B139/A139-1)</f>
        <v>0</v>
      </c>
      <c r="R139" s="299">
        <f>SUM(+L139*(1+Q139),0)</f>
        <v>0</v>
      </c>
      <c r="S139" s="299">
        <f>SUM(+M139*(1+Q139),0)</f>
        <v>0</v>
      </c>
      <c r="T139" s="299">
        <f>S139+R139</f>
        <v>0</v>
      </c>
      <c r="U139" s="261"/>
      <c r="V139" s="393">
        <f>IF(T139=0,0,G139)</f>
        <v>0</v>
      </c>
      <c r="W139" s="392">
        <f>IF(L139=0,0,C139/B139-1)</f>
        <v>0</v>
      </c>
      <c r="X139" s="392"/>
      <c r="Y139" s="299">
        <f>SUM(+R139*(1+W139),0)</f>
        <v>0</v>
      </c>
      <c r="Z139" s="394">
        <f>SUM(+S139*(1+W139),0)</f>
        <v>0</v>
      </c>
      <c r="AA139" s="310">
        <f>Y139+Z139</f>
        <v>0</v>
      </c>
      <c r="AC139" s="191">
        <f>AA139</f>
        <v>0</v>
      </c>
      <c r="AD139" s="15"/>
      <c r="AE139" s="17"/>
      <c r="AF139" s="17"/>
      <c r="AG139" s="17"/>
      <c r="AH139" s="17"/>
      <c r="AI139" s="17"/>
    </row>
    <row r="140" spans="1:35" ht="15">
      <c r="A140" s="194">
        <f t="shared" ref="A140:C140" si="49">A139</f>
        <v>1.0285676763214286</v>
      </c>
      <c r="B140" s="194">
        <f t="shared" si="49"/>
        <v>1.0507806142209108</v>
      </c>
      <c r="C140" s="197">
        <f t="shared" si="49"/>
        <v>1.107824484551688</v>
      </c>
      <c r="D140" s="189" t="str">
        <f>FIXED(HLOOKUP(G140,cwccis,4),0,TRUE)&amp;HLOOKUP(G140,cwccis,5)</f>
        <v>2016(Apr - Jun)</v>
      </c>
      <c r="E140" s="189">
        <f>J137</f>
        <v>31</v>
      </c>
      <c r="F140" s="223" t="s">
        <v>507</v>
      </c>
      <c r="G140" s="196" t="str">
        <f>G133</f>
        <v>2016Q3</v>
      </c>
      <c r="H140" s="35"/>
      <c r="I140" s="7">
        <f t="shared" si="32"/>
        <v>41</v>
      </c>
      <c r="J140" s="411">
        <f>'Input %'!$D$25</f>
        <v>2.5000000000000001E-2</v>
      </c>
      <c r="K140" s="331" t="s">
        <v>44</v>
      </c>
      <c r="L140" s="412">
        <f>ROUND(L121*J140,0)</f>
        <v>0</v>
      </c>
      <c r="M140" s="390">
        <f>L140*N140</f>
        <v>0</v>
      </c>
      <c r="N140" s="298">
        <f>N121</f>
        <v>0</v>
      </c>
      <c r="O140" s="299">
        <f>M140+L140</f>
        <v>0</v>
      </c>
      <c r="P140" s="261"/>
      <c r="Q140" s="392">
        <f>IF(O140=0,0,B140/A140-1)</f>
        <v>0</v>
      </c>
      <c r="R140" s="299">
        <f>SUM(+L140*(1+Q140),0)</f>
        <v>0</v>
      </c>
      <c r="S140" s="299">
        <f>SUM(+M140*(1+Q140),0)</f>
        <v>0</v>
      </c>
      <c r="T140" s="299">
        <f>S140+R140</f>
        <v>0</v>
      </c>
      <c r="U140" s="261"/>
      <c r="V140" s="393">
        <f>IF(T140=0,0,G140)</f>
        <v>0</v>
      </c>
      <c r="W140" s="392">
        <f>IF(L140=0,0,C140/B140-1)</f>
        <v>0</v>
      </c>
      <c r="X140" s="392"/>
      <c r="Y140" s="299">
        <f>SUM(+R140*(1+W140),0)</f>
        <v>0</v>
      </c>
      <c r="Z140" s="394">
        <f>SUM(+S140*(1+W140),0)</f>
        <v>0</v>
      </c>
      <c r="AA140" s="310">
        <f>Y140+Z140</f>
        <v>0</v>
      </c>
      <c r="AC140" s="191">
        <f>AA140</f>
        <v>0</v>
      </c>
      <c r="AD140" s="15"/>
      <c r="AE140" s="17"/>
      <c r="AF140" s="17"/>
      <c r="AG140" s="17"/>
      <c r="AH140" s="17"/>
      <c r="AI140" s="17"/>
    </row>
    <row r="141" spans="1:35" ht="15.6" thickBot="1">
      <c r="A141" s="132"/>
      <c r="B141" s="142"/>
      <c r="C141" s="142"/>
      <c r="D141" s="117"/>
      <c r="E141" s="117"/>
      <c r="F141" s="210"/>
      <c r="G141" s="210"/>
      <c r="I141" s="7">
        <f t="shared" si="32"/>
        <v>42</v>
      </c>
      <c r="J141" s="411"/>
      <c r="K141" s="302"/>
      <c r="L141" s="338"/>
      <c r="M141" s="339"/>
      <c r="N141" s="438"/>
      <c r="O141" s="339"/>
      <c r="P141" s="342"/>
      <c r="Q141" s="253"/>
      <c r="R141" s="339"/>
      <c r="S141" s="339"/>
      <c r="T141" s="339"/>
      <c r="U141" s="342"/>
      <c r="V141" s="421"/>
      <c r="W141" s="253"/>
      <c r="X141" s="253"/>
      <c r="Y141" s="339"/>
      <c r="Z141" s="422"/>
      <c r="AA141" s="422"/>
      <c r="AC141" s="27"/>
      <c r="AD141" s="15"/>
      <c r="AE141" s="17"/>
      <c r="AF141" s="17"/>
      <c r="AG141" s="17"/>
      <c r="AH141" s="17"/>
      <c r="AI141" s="17"/>
    </row>
    <row r="142" spans="1:35" ht="15.6" thickTop="1">
      <c r="A142" s="132"/>
      <c r="B142" s="141"/>
      <c r="C142" s="141"/>
      <c r="D142" s="117"/>
      <c r="E142" s="117"/>
      <c r="F142" s="210"/>
      <c r="G142" s="210"/>
      <c r="I142" s="7">
        <f t="shared" si="32"/>
        <v>43</v>
      </c>
      <c r="J142" s="244"/>
      <c r="K142" s="424" t="s">
        <v>71</v>
      </c>
      <c r="L142" s="296">
        <f>(SUM(L121:L141))</f>
        <v>0</v>
      </c>
      <c r="M142" s="297">
        <f>(SUM(M121:M141))</f>
        <v>0</v>
      </c>
      <c r="N142" s="427"/>
      <c r="O142" s="335">
        <f>L142+M142</f>
        <v>0</v>
      </c>
      <c r="P142" s="261"/>
      <c r="Q142" s="244"/>
      <c r="R142" s="297">
        <f>(SUM(R121:R141))</f>
        <v>0</v>
      </c>
      <c r="S142" s="297">
        <f>(SUM(S121:S141))</f>
        <v>0</v>
      </c>
      <c r="T142" s="297">
        <f>R142+S142</f>
        <v>0</v>
      </c>
      <c r="U142" s="261"/>
      <c r="V142" s="272"/>
      <c r="W142" s="245"/>
      <c r="X142" s="245"/>
      <c r="Y142" s="297">
        <f>(SUM(Y121:Y141))</f>
        <v>0</v>
      </c>
      <c r="Z142" s="428">
        <f>(SUM(Z121:Z141))</f>
        <v>0</v>
      </c>
      <c r="AA142" s="429">
        <f>Y142+Z142</f>
        <v>0</v>
      </c>
      <c r="AC142" s="198">
        <f>SUM(AC101:AC141)</f>
        <v>0</v>
      </c>
      <c r="AD142" s="28" t="s">
        <v>6</v>
      </c>
      <c r="AE142" s="18"/>
      <c r="AF142" s="17"/>
      <c r="AG142" s="17"/>
      <c r="AH142" s="17"/>
      <c r="AI142" s="17"/>
    </row>
    <row r="143" spans="1:35" ht="15.6">
      <c r="A143" s="10"/>
      <c r="B143" s="57" t="s">
        <v>77</v>
      </c>
      <c r="C143" s="57"/>
      <c r="D143" s="10"/>
      <c r="E143" s="10"/>
      <c r="F143" s="217"/>
      <c r="G143" s="10">
        <v>3</v>
      </c>
      <c r="H143" s="8"/>
      <c r="I143" s="7">
        <f t="shared" si="32"/>
        <v>44</v>
      </c>
      <c r="J143" s="430"/>
      <c r="K143" s="431"/>
      <c r="L143" s="432"/>
      <c r="M143" s="432"/>
      <c r="N143" s="433"/>
      <c r="O143" s="432"/>
      <c r="P143" s="434"/>
      <c r="Q143" s="430"/>
      <c r="R143" s="435"/>
      <c r="S143" s="435"/>
      <c r="T143" s="435"/>
      <c r="U143" s="434"/>
      <c r="V143" s="430"/>
      <c r="W143" s="430"/>
      <c r="X143" s="430"/>
      <c r="Y143" s="435"/>
      <c r="Z143" s="436"/>
      <c r="AA143" s="436"/>
      <c r="AC143" s="191">
        <f>AA142</f>
        <v>0</v>
      </c>
      <c r="AD143" s="15"/>
      <c r="AE143" s="17"/>
      <c r="AF143" s="17"/>
      <c r="AG143" s="17"/>
      <c r="AH143" s="17"/>
      <c r="AI143" s="17"/>
    </row>
    <row r="144" spans="1:35" ht="15.6">
      <c r="A144" s="132"/>
      <c r="B144" s="144"/>
      <c r="C144" s="144"/>
      <c r="D144" s="117"/>
      <c r="E144" s="117"/>
      <c r="F144" s="210"/>
      <c r="G144" s="143"/>
      <c r="I144" s="7">
        <v>1</v>
      </c>
      <c r="J144" s="372"/>
      <c r="K144" s="372"/>
      <c r="L144" s="373"/>
      <c r="M144" s="373"/>
      <c r="N144" s="372"/>
      <c r="O144" s="370" t="s">
        <v>67</v>
      </c>
      <c r="P144" s="372"/>
      <c r="Q144" s="372"/>
      <c r="R144" s="374"/>
      <c r="S144" s="374"/>
      <c r="T144" s="374"/>
      <c r="U144" s="372"/>
      <c r="V144" s="372"/>
      <c r="W144" s="372"/>
      <c r="X144" s="372"/>
      <c r="Y144" s="374"/>
      <c r="Z144" s="375"/>
      <c r="AA144" s="375"/>
      <c r="AC144" s="21"/>
    </row>
    <row r="145" spans="1:35">
      <c r="A145" s="132"/>
      <c r="B145" s="144"/>
      <c r="C145" s="144"/>
      <c r="D145" s="117"/>
      <c r="E145" s="117"/>
      <c r="F145" s="210"/>
      <c r="G145" s="210"/>
      <c r="I145" s="7">
        <f>I144+1</f>
        <v>2</v>
      </c>
      <c r="J145" s="372"/>
      <c r="K145" s="372"/>
      <c r="L145" s="373"/>
      <c r="M145" s="373"/>
      <c r="N145" s="372"/>
      <c r="O145" s="370"/>
      <c r="P145" s="372"/>
      <c r="Q145" s="372"/>
      <c r="R145" s="374"/>
      <c r="S145" s="374"/>
      <c r="T145" s="374"/>
      <c r="U145" s="372"/>
      <c r="V145" s="372"/>
      <c r="W145" s="372"/>
      <c r="X145" s="372"/>
      <c r="Y145" s="374"/>
      <c r="Z145" s="375"/>
      <c r="AA145" s="375"/>
      <c r="AC145" s="21"/>
    </row>
    <row r="146" spans="1:35" ht="15">
      <c r="A146" s="145"/>
      <c r="B146" s="765"/>
      <c r="C146" s="765"/>
      <c r="D146" s="765"/>
      <c r="E146" s="765"/>
      <c r="F146" s="765"/>
      <c r="G146" s="157"/>
      <c r="H146" s="39"/>
      <c r="I146" s="7">
        <f t="shared" ref="I146:I187" si="50">I145+1</f>
        <v>3</v>
      </c>
      <c r="J146" s="242" t="s">
        <v>25</v>
      </c>
      <c r="K146" s="766" t="str">
        <f>'Input %'!$B$2</f>
        <v>Project X Major Rehabilitation</v>
      </c>
      <c r="L146" s="766"/>
      <c r="M146" s="766"/>
      <c r="N146" s="766"/>
      <c r="O146" s="766"/>
      <c r="P146" s="766"/>
      <c r="Q146" s="766"/>
      <c r="R146" s="766"/>
      <c r="S146" s="246"/>
      <c r="T146" s="247" t="s">
        <v>24</v>
      </c>
      <c r="U146" s="244"/>
      <c r="V146" s="243" t="str">
        <f>'Input %'!$B$1</f>
        <v>NPD North Pacific Division</v>
      </c>
      <c r="W146" s="244"/>
      <c r="X146" s="244"/>
      <c r="Y146" s="246"/>
      <c r="Z146" s="247" t="s">
        <v>27</v>
      </c>
      <c r="AA146" s="376">
        <f>'Input %'!$B$6</f>
        <v>41731</v>
      </c>
      <c r="AC146" s="21"/>
    </row>
    <row r="147" spans="1:35">
      <c r="A147" s="145"/>
      <c r="B147" s="146"/>
      <c r="C147" s="146"/>
      <c r="D147" s="117"/>
      <c r="E147" s="117"/>
      <c r="F147" s="210"/>
      <c r="G147" s="210"/>
      <c r="I147" s="7">
        <f t="shared" si="50"/>
        <v>4</v>
      </c>
      <c r="J147" s="242" t="s">
        <v>26</v>
      </c>
      <c r="K147" s="243" t="str">
        <f>'Input %'!$B$4</f>
        <v>Somewhere  WA</v>
      </c>
      <c r="L147" s="244"/>
      <c r="M147" s="245"/>
      <c r="N147" s="244"/>
      <c r="O147" s="244"/>
      <c r="P147" s="244"/>
      <c r="Q147" s="244"/>
      <c r="R147" s="246"/>
      <c r="S147" s="246"/>
      <c r="T147" s="247" t="s">
        <v>28</v>
      </c>
      <c r="U147" s="244"/>
      <c r="V147" s="248" t="str">
        <f>'Input %'!$A$14</f>
        <v xml:space="preserve">  CHIEF, COST ENGINEERING, xxx</v>
      </c>
      <c r="W147" s="244"/>
      <c r="X147" s="244"/>
      <c r="Y147" s="246"/>
      <c r="Z147" s="249"/>
      <c r="AA147" s="250"/>
      <c r="AC147" s="20"/>
    </row>
    <row r="148" spans="1:35">
      <c r="A148" s="145"/>
      <c r="B148" s="147"/>
      <c r="C148" s="147"/>
      <c r="D148" s="117"/>
      <c r="E148" s="117"/>
      <c r="F148" s="210"/>
      <c r="G148" s="210"/>
      <c r="I148" s="7">
        <f t="shared" si="50"/>
        <v>5</v>
      </c>
      <c r="J148" s="251" t="s">
        <v>428</v>
      </c>
      <c r="K148" s="244"/>
      <c r="L148" s="252" t="str">
        <f>'Input %'!$B$7</f>
        <v>Project X Major Rehabilitation Report June 2014</v>
      </c>
      <c r="M148" s="244"/>
      <c r="N148" s="244"/>
      <c r="O148" s="244"/>
      <c r="P148" s="244"/>
      <c r="Q148" s="244"/>
      <c r="R148" s="246"/>
      <c r="S148" s="246"/>
      <c r="T148" s="246"/>
      <c r="U148" s="244"/>
      <c r="V148" s="244"/>
      <c r="W148" s="244"/>
      <c r="X148" s="244"/>
      <c r="Y148" s="246"/>
      <c r="Z148" s="250"/>
      <c r="AA148" s="249"/>
      <c r="AC148" s="19"/>
    </row>
    <row r="149" spans="1:35" ht="13.8" thickBot="1">
      <c r="A149" s="145"/>
      <c r="B149" s="148"/>
      <c r="C149" s="148"/>
      <c r="D149" s="149"/>
      <c r="E149" s="149"/>
      <c r="F149" s="210"/>
      <c r="G149" s="210"/>
      <c r="I149" s="7">
        <f t="shared" si="50"/>
        <v>6</v>
      </c>
      <c r="J149" s="253"/>
      <c r="K149" s="253"/>
      <c r="L149" s="377"/>
      <c r="M149" s="377"/>
      <c r="N149" s="253"/>
      <c r="O149" s="377"/>
      <c r="P149" s="253"/>
      <c r="Q149" s="253"/>
      <c r="R149" s="255"/>
      <c r="S149" s="255"/>
      <c r="T149" s="255"/>
      <c r="U149" s="253"/>
      <c r="V149" s="253"/>
      <c r="W149" s="253"/>
      <c r="X149" s="253"/>
      <c r="Y149" s="255"/>
      <c r="Z149" s="256"/>
      <c r="AA149" s="256"/>
      <c r="AC149" s="20"/>
    </row>
    <row r="150" spans="1:35" ht="43.2" customHeight="1" thickTop="1" thickBot="1">
      <c r="A150" s="145"/>
      <c r="B150" s="144"/>
      <c r="C150" s="144"/>
      <c r="D150" s="117"/>
      <c r="E150" s="117"/>
      <c r="F150" s="210"/>
      <c r="G150" s="149"/>
      <c r="I150" s="7">
        <f t="shared" si="50"/>
        <v>7</v>
      </c>
      <c r="J150" s="754" t="s">
        <v>701</v>
      </c>
      <c r="K150" s="755"/>
      <c r="L150" s="756" t="s">
        <v>589</v>
      </c>
      <c r="M150" s="757"/>
      <c r="N150" s="757"/>
      <c r="O150" s="757"/>
      <c r="P150" s="257"/>
      <c r="Q150" s="758" t="s">
        <v>693</v>
      </c>
      <c r="R150" s="759"/>
      <c r="S150" s="759"/>
      <c r="T150" s="759"/>
      <c r="U150" s="257"/>
      <c r="V150" s="750" t="s">
        <v>588</v>
      </c>
      <c r="W150" s="751"/>
      <c r="X150" s="751"/>
      <c r="Y150" s="751"/>
      <c r="Z150" s="751"/>
      <c r="AA150" s="752"/>
      <c r="AC150" s="19"/>
      <c r="AD150" s="17"/>
      <c r="AE150" s="17"/>
      <c r="AF150" s="17"/>
      <c r="AG150" s="17"/>
      <c r="AH150" s="17"/>
      <c r="AI150" s="17"/>
    </row>
    <row r="151" spans="1:35" ht="39.75" customHeight="1" thickTop="1">
      <c r="A151" s="129"/>
      <c r="B151" s="129"/>
      <c r="C151" s="129"/>
      <c r="D151" s="130"/>
      <c r="E151" s="131"/>
      <c r="F151" s="210"/>
      <c r="G151" s="117"/>
      <c r="I151" s="7">
        <f t="shared" si="50"/>
        <v>8</v>
      </c>
      <c r="J151" s="244"/>
      <c r="K151" s="260"/>
      <c r="L151" s="760" t="s">
        <v>29</v>
      </c>
      <c r="M151" s="761"/>
      <c r="N151" s="761"/>
      <c r="O151" s="743">
        <v>41713</v>
      </c>
      <c r="P151" s="378"/>
      <c r="Q151" s="777" t="s">
        <v>55</v>
      </c>
      <c r="R151" s="778"/>
      <c r="S151" s="778"/>
      <c r="T151" s="379">
        <f>'Input %'!$B$5</f>
        <v>2015</v>
      </c>
      <c r="U151" s="378"/>
      <c r="V151" s="251"/>
      <c r="W151" s="244"/>
      <c r="X151" s="244"/>
      <c r="Y151" s="246"/>
      <c r="Z151" s="249"/>
      <c r="AA151" s="380"/>
      <c r="AC151" s="20"/>
    </row>
    <row r="152" spans="1:35">
      <c r="A152" s="132"/>
      <c r="B152" s="133"/>
      <c r="C152" s="133"/>
      <c r="D152" s="117"/>
      <c r="E152" s="117"/>
      <c r="F152" s="210"/>
      <c r="G152" s="130"/>
      <c r="I152" s="7">
        <f t="shared" si="50"/>
        <v>9</v>
      </c>
      <c r="J152" s="244" t="s">
        <v>40</v>
      </c>
      <c r="K152" s="260"/>
      <c r="L152" s="762" t="s">
        <v>30</v>
      </c>
      <c r="M152" s="763"/>
      <c r="N152" s="763"/>
      <c r="O152" s="544">
        <f>IF(MONTH(O151)&gt;9,DATE(YEAR(O151),10,1),DATE(YEAR(O151)-1,10,1))</f>
        <v>41548</v>
      </c>
      <c r="P152" s="261"/>
      <c r="Q152" s="779" t="s">
        <v>56</v>
      </c>
      <c r="R152" s="780"/>
      <c r="S152" s="780"/>
      <c r="T152" s="381" t="str">
        <f>"1  OCT "&amp;RIGHT(FIXED(VALUE(T151-1),0,TRUE),2)</f>
        <v>1  OCT 14</v>
      </c>
      <c r="U152" s="261"/>
      <c r="V152" s="244"/>
      <c r="W152" s="244"/>
      <c r="X152" s="244"/>
      <c r="Y152" s="382"/>
      <c r="Z152" s="249"/>
      <c r="AA152" s="265"/>
      <c r="AC152" s="20"/>
    </row>
    <row r="153" spans="1:35" ht="15.6">
      <c r="A153" s="132"/>
      <c r="B153" s="134"/>
      <c r="C153" s="133"/>
      <c r="D153" s="526"/>
      <c r="E153" s="208"/>
      <c r="F153" s="4"/>
      <c r="G153" s="208"/>
      <c r="H153" s="37"/>
      <c r="I153" s="7">
        <f t="shared" si="50"/>
        <v>10</v>
      </c>
      <c r="J153" s="244"/>
      <c r="K153" s="258"/>
      <c r="L153" s="266"/>
      <c r="M153" s="244"/>
      <c r="N153" s="383"/>
      <c r="O153" s="244"/>
      <c r="P153" s="261"/>
      <c r="Q153" s="271"/>
      <c r="R153" s="246"/>
      <c r="S153" s="384"/>
      <c r="T153" s="382"/>
      <c r="U153" s="261"/>
      <c r="V153" s="244"/>
      <c r="W153" s="244"/>
      <c r="X153" s="244"/>
      <c r="Y153" s="382"/>
      <c r="Z153" s="249"/>
      <c r="AA153" s="265"/>
      <c r="AC153" s="20"/>
    </row>
    <row r="154" spans="1:35">
      <c r="A154" s="135"/>
      <c r="B154" s="138" t="s">
        <v>504</v>
      </c>
      <c r="C154" s="135"/>
      <c r="D154" s="189" t="str">
        <f>FIXED(HLOOKUP(G154,cwccis,4),0,TRUE)&amp;HLOOKUP(G154,cwccis,5)</f>
        <v>2013(Oct - Dec)</v>
      </c>
      <c r="E154" s="137"/>
      <c r="F154" s="227" t="s">
        <v>690</v>
      </c>
      <c r="G154" s="154" t="str">
        <f>VLOOKUP(O152,'Input %'!$A$73:$C$193,3)</f>
        <v>2014Q1</v>
      </c>
      <c r="H154" s="11"/>
      <c r="I154" s="7">
        <f t="shared" si="50"/>
        <v>11</v>
      </c>
      <c r="J154" s="274" t="s">
        <v>52</v>
      </c>
      <c r="K154" s="275" t="s">
        <v>53</v>
      </c>
      <c r="L154" s="276" t="s">
        <v>31</v>
      </c>
      <c r="M154" s="274" t="s">
        <v>32</v>
      </c>
      <c r="N154" s="274" t="s">
        <v>32</v>
      </c>
      <c r="O154" s="274" t="s">
        <v>33</v>
      </c>
      <c r="P154" s="261"/>
      <c r="Q154" s="278" t="s">
        <v>60</v>
      </c>
      <c r="R154" s="382" t="s">
        <v>31</v>
      </c>
      <c r="S154" s="382" t="s">
        <v>32</v>
      </c>
      <c r="T154" s="382" t="s">
        <v>33</v>
      </c>
      <c r="U154" s="261"/>
      <c r="V154" s="278" t="s">
        <v>73</v>
      </c>
      <c r="W154" s="385" t="s">
        <v>60</v>
      </c>
      <c r="X154" s="385"/>
      <c r="Y154" s="382" t="s">
        <v>31</v>
      </c>
      <c r="Z154" s="386" t="s">
        <v>32</v>
      </c>
      <c r="AA154" s="280" t="s">
        <v>34</v>
      </c>
      <c r="AC154" s="20"/>
    </row>
    <row r="155" spans="1:35">
      <c r="A155" s="132"/>
      <c r="B155" s="138" t="s">
        <v>505</v>
      </c>
      <c r="C155" s="135"/>
      <c r="D155" s="189" t="str">
        <f>FIXED(HLOOKUP(G155,cwccis,4),0,TRUE)&amp;HLOOKUP(G155,cwccis,5)</f>
        <v>2014(Oct - Dec)</v>
      </c>
      <c r="E155" s="117"/>
      <c r="F155" s="227" t="s">
        <v>691</v>
      </c>
      <c r="G155" s="154" t="str">
        <f>VLOOKUP(T151,'Input %'!$B$73:$C$193,2,FALSE)</f>
        <v>2015Q1</v>
      </c>
      <c r="H155" s="11"/>
      <c r="I155" s="7">
        <f t="shared" si="50"/>
        <v>12</v>
      </c>
      <c r="J155" s="281" t="s">
        <v>35</v>
      </c>
      <c r="K155" s="281" t="s">
        <v>54</v>
      </c>
      <c r="L155" s="282" t="s">
        <v>58</v>
      </c>
      <c r="M155" s="281" t="s">
        <v>58</v>
      </c>
      <c r="N155" s="281" t="s">
        <v>59</v>
      </c>
      <c r="O155" s="281" t="s">
        <v>58</v>
      </c>
      <c r="P155" s="261"/>
      <c r="Q155" s="281" t="s">
        <v>59</v>
      </c>
      <c r="R155" s="387" t="s">
        <v>58</v>
      </c>
      <c r="S155" s="387" t="s">
        <v>58</v>
      </c>
      <c r="T155" s="387" t="s">
        <v>58</v>
      </c>
      <c r="U155" s="261"/>
      <c r="V155" s="281" t="s">
        <v>72</v>
      </c>
      <c r="W155" s="281" t="s">
        <v>59</v>
      </c>
      <c r="X155" s="281"/>
      <c r="Y155" s="387" t="s">
        <v>58</v>
      </c>
      <c r="Z155" s="387" t="s">
        <v>58</v>
      </c>
      <c r="AA155" s="286" t="s">
        <v>58</v>
      </c>
      <c r="AC155" s="20"/>
    </row>
    <row r="156" spans="1:35">
      <c r="A156" s="132"/>
      <c r="B156" s="135"/>
      <c r="C156" s="135"/>
      <c r="D156" s="117"/>
      <c r="E156" s="117"/>
      <c r="F156" s="209"/>
      <c r="G156" s="139"/>
      <c r="H156" s="11"/>
      <c r="I156" s="7">
        <f t="shared" si="50"/>
        <v>13</v>
      </c>
      <c r="J156" s="287" t="s">
        <v>475</v>
      </c>
      <c r="K156" s="287" t="s">
        <v>476</v>
      </c>
      <c r="L156" s="288" t="s">
        <v>477</v>
      </c>
      <c r="M156" s="287" t="s">
        <v>478</v>
      </c>
      <c r="N156" s="287" t="s">
        <v>479</v>
      </c>
      <c r="O156" s="287" t="s">
        <v>480</v>
      </c>
      <c r="P156" s="289"/>
      <c r="Q156" s="287" t="s">
        <v>481</v>
      </c>
      <c r="R156" s="290" t="s">
        <v>482</v>
      </c>
      <c r="S156" s="290" t="s">
        <v>483</v>
      </c>
      <c r="T156" s="290" t="s">
        <v>484</v>
      </c>
      <c r="U156" s="289"/>
      <c r="V156" s="287" t="s">
        <v>489</v>
      </c>
      <c r="W156" s="287" t="s">
        <v>485</v>
      </c>
      <c r="X156" s="287"/>
      <c r="Y156" s="290" t="s">
        <v>486</v>
      </c>
      <c r="Z156" s="290" t="s">
        <v>487</v>
      </c>
      <c r="AA156" s="291" t="s">
        <v>488</v>
      </c>
      <c r="AC156" s="20"/>
    </row>
    <row r="157" spans="1:35">
      <c r="A157" s="132"/>
      <c r="B157" s="135"/>
      <c r="C157" s="135"/>
      <c r="D157" s="137"/>
      <c r="E157" s="137"/>
      <c r="F157" s="209"/>
      <c r="G157" s="139"/>
      <c r="H157" s="12"/>
      <c r="I157" s="7">
        <f t="shared" si="50"/>
        <v>14</v>
      </c>
      <c r="J157" s="244"/>
      <c r="K157" s="582" t="s">
        <v>648</v>
      </c>
      <c r="L157" s="388"/>
      <c r="M157" s="350"/>
      <c r="N157" s="244"/>
      <c r="O157" s="350"/>
      <c r="P157" s="261"/>
      <c r="Q157" s="244"/>
      <c r="R157" s="246"/>
      <c r="S157" s="246"/>
      <c r="T157" s="246"/>
      <c r="U157" s="261"/>
      <c r="V157" s="244"/>
      <c r="W157" s="244"/>
      <c r="X157" s="244"/>
      <c r="Y157" s="246"/>
      <c r="Z157" s="249"/>
      <c r="AA157" s="265"/>
      <c r="AC157" s="20"/>
    </row>
    <row r="158" spans="1:35" ht="15.6">
      <c r="A158" s="190">
        <f>HLOOKUP(G154,cwccis,VLOOKUP(J158,row,2))</f>
        <v>871.77</v>
      </c>
      <c r="B158" s="190">
        <f>HLOOKUP(G155,cwccis,VLOOKUP(J158,row,2))</f>
        <v>885.32</v>
      </c>
      <c r="C158" s="190">
        <f>HLOOKUP(G158,cwccis,VLOOKUP(J158,row,2))</f>
        <v>928.86</v>
      </c>
      <c r="D158" s="189" t="str">
        <f>FIXED(HLOOKUP(G158,cwccis,4),0,TRUE)&amp;HLOOKUP(G158,cwccis,5)</f>
        <v>2017(Apr - Jun)</v>
      </c>
      <c r="E158" s="189" t="str">
        <f>J158</f>
        <v>03</v>
      </c>
      <c r="F158" s="218" t="str">
        <f>" Midpoint "&amp;J158</f>
        <v xml:space="preserve"> Midpoint 03</v>
      </c>
      <c r="G158" s="161" t="s">
        <v>577</v>
      </c>
      <c r="H158" s="11"/>
      <c r="I158" s="7">
        <f t="shared" si="50"/>
        <v>15</v>
      </c>
      <c r="J158" s="294" t="s">
        <v>78</v>
      </c>
      <c r="K158" s="295" t="str">
        <f>VLOOKUP(J158,row,3)</f>
        <v>RESERVOIRS</v>
      </c>
      <c r="L158" s="389">
        <v>0</v>
      </c>
      <c r="M158" s="390">
        <f>L158*N158</f>
        <v>0</v>
      </c>
      <c r="N158" s="391">
        <v>0</v>
      </c>
      <c r="O158" s="313">
        <f>M158+L158</f>
        <v>0</v>
      </c>
      <c r="P158" s="261"/>
      <c r="Q158" s="392">
        <f>IF(O158=0,0,B158/A158-1)</f>
        <v>0</v>
      </c>
      <c r="R158" s="299">
        <f>SUM(+L158*(1+Q158),0)</f>
        <v>0</v>
      </c>
      <c r="S158" s="299">
        <f>SUM(+M158*(1+Q158),0)</f>
        <v>0</v>
      </c>
      <c r="T158" s="299">
        <f>S158+R158</f>
        <v>0</v>
      </c>
      <c r="U158" s="261"/>
      <c r="V158" s="393">
        <f>IF(T158=0,0,G158)</f>
        <v>0</v>
      </c>
      <c r="W158" s="392">
        <f>IF(L158=0,0,C158/B158-1)</f>
        <v>0</v>
      </c>
      <c r="X158" s="392"/>
      <c r="Y158" s="299">
        <f>SUM(+R158*(1+W158),0)</f>
        <v>0</v>
      </c>
      <c r="Z158" s="394">
        <f>SUM(+S158*(1+W158),0)</f>
        <v>0</v>
      </c>
      <c r="AA158" s="310">
        <f>Y158+Z158</f>
        <v>0</v>
      </c>
      <c r="AC158" s="20"/>
    </row>
    <row r="159" spans="1:35" ht="15.6">
      <c r="A159" s="190">
        <f>HLOOKUP(G154,cwccis,VLOOKUP(J159,row,2))</f>
        <v>790.24</v>
      </c>
      <c r="B159" s="190">
        <f>HLOOKUP(G155,cwccis,VLOOKUP(J159,row,2))</f>
        <v>802.53</v>
      </c>
      <c r="C159" s="190">
        <f>HLOOKUP(G159,cwccis,VLOOKUP(J159,row,2))</f>
        <v>841.99</v>
      </c>
      <c r="D159" s="189" t="str">
        <f>FIXED(HLOOKUP(G159,cwccis,4),0,TRUE)&amp;HLOOKUP(G159,cwccis,5)</f>
        <v>2017(Apr - Jun)</v>
      </c>
      <c r="E159" s="189" t="str">
        <f>J159</f>
        <v>04</v>
      </c>
      <c r="F159" s="218" t="str">
        <f>" Midpoint "&amp;J159</f>
        <v xml:space="preserve"> Midpoint 04</v>
      </c>
      <c r="G159" s="161" t="s">
        <v>577</v>
      </c>
      <c r="H159" s="11"/>
      <c r="I159" s="7">
        <f t="shared" si="50"/>
        <v>16</v>
      </c>
      <c r="J159" s="294" t="s">
        <v>79</v>
      </c>
      <c r="K159" s="295" t="str">
        <f>VLOOKUP(J159,row,3)</f>
        <v>DAMS</v>
      </c>
      <c r="L159" s="389">
        <v>0</v>
      </c>
      <c r="M159" s="390">
        <f>L159*N159</f>
        <v>0</v>
      </c>
      <c r="N159" s="391">
        <v>0</v>
      </c>
      <c r="O159" s="313">
        <f>M159+L159</f>
        <v>0</v>
      </c>
      <c r="P159" s="261"/>
      <c r="Q159" s="392">
        <f>IF(O159=0,0,B159/A159-1)</f>
        <v>0</v>
      </c>
      <c r="R159" s="299">
        <f>SUM(+L159*(1+Q159),0)</f>
        <v>0</v>
      </c>
      <c r="S159" s="299">
        <f>SUM(+M159*(1+Q159),0)</f>
        <v>0</v>
      </c>
      <c r="T159" s="299">
        <f>S159+R159</f>
        <v>0</v>
      </c>
      <c r="U159" s="261"/>
      <c r="V159" s="393">
        <f>IF(T159=0,0,G159)</f>
        <v>0</v>
      </c>
      <c r="W159" s="392">
        <f>IF(L159=0,0,C159/B159-1)</f>
        <v>0</v>
      </c>
      <c r="X159" s="392"/>
      <c r="Y159" s="299">
        <f>SUM(+R159*(1+W159),0)</f>
        <v>0</v>
      </c>
      <c r="Z159" s="394">
        <f>SUM(+S159*(1+W159),0)</f>
        <v>0</v>
      </c>
      <c r="AA159" s="310">
        <f>Y159+Z159</f>
        <v>0</v>
      </c>
      <c r="AC159" s="20"/>
    </row>
    <row r="160" spans="1:35" ht="15.6">
      <c r="A160" s="190">
        <f>HLOOKUP(G154,cwccis,VLOOKUP(J160,row,2))</f>
        <v>787.78</v>
      </c>
      <c r="B160" s="190">
        <f>HLOOKUP(G155,cwccis,VLOOKUP(J160,row,2))</f>
        <v>800.03</v>
      </c>
      <c r="C160" s="190">
        <f>HLOOKUP(G160,cwccis,VLOOKUP(J160,row,2))</f>
        <v>839.37</v>
      </c>
      <c r="D160" s="189" t="str">
        <f>FIXED(HLOOKUP(G160,cwccis,4),0,TRUE)&amp;HLOOKUP(G160,cwccis,5)</f>
        <v>2017(Apr - Jun)</v>
      </c>
      <c r="E160" s="189" t="str">
        <f>J160</f>
        <v>05</v>
      </c>
      <c r="F160" s="218" t="str">
        <f>" Midpoint "&amp;J160</f>
        <v xml:space="preserve"> Midpoint 05</v>
      </c>
      <c r="G160" s="161" t="s">
        <v>577</v>
      </c>
      <c r="H160" s="11"/>
      <c r="I160" s="7">
        <f t="shared" si="50"/>
        <v>17</v>
      </c>
      <c r="J160" s="294" t="s">
        <v>80</v>
      </c>
      <c r="K160" s="295" t="str">
        <f>VLOOKUP(J160,row,3)</f>
        <v>LOCKS</v>
      </c>
      <c r="L160" s="389">
        <v>0</v>
      </c>
      <c r="M160" s="390">
        <f>L160*N160</f>
        <v>0</v>
      </c>
      <c r="N160" s="391">
        <v>0</v>
      </c>
      <c r="O160" s="313">
        <f>M160+L160</f>
        <v>0</v>
      </c>
      <c r="P160" s="261"/>
      <c r="Q160" s="392">
        <f>IF(O160=0,0,B160/A160-1)</f>
        <v>0</v>
      </c>
      <c r="R160" s="299">
        <f>SUM(+L160*(1+Q160),0)</f>
        <v>0</v>
      </c>
      <c r="S160" s="299">
        <f>SUM(+M160*(1+Q160),0)</f>
        <v>0</v>
      </c>
      <c r="T160" s="299">
        <f>S160+R160</f>
        <v>0</v>
      </c>
      <c r="U160" s="261"/>
      <c r="V160" s="393">
        <f>IF(T160=0,0,G160)</f>
        <v>0</v>
      </c>
      <c r="W160" s="392">
        <f>IF(L160=0,0,C160/B160-1)</f>
        <v>0</v>
      </c>
      <c r="X160" s="392"/>
      <c r="Y160" s="299">
        <f>SUM(+R160*(1+W160),0)</f>
        <v>0</v>
      </c>
      <c r="Z160" s="394">
        <f>SUM(+S160*(1+W160),0)</f>
        <v>0</v>
      </c>
      <c r="AA160" s="310">
        <f>Y160+Z160</f>
        <v>0</v>
      </c>
      <c r="AC160" s="20"/>
    </row>
    <row r="161" spans="1:35" ht="15.6">
      <c r="A161" s="190">
        <f>HLOOKUP(G154,cwccis,VLOOKUP(J161,row,2))</f>
        <v>775.02</v>
      </c>
      <c r="B161" s="190">
        <f>HLOOKUP(G155,cwccis,VLOOKUP(J161,row,2))</f>
        <v>787.07</v>
      </c>
      <c r="C161" s="190">
        <f>HLOOKUP(G161,cwccis,VLOOKUP(J161,row,2))</f>
        <v>825.77</v>
      </c>
      <c r="D161" s="189" t="str">
        <f>FIXED(HLOOKUP(G161,cwccis,4),0,TRUE)&amp;HLOOKUP(G161,cwccis,5)</f>
        <v>2017(Apr - Jun)</v>
      </c>
      <c r="E161" s="189" t="str">
        <f>J161</f>
        <v>06</v>
      </c>
      <c r="F161" s="218" t="str">
        <f>" Midpoint "&amp;J161</f>
        <v xml:space="preserve"> Midpoint 06</v>
      </c>
      <c r="G161" s="161" t="s">
        <v>577</v>
      </c>
      <c r="H161" s="11"/>
      <c r="I161" s="7">
        <f t="shared" si="50"/>
        <v>18</v>
      </c>
      <c r="J161" s="294" t="s">
        <v>81</v>
      </c>
      <c r="K161" s="295" t="str">
        <f>VLOOKUP(J161,row,3)</f>
        <v>FISH &amp; WILDLIFE FACILITIES</v>
      </c>
      <c r="L161" s="389">
        <v>0</v>
      </c>
      <c r="M161" s="390">
        <f>L161*N161</f>
        <v>0</v>
      </c>
      <c r="N161" s="391">
        <v>0</v>
      </c>
      <c r="O161" s="313">
        <f>M161+L161</f>
        <v>0</v>
      </c>
      <c r="P161" s="261"/>
      <c r="Q161" s="392">
        <f>IF(O161=0,0,B161/A161-1)</f>
        <v>0</v>
      </c>
      <c r="R161" s="299">
        <f>SUM(+L161*(1+Q161),0)</f>
        <v>0</v>
      </c>
      <c r="S161" s="299">
        <f>SUM(+M161*(1+Q161),0)</f>
        <v>0</v>
      </c>
      <c r="T161" s="299">
        <f>S161+R161</f>
        <v>0</v>
      </c>
      <c r="U161" s="261"/>
      <c r="V161" s="393">
        <f>IF(T161=0,0,G161)</f>
        <v>0</v>
      </c>
      <c r="W161" s="392">
        <f>IF(L161=0,0,C161/B161-1)</f>
        <v>0</v>
      </c>
      <c r="X161" s="392"/>
      <c r="Y161" s="299">
        <f>SUM(+R161*(1+W161),0)</f>
        <v>0</v>
      </c>
      <c r="Z161" s="394">
        <f>SUM(+S161*(1+W161),0)</f>
        <v>0</v>
      </c>
      <c r="AA161" s="310">
        <f>Y161+Z161</f>
        <v>0</v>
      </c>
      <c r="AC161" s="20"/>
    </row>
    <row r="162" spans="1:35" ht="15.6">
      <c r="A162" s="190">
        <f>HLOOKUP(G154,cwccis,VLOOKUP(J162,row,2))</f>
        <v>735.71</v>
      </c>
      <c r="B162" s="190">
        <f>HLOOKUP(G155,cwccis,VLOOKUP(J162,row,2))</f>
        <v>747.14</v>
      </c>
      <c r="C162" s="190">
        <f>HLOOKUP(G162,cwccis,VLOOKUP(J162,row,2))</f>
        <v>783.88</v>
      </c>
      <c r="D162" s="189" t="str">
        <f>FIXED(HLOOKUP(G162,cwccis,4),0,TRUE)&amp;HLOOKUP(G162,cwccis,5)</f>
        <v>2017(Apr - Jun)</v>
      </c>
      <c r="E162" s="189" t="str">
        <f>J162</f>
        <v>07</v>
      </c>
      <c r="F162" s="218" t="str">
        <f>" Midpoint "&amp;J162</f>
        <v xml:space="preserve"> Midpoint 07</v>
      </c>
      <c r="G162" s="161" t="s">
        <v>577</v>
      </c>
      <c r="H162" s="11"/>
      <c r="I162" s="7">
        <f t="shared" si="50"/>
        <v>19</v>
      </c>
      <c r="J162" s="294" t="s">
        <v>82</v>
      </c>
      <c r="K162" s="295" t="str">
        <f>VLOOKUP(J162,row,3)</f>
        <v>POWER PLANT</v>
      </c>
      <c r="L162" s="389">
        <v>0</v>
      </c>
      <c r="M162" s="390">
        <f>L162*N162</f>
        <v>0</v>
      </c>
      <c r="N162" s="391">
        <v>0</v>
      </c>
      <c r="O162" s="313">
        <f>M162+L162</f>
        <v>0</v>
      </c>
      <c r="P162" s="261"/>
      <c r="Q162" s="392">
        <f>IF(O162=0,0,B162/A162-1)</f>
        <v>0</v>
      </c>
      <c r="R162" s="299">
        <f>SUM(+L162*(1+Q162),0)</f>
        <v>0</v>
      </c>
      <c r="S162" s="299">
        <f>SUM(+M162*(1+Q162),0)</f>
        <v>0</v>
      </c>
      <c r="T162" s="299">
        <f>S162+R162</f>
        <v>0</v>
      </c>
      <c r="U162" s="261"/>
      <c r="V162" s="393">
        <f>IF(T162=0,0,G162)</f>
        <v>0</v>
      </c>
      <c r="W162" s="392">
        <f>IF(L162=0,0,C162/B162-1)</f>
        <v>0</v>
      </c>
      <c r="X162" s="392"/>
      <c r="Y162" s="299">
        <f>SUM(+R162*(1+W162),0)</f>
        <v>0</v>
      </c>
      <c r="Z162" s="394">
        <f>SUM(+S162*(1+W162),0)</f>
        <v>0</v>
      </c>
      <c r="AA162" s="310">
        <f>Y162+Z162</f>
        <v>0</v>
      </c>
      <c r="AC162" s="20"/>
    </row>
    <row r="163" spans="1:35">
      <c r="A163" s="132"/>
      <c r="B163" s="135"/>
      <c r="C163" s="135"/>
      <c r="D163" s="137"/>
      <c r="E163" s="137"/>
      <c r="F163" s="209"/>
      <c r="G163" s="137"/>
      <c r="H163" s="12"/>
      <c r="I163" s="7">
        <f t="shared" si="50"/>
        <v>20</v>
      </c>
      <c r="J163" s="334" t="s">
        <v>40</v>
      </c>
      <c r="K163" s="395"/>
      <c r="L163" s="396"/>
      <c r="M163" s="397"/>
      <c r="N163" s="398"/>
      <c r="O163" s="319"/>
      <c r="P163" s="261"/>
      <c r="Q163" s="399"/>
      <c r="R163" s="319">
        <v>0</v>
      </c>
      <c r="S163" s="319"/>
      <c r="T163" s="319"/>
      <c r="U163" s="261"/>
      <c r="V163" s="400"/>
      <c r="W163" s="399"/>
      <c r="X163" s="399"/>
      <c r="Y163" s="319"/>
      <c r="Z163" s="394"/>
      <c r="AA163" s="310"/>
      <c r="AC163" s="20"/>
    </row>
    <row r="164" spans="1:35" ht="15">
      <c r="A164" s="132"/>
      <c r="B164" s="135"/>
      <c r="C164" s="135"/>
      <c r="D164" s="137"/>
      <c r="E164" s="137"/>
      <c r="F164" s="209"/>
      <c r="G164" s="137"/>
      <c r="H164" s="12"/>
      <c r="I164" s="7">
        <f t="shared" si="50"/>
        <v>21</v>
      </c>
      <c r="J164" s="292"/>
      <c r="K164" s="302"/>
      <c r="L164" s="303" t="s">
        <v>36</v>
      </c>
      <c r="M164" s="305" t="s">
        <v>36</v>
      </c>
      <c r="N164" s="401" t="s">
        <v>36</v>
      </c>
      <c r="O164" s="305" t="s">
        <v>36</v>
      </c>
      <c r="P164" s="261"/>
      <c r="Q164" s="302"/>
      <c r="R164" s="305" t="s">
        <v>36</v>
      </c>
      <c r="S164" s="305" t="s">
        <v>36</v>
      </c>
      <c r="T164" s="305" t="s">
        <v>36</v>
      </c>
      <c r="U164" s="261"/>
      <c r="V164" s="302"/>
      <c r="W164" s="302"/>
      <c r="X164" s="302"/>
      <c r="Y164" s="305" t="s">
        <v>36</v>
      </c>
      <c r="Z164" s="402" t="s">
        <v>36</v>
      </c>
      <c r="AA164" s="403" t="s">
        <v>36</v>
      </c>
      <c r="AC164" s="20"/>
      <c r="AE164" s="15"/>
      <c r="AF164" s="15"/>
      <c r="AG164" s="15"/>
      <c r="AH164" s="15"/>
      <c r="AI164" s="15"/>
    </row>
    <row r="165" spans="1:35" ht="15">
      <c r="A165" s="132"/>
      <c r="B165" s="135"/>
      <c r="C165" s="135"/>
      <c r="D165" s="117"/>
      <c r="E165" s="117"/>
      <c r="F165" s="219"/>
      <c r="G165" s="117"/>
      <c r="H165" s="12"/>
      <c r="I165" s="7">
        <f t="shared" si="50"/>
        <v>22</v>
      </c>
      <c r="J165" s="292"/>
      <c r="K165" s="308" t="s">
        <v>66</v>
      </c>
      <c r="L165" s="296">
        <f>SUM(L158:L163)</f>
        <v>0</v>
      </c>
      <c r="M165" s="299">
        <f>SUM(M158:M163)</f>
        <v>0</v>
      </c>
      <c r="N165" s="333">
        <f>IF(L165&gt;0,O165/L165-1,0)</f>
        <v>0</v>
      </c>
      <c r="O165" s="404">
        <f>L165+M165</f>
        <v>0</v>
      </c>
      <c r="P165" s="261"/>
      <c r="Q165" s="244"/>
      <c r="R165" s="299">
        <f>SUM(R158:R163)</f>
        <v>0</v>
      </c>
      <c r="S165" s="299">
        <f>SUM(S158:S163)</f>
        <v>0</v>
      </c>
      <c r="T165" s="299">
        <f>R165+S165</f>
        <v>0</v>
      </c>
      <c r="U165" s="261"/>
      <c r="V165" s="244"/>
      <c r="W165" s="244"/>
      <c r="X165" s="244"/>
      <c r="Y165" s="299">
        <f>SUM(Y158:Y163)</f>
        <v>0</v>
      </c>
      <c r="Z165" s="394">
        <f>SUM(Z158:Z163)</f>
        <v>0</v>
      </c>
      <c r="AA165" s="310">
        <f>Y165+Z165</f>
        <v>0</v>
      </c>
      <c r="AC165" s="191">
        <f>SUM(AA158:AA163)</f>
        <v>0</v>
      </c>
      <c r="AD165" s="15"/>
      <c r="AE165" s="17"/>
      <c r="AF165" s="17"/>
      <c r="AG165" s="17"/>
      <c r="AH165" s="17"/>
      <c r="AI165" s="17"/>
    </row>
    <row r="166" spans="1:35" ht="15">
      <c r="A166" s="132"/>
      <c r="B166" s="135"/>
      <c r="C166" s="135"/>
      <c r="D166" s="117"/>
      <c r="E166" s="117"/>
      <c r="F166" s="219"/>
      <c r="G166" s="117"/>
      <c r="H166" s="12"/>
      <c r="I166" s="7">
        <f t="shared" si="50"/>
        <v>23</v>
      </c>
      <c r="J166" s="292"/>
      <c r="K166" s="244"/>
      <c r="L166" s="311"/>
      <c r="M166" s="319"/>
      <c r="N166" s="350"/>
      <c r="O166" s="322"/>
      <c r="P166" s="261"/>
      <c r="Q166" s="244"/>
      <c r="R166" s="322"/>
      <c r="S166" s="322"/>
      <c r="T166" s="322"/>
      <c r="U166" s="261"/>
      <c r="V166" s="244"/>
      <c r="W166" s="244"/>
      <c r="X166" s="244"/>
      <c r="Y166" s="322"/>
      <c r="Z166" s="405"/>
      <c r="AA166" s="315"/>
      <c r="AC166" s="20"/>
      <c r="AD166" s="15"/>
      <c r="AE166" s="17"/>
      <c r="AF166" s="17"/>
      <c r="AG166" s="17"/>
      <c r="AH166" s="17"/>
      <c r="AI166" s="17"/>
    </row>
    <row r="167" spans="1:35" ht="15.6">
      <c r="A167" s="192">
        <f>HLOOKUP(G154,cwccis,VLOOKUP(E167,row,2))</f>
        <v>798.14</v>
      </c>
      <c r="B167" s="193">
        <f>HLOOKUP(G155,cwccis,VLOOKUP(E167,row,2))</f>
        <v>810.55</v>
      </c>
      <c r="C167" s="190">
        <f>HLOOKUP(G167,cwccis,VLOOKUP(E167,row,2))</f>
        <v>792.07</v>
      </c>
      <c r="D167" s="189" t="str">
        <f>FIXED(HLOOKUP(G167,cwccis,4),0,TRUE)&amp;HLOOKUP(G167,cwccis,5)</f>
        <v>2013(Jul - Sep)</v>
      </c>
      <c r="E167" s="525" t="s">
        <v>1099</v>
      </c>
      <c r="F167" s="209" t="s">
        <v>490</v>
      </c>
      <c r="G167" s="161" t="s">
        <v>649</v>
      </c>
      <c r="H167" s="11"/>
      <c r="I167" s="7">
        <f t="shared" si="50"/>
        <v>24</v>
      </c>
      <c r="J167" s="316" t="s">
        <v>61</v>
      </c>
      <c r="K167" s="406" t="s">
        <v>37</v>
      </c>
      <c r="L167" s="389">
        <v>0</v>
      </c>
      <c r="M167" s="390">
        <f>L167*N167</f>
        <v>0</v>
      </c>
      <c r="N167" s="407">
        <v>0</v>
      </c>
      <c r="O167" s="313">
        <f>L167+M167</f>
        <v>0</v>
      </c>
      <c r="P167" s="261"/>
      <c r="Q167" s="392">
        <f>IF(O167=0,0,B167/A167-1)</f>
        <v>0</v>
      </c>
      <c r="R167" s="299">
        <f>SUM(+L167*(1+Q167),0)</f>
        <v>0</v>
      </c>
      <c r="S167" s="299">
        <f>SUM(+M167*(1+Q167),0)</f>
        <v>0</v>
      </c>
      <c r="T167" s="299">
        <f>S167+R167</f>
        <v>0</v>
      </c>
      <c r="U167" s="261"/>
      <c r="V167" s="393">
        <f>IF(T167=0,0,G167)</f>
        <v>0</v>
      </c>
      <c r="W167" s="392">
        <f>IF(L167=0,0,C167/B167-1)</f>
        <v>0</v>
      </c>
      <c r="X167" s="392"/>
      <c r="Y167" s="299">
        <f>SUM(+R167*(1+W167),0)</f>
        <v>0</v>
      </c>
      <c r="Z167" s="394">
        <f>SUM(+S167*(1+W167),0)</f>
        <v>0</v>
      </c>
      <c r="AA167" s="310">
        <f>Y167+Z167</f>
        <v>0</v>
      </c>
      <c r="AC167" s="191">
        <f>AA167</f>
        <v>0</v>
      </c>
      <c r="AD167" s="15"/>
      <c r="AE167" s="17"/>
      <c r="AF167" s="17"/>
      <c r="AG167" s="17"/>
      <c r="AH167" s="17"/>
      <c r="AI167" s="17"/>
    </row>
    <row r="168" spans="1:35" ht="25.5" customHeight="1">
      <c r="A168" s="132"/>
      <c r="B168" s="135"/>
      <c r="C168" s="135"/>
      <c r="D168" s="117"/>
      <c r="E168" s="117"/>
      <c r="F168" s="764" t="s">
        <v>1100</v>
      </c>
      <c r="G168" s="117"/>
      <c r="H168" s="12"/>
      <c r="I168" s="7">
        <f t="shared" si="50"/>
        <v>25</v>
      </c>
      <c r="J168" s="292"/>
      <c r="K168" s="244"/>
      <c r="L168" s="311"/>
      <c r="M168" s="319"/>
      <c r="N168" s="437"/>
      <c r="O168" s="322"/>
      <c r="P168" s="261"/>
      <c r="Q168" s="392"/>
      <c r="R168" s="322"/>
      <c r="S168" s="322"/>
      <c r="T168" s="322"/>
      <c r="U168" s="261"/>
      <c r="V168" s="244"/>
      <c r="W168" s="244"/>
      <c r="X168" s="244"/>
      <c r="Y168" s="322"/>
      <c r="Z168" s="405"/>
      <c r="AA168" s="315"/>
      <c r="AC168" s="20"/>
      <c r="AD168" s="15"/>
      <c r="AE168" s="17"/>
      <c r="AF168" s="17"/>
      <c r="AG168" s="17"/>
      <c r="AH168" s="17"/>
      <c r="AI168" s="17"/>
    </row>
    <row r="169" spans="1:35" ht="15">
      <c r="A169" s="132"/>
      <c r="B169" s="135"/>
      <c r="C169" s="135"/>
      <c r="D169" s="117"/>
      <c r="E169" s="117"/>
      <c r="F169" s="764"/>
      <c r="G169" s="117"/>
      <c r="H169" s="12"/>
      <c r="I169" s="7">
        <f t="shared" si="50"/>
        <v>26</v>
      </c>
      <c r="J169" s="292"/>
      <c r="K169" s="408"/>
      <c r="L169" s="409"/>
      <c r="M169" s="410"/>
      <c r="N169" s="437"/>
      <c r="O169" s="322"/>
      <c r="P169" s="261"/>
      <c r="Q169" s="244"/>
      <c r="R169" s="322"/>
      <c r="S169" s="322"/>
      <c r="T169" s="322"/>
      <c r="U169" s="261"/>
      <c r="V169" s="328"/>
      <c r="W169" s="244"/>
      <c r="X169" s="244"/>
      <c r="Y169" s="322"/>
      <c r="Z169" s="405"/>
      <c r="AA169" s="315"/>
      <c r="AC169" s="26"/>
      <c r="AD169" s="15"/>
      <c r="AE169" s="17"/>
      <c r="AF169" s="17"/>
      <c r="AG169" s="17"/>
      <c r="AH169" s="17"/>
      <c r="AI169" s="17"/>
    </row>
    <row r="170" spans="1:35" ht="16.5" customHeight="1">
      <c r="A170" s="132"/>
      <c r="B170" s="135"/>
      <c r="C170" s="135"/>
      <c r="D170" s="117"/>
      <c r="E170" s="117"/>
      <c r="F170" s="219"/>
      <c r="G170" s="117"/>
      <c r="H170" s="12"/>
      <c r="I170" s="7">
        <f t="shared" si="50"/>
        <v>27</v>
      </c>
      <c r="J170" s="294">
        <v>30</v>
      </c>
      <c r="K170" s="251" t="s">
        <v>38</v>
      </c>
      <c r="L170" s="311"/>
      <c r="M170" s="322"/>
      <c r="N170" s="437"/>
      <c r="O170" s="322"/>
      <c r="P170" s="261"/>
      <c r="Q170" s="392"/>
      <c r="R170" s="322"/>
      <c r="S170" s="322"/>
      <c r="T170" s="322"/>
      <c r="U170" s="261"/>
      <c r="V170" s="244"/>
      <c r="W170" s="392"/>
      <c r="X170" s="392"/>
      <c r="Y170" s="322"/>
      <c r="Z170" s="405"/>
      <c r="AA170" s="315"/>
      <c r="AC170" s="20"/>
      <c r="AD170" s="15"/>
      <c r="AE170" s="17"/>
      <c r="AF170" s="17"/>
      <c r="AG170" s="17"/>
      <c r="AH170" s="17"/>
      <c r="AI170" s="17"/>
    </row>
    <row r="171" spans="1:35" ht="15.6">
      <c r="A171" s="194">
        <f>HLOOKUP(G154,cwccis,VLOOKUP(J170,row,2))</f>
        <v>1.0285676763214286</v>
      </c>
      <c r="B171" s="194">
        <f>HLOOKUP(G155,cwccis,VLOOKUP(J170,row,2))</f>
        <v>1.0507806142209108</v>
      </c>
      <c r="C171" s="195">
        <f>HLOOKUP(G171,cwccis,VLOOKUP(J170,row,2))</f>
        <v>1.0971941989002927</v>
      </c>
      <c r="D171" s="189" t="str">
        <f>FIXED(HLOOKUP(G171,cwccis,4),0,TRUE)&amp;HLOOKUP(G171,cwccis,5)</f>
        <v>2016(Jan - Mar)</v>
      </c>
      <c r="E171" s="189">
        <f>J170</f>
        <v>30</v>
      </c>
      <c r="F171" s="220" t="s">
        <v>400</v>
      </c>
      <c r="G171" s="161" t="s">
        <v>524</v>
      </c>
      <c r="H171" s="13"/>
      <c r="I171" s="7">
        <f t="shared" si="50"/>
        <v>28</v>
      </c>
      <c r="J171" s="411">
        <f>'Input %'!$D$10</f>
        <v>2.5000000000000001E-2</v>
      </c>
      <c r="K171" s="331" t="s">
        <v>44</v>
      </c>
      <c r="L171" s="412">
        <f>ROUND(L165*J171,0)</f>
        <v>0</v>
      </c>
      <c r="M171" s="390">
        <f t="shared" ref="M171:M179" si="51">L171*N171</f>
        <v>0</v>
      </c>
      <c r="N171" s="413">
        <f>N165</f>
        <v>0</v>
      </c>
      <c r="O171" s="299">
        <f t="shared" ref="O171:O179" si="52">M171+L171</f>
        <v>0</v>
      </c>
      <c r="P171" s="261"/>
      <c r="Q171" s="392">
        <f t="shared" ref="Q171:Q179" si="53">IF(O171=0,0,B171/A171-1)</f>
        <v>0</v>
      </c>
      <c r="R171" s="299">
        <f t="shared" ref="R171:R179" si="54">SUM(+L171*(1+Q171),0)</f>
        <v>0</v>
      </c>
      <c r="S171" s="299">
        <f t="shared" ref="S171:S179" si="55">SUM(+M171*(1+Q171),0)</f>
        <v>0</v>
      </c>
      <c r="T171" s="299">
        <f t="shared" ref="T171:T179" si="56">S171+R171</f>
        <v>0</v>
      </c>
      <c r="U171" s="261"/>
      <c r="V171" s="393">
        <f t="shared" ref="V171:V179" si="57">IF(T171=0,0,G171)</f>
        <v>0</v>
      </c>
      <c r="W171" s="392">
        <f t="shared" ref="W171:W179" si="58">IF(L171=0,0,C171/B171-1)</f>
        <v>0</v>
      </c>
      <c r="X171" s="392"/>
      <c r="Y171" s="299">
        <f t="shared" ref="Y171:Y179" si="59">SUM(+R171*(1+W171),0)</f>
        <v>0</v>
      </c>
      <c r="Z171" s="394">
        <f t="shared" ref="Z171:Z179" si="60">SUM(+S171*(1+W171),0)</f>
        <v>0</v>
      </c>
      <c r="AA171" s="310">
        <f t="shared" ref="AA171:AA179" si="61">Y171+Z171</f>
        <v>0</v>
      </c>
      <c r="AC171" s="191">
        <f t="shared" ref="AC171:AC179" si="62">AA171</f>
        <v>0</v>
      </c>
      <c r="AD171" s="15"/>
      <c r="AE171" s="17"/>
      <c r="AF171" s="17"/>
      <c r="AG171" s="17"/>
      <c r="AH171" s="17"/>
      <c r="AI171" s="17"/>
    </row>
    <row r="172" spans="1:35" ht="15">
      <c r="A172" s="194">
        <f>A171</f>
        <v>1.0285676763214286</v>
      </c>
      <c r="B172" s="194">
        <f>B171</f>
        <v>1.0507806142209108</v>
      </c>
      <c r="C172" s="195">
        <f>C171</f>
        <v>1.0971941989002927</v>
      </c>
      <c r="D172" s="190" t="str">
        <f>D171</f>
        <v>2016(Jan - Mar)</v>
      </c>
      <c r="E172" s="189">
        <f>J170</f>
        <v>30</v>
      </c>
      <c r="F172" s="221" t="str">
        <f>"From "&amp;F171</f>
        <v>From Design mid point period</v>
      </c>
      <c r="G172" s="190" t="str">
        <f>G171</f>
        <v>2016Q2</v>
      </c>
      <c r="H172" s="34"/>
      <c r="I172" s="7">
        <f t="shared" si="50"/>
        <v>29</v>
      </c>
      <c r="J172" s="411">
        <f>'Input %'!$D$12</f>
        <v>0.02</v>
      </c>
      <c r="K172" s="331" t="s">
        <v>45</v>
      </c>
      <c r="L172" s="412">
        <f>ROUND(L165*J172,0)</f>
        <v>0</v>
      </c>
      <c r="M172" s="390">
        <f t="shared" si="51"/>
        <v>0</v>
      </c>
      <c r="N172" s="413">
        <f>N165</f>
        <v>0</v>
      </c>
      <c r="O172" s="299">
        <f t="shared" si="52"/>
        <v>0</v>
      </c>
      <c r="P172" s="261"/>
      <c r="Q172" s="392">
        <f t="shared" si="53"/>
        <v>0</v>
      </c>
      <c r="R172" s="299">
        <f t="shared" si="54"/>
        <v>0</v>
      </c>
      <c r="S172" s="299">
        <f t="shared" si="55"/>
        <v>0</v>
      </c>
      <c r="T172" s="299">
        <f t="shared" si="56"/>
        <v>0</v>
      </c>
      <c r="U172" s="261"/>
      <c r="V172" s="393">
        <f t="shared" si="57"/>
        <v>0</v>
      </c>
      <c r="W172" s="392">
        <f t="shared" si="58"/>
        <v>0</v>
      </c>
      <c r="X172" s="392"/>
      <c r="Y172" s="299">
        <f t="shared" si="59"/>
        <v>0</v>
      </c>
      <c r="Z172" s="394">
        <f t="shared" si="60"/>
        <v>0</v>
      </c>
      <c r="AA172" s="310">
        <f t="shared" si="61"/>
        <v>0</v>
      </c>
      <c r="AC172" s="191">
        <f t="shared" si="62"/>
        <v>0</v>
      </c>
      <c r="AD172" s="15"/>
      <c r="AE172" s="17"/>
      <c r="AF172" s="17"/>
      <c r="AG172" s="17"/>
      <c r="AH172" s="17"/>
      <c r="AI172" s="17"/>
    </row>
    <row r="173" spans="1:35" ht="15">
      <c r="A173" s="194">
        <f t="shared" ref="A173:C173" si="63">A172</f>
        <v>1.0285676763214286</v>
      </c>
      <c r="B173" s="194">
        <f t="shared" si="63"/>
        <v>1.0507806142209108</v>
      </c>
      <c r="C173" s="195">
        <f t="shared" si="63"/>
        <v>1.0971941989002927</v>
      </c>
      <c r="D173" s="190" t="str">
        <f>D171</f>
        <v>2016(Jan - Mar)</v>
      </c>
      <c r="E173" s="189">
        <f>J170</f>
        <v>30</v>
      </c>
      <c r="F173" s="221" t="str">
        <f>"From "&amp;F171</f>
        <v>From Design mid point period</v>
      </c>
      <c r="G173" s="190" t="str">
        <f>G171</f>
        <v>2016Q2</v>
      </c>
      <c r="H173" s="34"/>
      <c r="I173" s="7">
        <f t="shared" si="50"/>
        <v>30</v>
      </c>
      <c r="J173" s="411">
        <f>'Input %'!$D$13</f>
        <v>8.5000000000000006E-2</v>
      </c>
      <c r="K173" s="331" t="s">
        <v>46</v>
      </c>
      <c r="L173" s="412">
        <f>ROUND(L165*J173,0)</f>
        <v>0</v>
      </c>
      <c r="M173" s="390">
        <f t="shared" si="51"/>
        <v>0</v>
      </c>
      <c r="N173" s="413">
        <f>N165</f>
        <v>0</v>
      </c>
      <c r="O173" s="299">
        <f t="shared" si="52"/>
        <v>0</v>
      </c>
      <c r="P173" s="261"/>
      <c r="Q173" s="392">
        <f t="shared" si="53"/>
        <v>0</v>
      </c>
      <c r="R173" s="299">
        <f t="shared" si="54"/>
        <v>0</v>
      </c>
      <c r="S173" s="299">
        <f t="shared" si="55"/>
        <v>0</v>
      </c>
      <c r="T173" s="299">
        <f t="shared" si="56"/>
        <v>0</v>
      </c>
      <c r="U173" s="261"/>
      <c r="V173" s="393">
        <f t="shared" si="57"/>
        <v>0</v>
      </c>
      <c r="W173" s="392">
        <f t="shared" si="58"/>
        <v>0</v>
      </c>
      <c r="X173" s="392"/>
      <c r="Y173" s="299">
        <f t="shared" si="59"/>
        <v>0</v>
      </c>
      <c r="Z173" s="394">
        <f t="shared" si="60"/>
        <v>0</v>
      </c>
      <c r="AA173" s="310">
        <f t="shared" si="61"/>
        <v>0</v>
      </c>
      <c r="AC173" s="191">
        <f t="shared" si="62"/>
        <v>0</v>
      </c>
      <c r="AD173" s="15"/>
      <c r="AE173" s="17"/>
      <c r="AF173" s="17"/>
      <c r="AG173" s="17"/>
      <c r="AH173" s="17"/>
      <c r="AI173" s="17"/>
    </row>
    <row r="174" spans="1:35" ht="15">
      <c r="A174" s="194">
        <f t="shared" ref="A174:C174" si="64">A173</f>
        <v>1.0285676763214286</v>
      </c>
      <c r="B174" s="194">
        <f t="shared" si="64"/>
        <v>1.0507806142209108</v>
      </c>
      <c r="C174" s="195">
        <f t="shared" si="64"/>
        <v>1.0971941989002927</v>
      </c>
      <c r="D174" s="190" t="str">
        <f>D171</f>
        <v>2016(Jan - Mar)</v>
      </c>
      <c r="E174" s="189">
        <f>J170</f>
        <v>30</v>
      </c>
      <c r="F174" s="221" t="str">
        <f>"From "&amp;F171</f>
        <v>From Design mid point period</v>
      </c>
      <c r="G174" s="190" t="str">
        <f>G171</f>
        <v>2016Q2</v>
      </c>
      <c r="H174" s="34"/>
      <c r="I174" s="7">
        <f t="shared" si="50"/>
        <v>31</v>
      </c>
      <c r="J174" s="411">
        <f>'Input %'!$D$15</f>
        <v>5.0000000000000001E-3</v>
      </c>
      <c r="K174" s="414" t="s">
        <v>697</v>
      </c>
      <c r="L174" s="412">
        <f>ROUND(L165*J174,0)</f>
        <v>0</v>
      </c>
      <c r="M174" s="390">
        <f t="shared" si="51"/>
        <v>0</v>
      </c>
      <c r="N174" s="415">
        <f>N165</f>
        <v>0</v>
      </c>
      <c r="O174" s="299">
        <f t="shared" si="52"/>
        <v>0</v>
      </c>
      <c r="P174" s="261"/>
      <c r="Q174" s="392">
        <f t="shared" si="53"/>
        <v>0</v>
      </c>
      <c r="R174" s="299">
        <f t="shared" si="54"/>
        <v>0</v>
      </c>
      <c r="S174" s="299">
        <f t="shared" si="55"/>
        <v>0</v>
      </c>
      <c r="T174" s="299">
        <f t="shared" si="56"/>
        <v>0</v>
      </c>
      <c r="U174" s="261"/>
      <c r="V174" s="393">
        <f t="shared" si="57"/>
        <v>0</v>
      </c>
      <c r="W174" s="392">
        <f t="shared" si="58"/>
        <v>0</v>
      </c>
      <c r="X174" s="392"/>
      <c r="Y174" s="299">
        <f t="shared" si="59"/>
        <v>0</v>
      </c>
      <c r="Z174" s="394">
        <f t="shared" si="60"/>
        <v>0</v>
      </c>
      <c r="AA174" s="310">
        <f t="shared" si="61"/>
        <v>0</v>
      </c>
      <c r="AC174" s="191">
        <f t="shared" si="62"/>
        <v>0</v>
      </c>
      <c r="AD174" s="15"/>
      <c r="AE174" s="17"/>
      <c r="AF174" s="17"/>
      <c r="AG174" s="17"/>
      <c r="AH174" s="17"/>
      <c r="AI174" s="17"/>
    </row>
    <row r="175" spans="1:35" ht="15" customHeight="1">
      <c r="A175" s="194">
        <f t="shared" ref="A175:C175" si="65">A174</f>
        <v>1.0285676763214286</v>
      </c>
      <c r="B175" s="194">
        <f t="shared" si="65"/>
        <v>1.0507806142209108</v>
      </c>
      <c r="C175" s="195">
        <f t="shared" si="65"/>
        <v>1.0971941989002927</v>
      </c>
      <c r="D175" s="190" t="str">
        <f>D172</f>
        <v>2016(Jan - Mar)</v>
      </c>
      <c r="E175" s="189">
        <f>J170</f>
        <v>30</v>
      </c>
      <c r="F175" s="221" t="str">
        <f>"From "&amp;F172</f>
        <v>From From Design mid point period</v>
      </c>
      <c r="G175" s="190" t="str">
        <f>G172</f>
        <v>2016Q2</v>
      </c>
      <c r="H175" s="34"/>
      <c r="I175" s="7">
        <f t="shared" si="50"/>
        <v>32</v>
      </c>
      <c r="J175" s="411">
        <f>'Input %'!$D$16</f>
        <v>5.0000000000000001E-3</v>
      </c>
      <c r="K175" s="416" t="s">
        <v>698</v>
      </c>
      <c r="L175" s="412">
        <f>ROUND(L165*J175,0)</f>
        <v>0</v>
      </c>
      <c r="M175" s="390">
        <f t="shared" si="51"/>
        <v>0</v>
      </c>
      <c r="N175" s="413">
        <f>N165</f>
        <v>0</v>
      </c>
      <c r="O175" s="299">
        <f t="shared" si="52"/>
        <v>0</v>
      </c>
      <c r="P175" s="261"/>
      <c r="Q175" s="392">
        <f t="shared" si="53"/>
        <v>0</v>
      </c>
      <c r="R175" s="299">
        <f t="shared" si="54"/>
        <v>0</v>
      </c>
      <c r="S175" s="299">
        <f t="shared" si="55"/>
        <v>0</v>
      </c>
      <c r="T175" s="299">
        <f t="shared" si="56"/>
        <v>0</v>
      </c>
      <c r="U175" s="261"/>
      <c r="V175" s="393">
        <f t="shared" si="57"/>
        <v>0</v>
      </c>
      <c r="W175" s="392">
        <f t="shared" si="58"/>
        <v>0</v>
      </c>
      <c r="X175" s="392"/>
      <c r="Y175" s="299">
        <f t="shared" si="59"/>
        <v>0</v>
      </c>
      <c r="Z175" s="394">
        <f t="shared" si="60"/>
        <v>0</v>
      </c>
      <c r="AA175" s="310">
        <f t="shared" si="61"/>
        <v>0</v>
      </c>
      <c r="AC175" s="191">
        <f t="shared" si="62"/>
        <v>0</v>
      </c>
      <c r="AD175" s="15"/>
      <c r="AE175" s="17"/>
      <c r="AF175" s="17"/>
      <c r="AG175" s="17"/>
      <c r="AH175" s="17"/>
      <c r="AI175" s="17"/>
    </row>
    <row r="176" spans="1:35" ht="15">
      <c r="A176" s="194">
        <f>A174</f>
        <v>1.0285676763214286</v>
      </c>
      <c r="B176" s="194">
        <f>B174</f>
        <v>1.0507806142209108</v>
      </c>
      <c r="C176" s="195">
        <f>C174</f>
        <v>1.0971941989002927</v>
      </c>
      <c r="D176" s="190" t="str">
        <f>D171</f>
        <v>2016(Jan - Mar)</v>
      </c>
      <c r="E176" s="189">
        <f>J170</f>
        <v>30</v>
      </c>
      <c r="F176" s="221" t="str">
        <f>"From "&amp;F171</f>
        <v>From Design mid point period</v>
      </c>
      <c r="G176" s="190" t="str">
        <f>G171</f>
        <v>2016Q2</v>
      </c>
      <c r="H176" s="34"/>
      <c r="I176" s="7">
        <f t="shared" si="50"/>
        <v>33</v>
      </c>
      <c r="J176" s="411">
        <f>'Input %'!$D$17</f>
        <v>0.02</v>
      </c>
      <c r="K176" s="331" t="s">
        <v>47</v>
      </c>
      <c r="L176" s="412">
        <f>ROUND(L165*J176,0)</f>
        <v>0</v>
      </c>
      <c r="M176" s="390">
        <f t="shared" si="51"/>
        <v>0</v>
      </c>
      <c r="N176" s="415">
        <f>N165</f>
        <v>0</v>
      </c>
      <c r="O176" s="299">
        <f t="shared" si="52"/>
        <v>0</v>
      </c>
      <c r="P176" s="261"/>
      <c r="Q176" s="392">
        <f t="shared" si="53"/>
        <v>0</v>
      </c>
      <c r="R176" s="299">
        <f t="shared" si="54"/>
        <v>0</v>
      </c>
      <c r="S176" s="299">
        <f t="shared" si="55"/>
        <v>0</v>
      </c>
      <c r="T176" s="299">
        <f t="shared" si="56"/>
        <v>0</v>
      </c>
      <c r="U176" s="261"/>
      <c r="V176" s="393">
        <f t="shared" si="57"/>
        <v>0</v>
      </c>
      <c r="W176" s="392">
        <f t="shared" si="58"/>
        <v>0</v>
      </c>
      <c r="X176" s="392"/>
      <c r="Y176" s="299">
        <f t="shared" si="59"/>
        <v>0</v>
      </c>
      <c r="Z176" s="394">
        <f t="shared" si="60"/>
        <v>0</v>
      </c>
      <c r="AA176" s="310">
        <f t="shared" si="61"/>
        <v>0</v>
      </c>
      <c r="AC176" s="191">
        <f t="shared" si="62"/>
        <v>0</v>
      </c>
      <c r="AD176" s="15"/>
      <c r="AE176" s="17"/>
      <c r="AF176" s="17"/>
      <c r="AG176" s="17"/>
      <c r="AH176" s="17"/>
      <c r="AI176" s="17"/>
    </row>
    <row r="177" spans="1:35" ht="15.6">
      <c r="A177" s="194">
        <f>HLOOKUP(G154,cwccis,VLOOKUP(J170,row,2))</f>
        <v>1.0285676763214286</v>
      </c>
      <c r="B177" s="194">
        <f>HLOOKUP(G155,cwccis,VLOOKUP(J170,row,2))</f>
        <v>1.0507806142209108</v>
      </c>
      <c r="C177" s="195">
        <f>HLOOKUP(G177,cwccis,VLOOKUP(J170,row,2))</f>
        <v>1.1508482253694705</v>
      </c>
      <c r="D177" s="189" t="str">
        <f>FIXED(HLOOKUP(G177,cwccis,4),0,TRUE)&amp;HLOOKUP(G177,cwccis,5)</f>
        <v>2017(Apr - Jun)</v>
      </c>
      <c r="E177" s="189">
        <f>J170</f>
        <v>30</v>
      </c>
      <c r="F177" s="222" t="s">
        <v>506</v>
      </c>
      <c r="G177" s="161" t="s">
        <v>577</v>
      </c>
      <c r="H177" s="35"/>
      <c r="I177" s="7">
        <f t="shared" si="50"/>
        <v>34</v>
      </c>
      <c r="J177" s="411">
        <f>'Input %'!$D$18</f>
        <v>0.03</v>
      </c>
      <c r="K177" s="331" t="s">
        <v>48</v>
      </c>
      <c r="L177" s="412">
        <f>ROUND(L165*J177,0)</f>
        <v>0</v>
      </c>
      <c r="M177" s="390">
        <f t="shared" si="51"/>
        <v>0</v>
      </c>
      <c r="N177" s="413">
        <f>N165</f>
        <v>0</v>
      </c>
      <c r="O177" s="299">
        <f t="shared" si="52"/>
        <v>0</v>
      </c>
      <c r="P177" s="261"/>
      <c r="Q177" s="392">
        <f t="shared" si="53"/>
        <v>0</v>
      </c>
      <c r="R177" s="299">
        <f t="shared" si="54"/>
        <v>0</v>
      </c>
      <c r="S177" s="299">
        <f t="shared" si="55"/>
        <v>0</v>
      </c>
      <c r="T177" s="299">
        <f t="shared" si="56"/>
        <v>0</v>
      </c>
      <c r="U177" s="261"/>
      <c r="V177" s="393">
        <f t="shared" si="57"/>
        <v>0</v>
      </c>
      <c r="W177" s="392">
        <f t="shared" si="58"/>
        <v>0</v>
      </c>
      <c r="X177" s="392"/>
      <c r="Y177" s="299">
        <f t="shared" si="59"/>
        <v>0</v>
      </c>
      <c r="Z177" s="394">
        <f t="shared" si="60"/>
        <v>0</v>
      </c>
      <c r="AA177" s="310">
        <f t="shared" si="61"/>
        <v>0</v>
      </c>
      <c r="AC177" s="191">
        <f t="shared" si="62"/>
        <v>0</v>
      </c>
      <c r="AD177" s="15"/>
      <c r="AE177" s="17"/>
      <c r="AF177" s="17"/>
      <c r="AG177" s="17"/>
      <c r="AH177" s="17"/>
      <c r="AI177" s="17"/>
    </row>
    <row r="178" spans="1:35" ht="15">
      <c r="A178" s="194">
        <f>A177</f>
        <v>1.0285676763214286</v>
      </c>
      <c r="B178" s="194">
        <f>B177</f>
        <v>1.0507806142209108</v>
      </c>
      <c r="C178" s="195">
        <f>C177</f>
        <v>1.1508482253694705</v>
      </c>
      <c r="D178" s="189" t="str">
        <f>FIXED(HLOOKUP(G178,cwccis,4),0,TRUE)&amp;HLOOKUP(G178,cwccis,5)</f>
        <v>2017(Apr - Jun)</v>
      </c>
      <c r="E178" s="189">
        <f>J170</f>
        <v>30</v>
      </c>
      <c r="F178" s="223" t="s">
        <v>507</v>
      </c>
      <c r="G178" s="196" t="str">
        <f>G177</f>
        <v>2017Q3</v>
      </c>
      <c r="H178" s="35"/>
      <c r="I178" s="7">
        <f t="shared" si="50"/>
        <v>35</v>
      </c>
      <c r="J178" s="411">
        <f>'Input %'!$D$19</f>
        <v>0.02</v>
      </c>
      <c r="K178" s="331" t="s">
        <v>49</v>
      </c>
      <c r="L178" s="412">
        <f>ROUND(L165*J178,0)</f>
        <v>0</v>
      </c>
      <c r="M178" s="390">
        <f t="shared" si="51"/>
        <v>0</v>
      </c>
      <c r="N178" s="415">
        <f>N165</f>
        <v>0</v>
      </c>
      <c r="O178" s="299">
        <f t="shared" si="52"/>
        <v>0</v>
      </c>
      <c r="P178" s="261"/>
      <c r="Q178" s="392">
        <f t="shared" si="53"/>
        <v>0</v>
      </c>
      <c r="R178" s="299">
        <f t="shared" si="54"/>
        <v>0</v>
      </c>
      <c r="S178" s="299">
        <f t="shared" si="55"/>
        <v>0</v>
      </c>
      <c r="T178" s="299">
        <f t="shared" si="56"/>
        <v>0</v>
      </c>
      <c r="U178" s="261"/>
      <c r="V178" s="393">
        <f t="shared" si="57"/>
        <v>0</v>
      </c>
      <c r="W178" s="392">
        <f t="shared" si="58"/>
        <v>0</v>
      </c>
      <c r="X178" s="392"/>
      <c r="Y178" s="299">
        <f t="shared" si="59"/>
        <v>0</v>
      </c>
      <c r="Z178" s="394">
        <f t="shared" si="60"/>
        <v>0</v>
      </c>
      <c r="AA178" s="310">
        <f t="shared" si="61"/>
        <v>0</v>
      </c>
      <c r="AC178" s="191">
        <f t="shared" si="62"/>
        <v>0</v>
      </c>
      <c r="AD178" s="15"/>
      <c r="AE178" s="17"/>
      <c r="AF178" s="17"/>
      <c r="AG178" s="17"/>
      <c r="AH178" s="17"/>
      <c r="AI178" s="17"/>
    </row>
    <row r="179" spans="1:35" ht="15">
      <c r="A179" s="194">
        <f>A178</f>
        <v>1.0285676763214286</v>
      </c>
      <c r="B179" s="194">
        <f>B178</f>
        <v>1.0507806142209108</v>
      </c>
      <c r="C179" s="195">
        <f>C171</f>
        <v>1.0971941989002927</v>
      </c>
      <c r="D179" s="190" t="str">
        <f>D171</f>
        <v>2016(Jan - Mar)</v>
      </c>
      <c r="E179" s="189">
        <f>J170</f>
        <v>30</v>
      </c>
      <c r="F179" s="221" t="str">
        <f>"From "&amp;F171</f>
        <v>From Design mid point period</v>
      </c>
      <c r="G179" s="190" t="str">
        <f>G171</f>
        <v>2016Q2</v>
      </c>
      <c r="H179" s="34"/>
      <c r="I179" s="7">
        <f t="shared" si="50"/>
        <v>36</v>
      </c>
      <c r="J179" s="411">
        <f>'Input %'!$D$20</f>
        <v>0.02</v>
      </c>
      <c r="K179" s="331" t="s">
        <v>473</v>
      </c>
      <c r="L179" s="412">
        <f>ROUND(L165*J179,0)</f>
        <v>0</v>
      </c>
      <c r="M179" s="390">
        <f t="shared" si="51"/>
        <v>0</v>
      </c>
      <c r="N179" s="415">
        <f>N165</f>
        <v>0</v>
      </c>
      <c r="O179" s="299">
        <f t="shared" si="52"/>
        <v>0</v>
      </c>
      <c r="P179" s="261"/>
      <c r="Q179" s="392">
        <f t="shared" si="53"/>
        <v>0</v>
      </c>
      <c r="R179" s="299">
        <f t="shared" si="54"/>
        <v>0</v>
      </c>
      <c r="S179" s="299">
        <f t="shared" si="55"/>
        <v>0</v>
      </c>
      <c r="T179" s="299">
        <f t="shared" si="56"/>
        <v>0</v>
      </c>
      <c r="U179" s="261"/>
      <c r="V179" s="393">
        <f t="shared" si="57"/>
        <v>0</v>
      </c>
      <c r="W179" s="392">
        <f t="shared" si="58"/>
        <v>0</v>
      </c>
      <c r="X179" s="392"/>
      <c r="Y179" s="299">
        <f t="shared" si="59"/>
        <v>0</v>
      </c>
      <c r="Z179" s="394">
        <f t="shared" si="60"/>
        <v>0</v>
      </c>
      <c r="AA179" s="310">
        <f t="shared" si="61"/>
        <v>0</v>
      </c>
      <c r="AC179" s="191">
        <f t="shared" si="62"/>
        <v>0</v>
      </c>
      <c r="AD179" s="15"/>
      <c r="AE179" s="17"/>
      <c r="AF179" s="17"/>
      <c r="AG179" s="17"/>
      <c r="AH179" s="17"/>
      <c r="AI179" s="17"/>
    </row>
    <row r="180" spans="1:35" ht="15">
      <c r="A180" s="140"/>
      <c r="B180" s="140"/>
      <c r="C180" s="142"/>
      <c r="D180" s="117"/>
      <c r="E180" s="137" t="s">
        <v>40</v>
      </c>
      <c r="F180" s="224"/>
      <c r="G180" s="117"/>
      <c r="H180" s="36"/>
      <c r="I180" s="7">
        <f t="shared" si="50"/>
        <v>37</v>
      </c>
      <c r="J180" s="292"/>
      <c r="K180" s="244"/>
      <c r="L180" s="412"/>
      <c r="M180" s="319"/>
      <c r="N180" s="417"/>
      <c r="O180" s="322"/>
      <c r="P180" s="261"/>
      <c r="Q180" s="392"/>
      <c r="R180" s="299"/>
      <c r="S180" s="299"/>
      <c r="T180" s="322"/>
      <c r="U180" s="261"/>
      <c r="V180" s="328"/>
      <c r="W180" s="392"/>
      <c r="X180" s="392"/>
      <c r="Y180" s="299"/>
      <c r="Z180" s="394"/>
      <c r="AA180" s="315"/>
      <c r="AC180" s="20"/>
      <c r="AD180" s="15"/>
      <c r="AE180" s="17"/>
      <c r="AF180" s="17"/>
      <c r="AG180" s="17"/>
      <c r="AH180" s="17"/>
      <c r="AI180" s="17"/>
    </row>
    <row r="181" spans="1:35" ht="15">
      <c r="A181" s="140"/>
      <c r="B181" s="140"/>
      <c r="C181" s="135"/>
      <c r="D181" s="139"/>
      <c r="E181" s="137" t="s">
        <v>40</v>
      </c>
      <c r="F181" s="224"/>
      <c r="G181" s="139"/>
      <c r="H181" s="36"/>
      <c r="I181" s="7">
        <f t="shared" si="50"/>
        <v>38</v>
      </c>
      <c r="J181" s="294">
        <v>31</v>
      </c>
      <c r="K181" s="418" t="s">
        <v>39</v>
      </c>
      <c r="L181" s="419"/>
      <c r="M181" s="319"/>
      <c r="N181" s="420"/>
      <c r="O181" s="319"/>
      <c r="P181" s="261"/>
      <c r="Q181" s="392"/>
      <c r="R181" s="299"/>
      <c r="S181" s="299"/>
      <c r="T181" s="319"/>
      <c r="U181" s="261"/>
      <c r="V181" s="400"/>
      <c r="W181" s="392"/>
      <c r="X181" s="392"/>
      <c r="Y181" s="299"/>
      <c r="Z181" s="394"/>
      <c r="AA181" s="310"/>
      <c r="AC181" s="20"/>
      <c r="AD181" s="15"/>
      <c r="AE181" s="17"/>
      <c r="AF181" s="17"/>
      <c r="AG181" s="17"/>
      <c r="AH181" s="17"/>
      <c r="AI181" s="17"/>
    </row>
    <row r="182" spans="1:35" ht="15.6">
      <c r="A182" s="194">
        <f>HLOOKUP(G154,cwccis,VLOOKUP(J181,row,2))</f>
        <v>1.0285676763214286</v>
      </c>
      <c r="B182" s="194">
        <f>HLOOKUP(G155,cwccis,VLOOKUP(J181,row,2))</f>
        <v>1.0507806142209108</v>
      </c>
      <c r="C182" s="195">
        <f>HLOOKUP(G182,cwccis,VLOOKUP(J181,row,2))</f>
        <v>1.1508482253694705</v>
      </c>
      <c r="D182" s="189" t="str">
        <f>FIXED(HLOOKUP(G182,cwccis,4),0,TRUE)&amp;HLOOKUP(G182,cwccis,5)</f>
        <v>2017(Apr - Jun)</v>
      </c>
      <c r="E182" s="189">
        <f>J181</f>
        <v>31</v>
      </c>
      <c r="F182" s="223" t="s">
        <v>507</v>
      </c>
      <c r="G182" s="161" t="s">
        <v>577</v>
      </c>
      <c r="H182" s="35"/>
      <c r="I182" s="7">
        <f t="shared" si="50"/>
        <v>39</v>
      </c>
      <c r="J182" s="411">
        <f>'Input %'!$D$23</f>
        <v>0.1</v>
      </c>
      <c r="K182" s="331" t="s">
        <v>51</v>
      </c>
      <c r="L182" s="412">
        <f>ROUND(L165*J182,0)</f>
        <v>0</v>
      </c>
      <c r="M182" s="390">
        <f>L182*N182</f>
        <v>0</v>
      </c>
      <c r="N182" s="415">
        <f>N165</f>
        <v>0</v>
      </c>
      <c r="O182" s="299">
        <f>M182+L182</f>
        <v>0</v>
      </c>
      <c r="P182" s="261"/>
      <c r="Q182" s="392">
        <f>IF(O182=0,0,B182/A182-1)</f>
        <v>0</v>
      </c>
      <c r="R182" s="299">
        <f>SUM(+L182*(1+Q182),0)</f>
        <v>0</v>
      </c>
      <c r="S182" s="299">
        <f>SUM(+M182*(1+Q182),0)</f>
        <v>0</v>
      </c>
      <c r="T182" s="299">
        <f>S182+R182</f>
        <v>0</v>
      </c>
      <c r="U182" s="261"/>
      <c r="V182" s="393">
        <f>IF(T182=0,0,G182)</f>
        <v>0</v>
      </c>
      <c r="W182" s="392">
        <f>IF(L182=0,0,C182/B182-1)</f>
        <v>0</v>
      </c>
      <c r="X182" s="392"/>
      <c r="Y182" s="299">
        <f>SUM(+R182*(1+W182),0)</f>
        <v>0</v>
      </c>
      <c r="Z182" s="394">
        <f>SUM(+S182*(1+W182),0)</f>
        <v>0</v>
      </c>
      <c r="AA182" s="310">
        <f>Y182+Z182</f>
        <v>0</v>
      </c>
      <c r="AC182" s="191">
        <f>AA182</f>
        <v>0</v>
      </c>
      <c r="AD182" s="15"/>
      <c r="AE182" s="17"/>
      <c r="AF182" s="17"/>
      <c r="AG182" s="17"/>
      <c r="AH182" s="17"/>
      <c r="AI182" s="17"/>
    </row>
    <row r="183" spans="1:35" ht="15">
      <c r="A183" s="194">
        <f t="shared" ref="A183:C183" si="66">A182</f>
        <v>1.0285676763214286</v>
      </c>
      <c r="B183" s="194">
        <f t="shared" si="66"/>
        <v>1.0507806142209108</v>
      </c>
      <c r="C183" s="197">
        <f t="shared" si="66"/>
        <v>1.1508482253694705</v>
      </c>
      <c r="D183" s="189" t="str">
        <f>FIXED(HLOOKUP(G183,cwccis,4),0,TRUE)&amp;HLOOKUP(G183,cwccis,5)</f>
        <v>2017(Apr - Jun)</v>
      </c>
      <c r="E183" s="189">
        <f>J181</f>
        <v>31</v>
      </c>
      <c r="F183" s="223" t="s">
        <v>507</v>
      </c>
      <c r="G183" s="196" t="str">
        <f>G177</f>
        <v>2017Q3</v>
      </c>
      <c r="H183" s="35"/>
      <c r="I183" s="7">
        <f t="shared" si="50"/>
        <v>40</v>
      </c>
      <c r="J183" s="411">
        <f>'Input %'!$D$24</f>
        <v>0.02</v>
      </c>
      <c r="K183" s="331" t="s">
        <v>50</v>
      </c>
      <c r="L183" s="412">
        <f>ROUND(L165*J183,0)</f>
        <v>0</v>
      </c>
      <c r="M183" s="390">
        <f>L183*N183</f>
        <v>0</v>
      </c>
      <c r="N183" s="298">
        <f>N165</f>
        <v>0</v>
      </c>
      <c r="O183" s="299">
        <f>M183+L183</f>
        <v>0</v>
      </c>
      <c r="P183" s="261"/>
      <c r="Q183" s="392">
        <f>IF(O183=0,0,B183/A183-1)</f>
        <v>0</v>
      </c>
      <c r="R183" s="299">
        <f>SUM(+L183*(1+Q183),0)</f>
        <v>0</v>
      </c>
      <c r="S183" s="299">
        <f>SUM(+M183*(1+Q183),0)</f>
        <v>0</v>
      </c>
      <c r="T183" s="299">
        <f>S183+R183</f>
        <v>0</v>
      </c>
      <c r="U183" s="261"/>
      <c r="V183" s="393">
        <f>IF(T183=0,0,G183)</f>
        <v>0</v>
      </c>
      <c r="W183" s="392">
        <f>IF(L183=0,0,C183/B183-1)</f>
        <v>0</v>
      </c>
      <c r="X183" s="392"/>
      <c r="Y183" s="299">
        <f>SUM(+R183*(1+W183),0)</f>
        <v>0</v>
      </c>
      <c r="Z183" s="394">
        <f>SUM(+S183*(1+W183),0)</f>
        <v>0</v>
      </c>
      <c r="AA183" s="310">
        <f>Y183+Z183</f>
        <v>0</v>
      </c>
      <c r="AC183" s="191">
        <f>AA183</f>
        <v>0</v>
      </c>
      <c r="AD183" s="15"/>
      <c r="AE183" s="17"/>
      <c r="AF183" s="17"/>
      <c r="AG183" s="17"/>
      <c r="AH183" s="17"/>
      <c r="AI183" s="17"/>
    </row>
    <row r="184" spans="1:35" ht="15">
      <c r="A184" s="194">
        <f t="shared" ref="A184:C184" si="67">A183</f>
        <v>1.0285676763214286</v>
      </c>
      <c r="B184" s="194">
        <f t="shared" si="67"/>
        <v>1.0507806142209108</v>
      </c>
      <c r="C184" s="197">
        <f t="shared" si="67"/>
        <v>1.1508482253694705</v>
      </c>
      <c r="D184" s="189" t="str">
        <f>FIXED(HLOOKUP(G184,cwccis,4),0,TRUE)&amp;HLOOKUP(G184,cwccis,5)</f>
        <v>2017(Apr - Jun)</v>
      </c>
      <c r="E184" s="189">
        <f>J181</f>
        <v>31</v>
      </c>
      <c r="F184" s="223" t="s">
        <v>507</v>
      </c>
      <c r="G184" s="196" t="str">
        <f>G177</f>
        <v>2017Q3</v>
      </c>
      <c r="H184" s="35"/>
      <c r="I184" s="7">
        <f t="shared" si="50"/>
        <v>41</v>
      </c>
      <c r="J184" s="411">
        <f>'Input %'!$D$25</f>
        <v>2.5000000000000001E-2</v>
      </c>
      <c r="K184" s="331" t="s">
        <v>44</v>
      </c>
      <c r="L184" s="412">
        <f>ROUND(L165*J184,0)</f>
        <v>0</v>
      </c>
      <c r="M184" s="390">
        <f>L184*N184</f>
        <v>0</v>
      </c>
      <c r="N184" s="298">
        <f>N165</f>
        <v>0</v>
      </c>
      <c r="O184" s="299">
        <f>M184+L184</f>
        <v>0</v>
      </c>
      <c r="P184" s="261"/>
      <c r="Q184" s="392">
        <f>IF(O184=0,0,B184/A184-1)</f>
        <v>0</v>
      </c>
      <c r="R184" s="299">
        <f>SUM(+L184*(1+Q184),0)</f>
        <v>0</v>
      </c>
      <c r="S184" s="299">
        <f>SUM(+M184*(1+Q184),0)</f>
        <v>0</v>
      </c>
      <c r="T184" s="299">
        <f>S184+R184</f>
        <v>0</v>
      </c>
      <c r="U184" s="261"/>
      <c r="V184" s="393">
        <f>IF(T184=0,0,G184)</f>
        <v>0</v>
      </c>
      <c r="W184" s="392">
        <f>IF(L184=0,0,C184/B184-1)</f>
        <v>0</v>
      </c>
      <c r="X184" s="392"/>
      <c r="Y184" s="299">
        <f>SUM(+R184*(1+W184),0)</f>
        <v>0</v>
      </c>
      <c r="Z184" s="394">
        <f>SUM(+S184*(1+W184),0)</f>
        <v>0</v>
      </c>
      <c r="AA184" s="310">
        <f>Y184+Z184</f>
        <v>0</v>
      </c>
      <c r="AC184" s="191">
        <f>AA184</f>
        <v>0</v>
      </c>
      <c r="AD184" s="15"/>
      <c r="AE184" s="17"/>
      <c r="AF184" s="17"/>
      <c r="AG184" s="17"/>
      <c r="AH184" s="17"/>
      <c r="AI184" s="17"/>
    </row>
    <row r="185" spans="1:35" ht="15.6" thickBot="1">
      <c r="A185" s="132"/>
      <c r="B185" s="142"/>
      <c r="C185" s="142"/>
      <c r="D185" s="117"/>
      <c r="E185" s="117"/>
      <c r="F185" s="210"/>
      <c r="G185" s="210"/>
      <c r="I185" s="7">
        <f t="shared" si="50"/>
        <v>42</v>
      </c>
      <c r="J185" s="411"/>
      <c r="K185" s="302"/>
      <c r="L185" s="338"/>
      <c r="M185" s="339"/>
      <c r="N185" s="340"/>
      <c r="O185" s="339"/>
      <c r="P185" s="342"/>
      <c r="Q185" s="253"/>
      <c r="R185" s="339"/>
      <c r="S185" s="339"/>
      <c r="T185" s="339"/>
      <c r="U185" s="342"/>
      <c r="V185" s="421"/>
      <c r="W185" s="253"/>
      <c r="X185" s="253"/>
      <c r="Y185" s="339"/>
      <c r="Z185" s="422"/>
      <c r="AA185" s="422"/>
      <c r="AC185" s="27"/>
      <c r="AD185" s="15"/>
      <c r="AE185" s="17"/>
      <c r="AF185" s="17"/>
      <c r="AG185" s="17"/>
      <c r="AH185" s="17"/>
      <c r="AI185" s="17"/>
    </row>
    <row r="186" spans="1:35" ht="15.6" thickTop="1">
      <c r="A186" s="132"/>
      <c r="B186" s="141"/>
      <c r="C186" s="141"/>
      <c r="D186" s="117"/>
      <c r="E186" s="117"/>
      <c r="F186" s="210"/>
      <c r="G186" s="210"/>
      <c r="I186" s="7">
        <f t="shared" si="50"/>
        <v>43</v>
      </c>
      <c r="J186" s="244"/>
      <c r="K186" s="424" t="s">
        <v>71</v>
      </c>
      <c r="L186" s="296">
        <f>(SUM(L165:L185))</f>
        <v>0</v>
      </c>
      <c r="M186" s="297">
        <f>(SUM(M165:M185))</f>
        <v>0</v>
      </c>
      <c r="N186" s="427"/>
      <c r="O186" s="335">
        <f>L186+M186</f>
        <v>0</v>
      </c>
      <c r="P186" s="261"/>
      <c r="Q186" s="244"/>
      <c r="R186" s="297">
        <f>(SUM(R165:R185))</f>
        <v>0</v>
      </c>
      <c r="S186" s="297">
        <f>(SUM(S165:S185))</f>
        <v>0</v>
      </c>
      <c r="T186" s="297">
        <f>R186+S186</f>
        <v>0</v>
      </c>
      <c r="U186" s="261"/>
      <c r="V186" s="272"/>
      <c r="W186" s="245"/>
      <c r="X186" s="245"/>
      <c r="Y186" s="297">
        <f>(SUM(Y165:Y185))</f>
        <v>0</v>
      </c>
      <c r="Z186" s="428">
        <f>(SUM(Z165:Z185))</f>
        <v>0</v>
      </c>
      <c r="AA186" s="429">
        <f>Y186+Z186</f>
        <v>0</v>
      </c>
      <c r="AC186" s="198">
        <f>SUM(AC144:AC185)</f>
        <v>0</v>
      </c>
      <c r="AD186" s="28" t="s">
        <v>6</v>
      </c>
      <c r="AE186" s="18"/>
      <c r="AF186" s="17"/>
      <c r="AG186" s="17"/>
      <c r="AH186" s="17"/>
      <c r="AI186" s="17"/>
    </row>
    <row r="187" spans="1:35" ht="15">
      <c r="A187" s="132"/>
      <c r="B187" s="141"/>
      <c r="C187" s="141"/>
      <c r="D187" s="117"/>
      <c r="E187" s="117"/>
      <c r="F187" s="210"/>
      <c r="G187" s="210"/>
      <c r="I187" s="7">
        <f t="shared" si="50"/>
        <v>44</v>
      </c>
      <c r="J187" s="430"/>
      <c r="K187" s="431"/>
      <c r="L187" s="432"/>
      <c r="M187" s="432"/>
      <c r="N187" s="433"/>
      <c r="O187" s="432"/>
      <c r="P187" s="434"/>
      <c r="Q187" s="430"/>
      <c r="R187" s="435"/>
      <c r="S187" s="435"/>
      <c r="T187" s="435"/>
      <c r="U187" s="434"/>
      <c r="V187" s="430"/>
      <c r="W187" s="430"/>
      <c r="X187" s="430"/>
      <c r="Y187" s="435"/>
      <c r="Z187" s="436"/>
      <c r="AA187" s="436"/>
      <c r="AC187" s="191">
        <f>AA186</f>
        <v>0</v>
      </c>
      <c r="AD187" s="15"/>
      <c r="AE187" s="17"/>
      <c r="AF187" s="17"/>
      <c r="AG187" s="17"/>
      <c r="AH187" s="17"/>
      <c r="AI187" s="17"/>
    </row>
    <row r="188" spans="1:35" ht="15.6">
      <c r="A188" s="10"/>
      <c r="B188" s="57" t="s">
        <v>77</v>
      </c>
      <c r="C188" s="57"/>
      <c r="D188" s="10"/>
      <c r="E188" s="10"/>
      <c r="F188" s="217" t="s">
        <v>40</v>
      </c>
      <c r="G188" s="10">
        <v>4</v>
      </c>
      <c r="H188" s="8"/>
      <c r="I188" s="7">
        <v>1</v>
      </c>
      <c r="J188" s="369"/>
      <c r="K188" s="295"/>
      <c r="L188" s="361"/>
      <c r="M188" s="361"/>
      <c r="N188" s="295"/>
      <c r="O188" s="370" t="s">
        <v>67</v>
      </c>
      <c r="P188" s="295"/>
      <c r="Q188" s="295"/>
      <c r="R188" s="356"/>
      <c r="S188" s="356"/>
      <c r="T188" s="356"/>
      <c r="U188" s="295"/>
      <c r="V188" s="295"/>
      <c r="W188" s="295"/>
      <c r="X188" s="295"/>
      <c r="Y188" s="356"/>
      <c r="Z188" s="371"/>
      <c r="AA188" s="249"/>
      <c r="AC188" s="21"/>
    </row>
    <row r="189" spans="1:35">
      <c r="A189" s="116"/>
      <c r="B189" s="152"/>
      <c r="C189" s="152"/>
      <c r="D189" s="118"/>
      <c r="E189" s="118"/>
      <c r="F189" s="210"/>
      <c r="G189" s="210"/>
      <c r="H189" s="40"/>
      <c r="I189" s="7">
        <f>I188+1</f>
        <v>2</v>
      </c>
      <c r="J189" s="439"/>
      <c r="K189" s="439"/>
      <c r="L189" s="440"/>
      <c r="M189" s="440"/>
      <c r="N189" s="439"/>
      <c r="O189" s="440"/>
      <c r="P189" s="439"/>
      <c r="Q189" s="439"/>
      <c r="R189" s="441"/>
      <c r="S189" s="441"/>
      <c r="T189" s="441"/>
      <c r="U189" s="439"/>
      <c r="V189" s="439"/>
      <c r="W189" s="439"/>
      <c r="X189" s="439"/>
      <c r="Y189" s="441"/>
      <c r="Z189" s="375"/>
      <c r="AA189" s="375"/>
      <c r="AC189" s="21"/>
    </row>
    <row r="190" spans="1:35">
      <c r="A190" s="116"/>
      <c r="B190" s="765"/>
      <c r="C190" s="765"/>
      <c r="D190" s="765"/>
      <c r="E190" s="765"/>
      <c r="F190" s="765"/>
      <c r="G190" s="157"/>
      <c r="H190" s="123"/>
      <c r="I190" s="7">
        <f t="shared" ref="I190:I231" si="68">I189+1</f>
        <v>3</v>
      </c>
      <c r="J190" s="442" t="s">
        <v>25</v>
      </c>
      <c r="K190" s="243" t="str">
        <f>'Input %'!$B$2</f>
        <v>Project X Major Rehabilitation</v>
      </c>
      <c r="L190" s="295"/>
      <c r="M190" s="295"/>
      <c r="N190" s="295"/>
      <c r="O190" s="295"/>
      <c r="P190" s="295"/>
      <c r="Q190" s="295"/>
      <c r="R190" s="356"/>
      <c r="S190" s="356"/>
      <c r="T190" s="443" t="s">
        <v>24</v>
      </c>
      <c r="U190" s="295"/>
      <c r="V190" s="243" t="str">
        <f>'Input %'!$B$1</f>
        <v>NPD North Pacific Division</v>
      </c>
      <c r="W190" s="295"/>
      <c r="X190" s="295"/>
      <c r="Y190" s="356"/>
      <c r="Z190" s="443" t="s">
        <v>27</v>
      </c>
      <c r="AA190" s="376">
        <f>'Input %'!$B$6</f>
        <v>41731</v>
      </c>
      <c r="AC190" s="21"/>
    </row>
    <row r="191" spans="1:35">
      <c r="A191" s="116"/>
      <c r="B191" s="151"/>
      <c r="C191" s="151"/>
      <c r="D191" s="118"/>
      <c r="E191" s="118"/>
      <c r="F191" s="210"/>
      <c r="G191" s="210"/>
      <c r="H191" s="40"/>
      <c r="I191" s="7">
        <f t="shared" si="68"/>
        <v>4</v>
      </c>
      <c r="J191" s="442" t="s">
        <v>26</v>
      </c>
      <c r="K191" s="243" t="str">
        <f>'Input %'!$B$4</f>
        <v>Somewhere  WA</v>
      </c>
      <c r="L191" s="295"/>
      <c r="M191" s="332"/>
      <c r="N191" s="295"/>
      <c r="O191" s="295"/>
      <c r="P191" s="295"/>
      <c r="Q191" s="295"/>
      <c r="R191" s="356"/>
      <c r="S191" s="356"/>
      <c r="T191" s="443" t="s">
        <v>28</v>
      </c>
      <c r="U191" s="295"/>
      <c r="V191" s="248" t="str">
        <f>'Input %'!$A$14</f>
        <v xml:space="preserve">  CHIEF, COST ENGINEERING, xxx</v>
      </c>
      <c r="W191" s="295"/>
      <c r="X191" s="295"/>
      <c r="Y191" s="356"/>
      <c r="Z191" s="249"/>
      <c r="AA191" s="250"/>
      <c r="AC191" s="20"/>
    </row>
    <row r="192" spans="1:35">
      <c r="A192" s="116"/>
      <c r="B192" s="153"/>
      <c r="C192" s="153"/>
      <c r="D192" s="118"/>
      <c r="E192" s="118"/>
      <c r="F192" s="210"/>
      <c r="G192" s="210"/>
      <c r="H192" s="40"/>
      <c r="I192" s="7">
        <f t="shared" si="68"/>
        <v>5</v>
      </c>
      <c r="J192" s="248" t="s">
        <v>428</v>
      </c>
      <c r="K192" s="295"/>
      <c r="L192" s="252" t="str">
        <f>'Input %'!$B$7</f>
        <v>Project X Major Rehabilitation Report June 2014</v>
      </c>
      <c r="M192" s="295"/>
      <c r="N192" s="295"/>
      <c r="O192" s="295"/>
      <c r="P192" s="295"/>
      <c r="Q192" s="295"/>
      <c r="R192" s="356"/>
      <c r="S192" s="356"/>
      <c r="T192" s="356"/>
      <c r="U192" s="295"/>
      <c r="V192" s="295"/>
      <c r="W192" s="295"/>
      <c r="X192" s="295"/>
      <c r="Y192" s="356"/>
      <c r="Z192" s="250"/>
      <c r="AA192" s="249"/>
      <c r="AC192" s="19"/>
    </row>
    <row r="193" spans="1:35" ht="13.8" thickBot="1">
      <c r="A193" s="116"/>
      <c r="B193" s="149"/>
      <c r="C193" s="149"/>
      <c r="D193" s="149"/>
      <c r="E193" s="149"/>
      <c r="F193" s="210"/>
      <c r="G193" s="210"/>
      <c r="H193" s="40"/>
      <c r="I193" s="7">
        <f t="shared" si="68"/>
        <v>6</v>
      </c>
      <c r="J193" s="444"/>
      <c r="K193" s="444"/>
      <c r="L193" s="445"/>
      <c r="M193" s="445"/>
      <c r="N193" s="444"/>
      <c r="O193" s="445"/>
      <c r="P193" s="444"/>
      <c r="Q193" s="444"/>
      <c r="R193" s="446"/>
      <c r="S193" s="446"/>
      <c r="T193" s="446"/>
      <c r="U193" s="444"/>
      <c r="V193" s="444"/>
      <c r="W193" s="444"/>
      <c r="X193" s="444"/>
      <c r="Y193" s="446"/>
      <c r="Z193" s="256"/>
      <c r="AA193" s="256"/>
      <c r="AC193" s="20"/>
    </row>
    <row r="194" spans="1:35" ht="43.2" customHeight="1" thickTop="1" thickBot="1">
      <c r="A194" s="145"/>
      <c r="B194" s="144"/>
      <c r="C194" s="144"/>
      <c r="D194" s="117"/>
      <c r="E194" s="117"/>
      <c r="F194" s="210"/>
      <c r="G194" s="149"/>
      <c r="I194" s="7">
        <f t="shared" si="68"/>
        <v>7</v>
      </c>
      <c r="J194" s="754" t="s">
        <v>701</v>
      </c>
      <c r="K194" s="755"/>
      <c r="L194" s="756" t="s">
        <v>589</v>
      </c>
      <c r="M194" s="757"/>
      <c r="N194" s="757"/>
      <c r="O194" s="757"/>
      <c r="P194" s="257"/>
      <c r="Q194" s="758" t="s">
        <v>693</v>
      </c>
      <c r="R194" s="759"/>
      <c r="S194" s="759"/>
      <c r="T194" s="759"/>
      <c r="U194" s="257"/>
      <c r="V194" s="750" t="s">
        <v>588</v>
      </c>
      <c r="W194" s="751"/>
      <c r="X194" s="751"/>
      <c r="Y194" s="751"/>
      <c r="Z194" s="751"/>
      <c r="AA194" s="752"/>
      <c r="AC194" s="19"/>
      <c r="AD194" s="17"/>
      <c r="AE194" s="17"/>
      <c r="AF194" s="17"/>
      <c r="AG194" s="17"/>
      <c r="AH194" s="17"/>
      <c r="AI194" s="17"/>
    </row>
    <row r="195" spans="1:35" ht="13.8" thickTop="1">
      <c r="A195" s="131"/>
      <c r="B195" s="131"/>
      <c r="C195" s="131"/>
      <c r="D195" s="130"/>
      <c r="E195" s="131"/>
      <c r="F195" s="210"/>
      <c r="G195" s="117"/>
      <c r="H195" s="40"/>
      <c r="I195" s="7">
        <f t="shared" si="68"/>
        <v>8</v>
      </c>
      <c r="J195" s="295"/>
      <c r="K195" s="447" t="s">
        <v>40</v>
      </c>
      <c r="L195" s="760" t="s">
        <v>29</v>
      </c>
      <c r="M195" s="761"/>
      <c r="N195" s="761"/>
      <c r="O195" s="743">
        <v>41713</v>
      </c>
      <c r="P195" s="448"/>
      <c r="Q195" s="449"/>
      <c r="R195" s="450"/>
      <c r="S195" s="451" t="s">
        <v>55</v>
      </c>
      <c r="T195" s="452">
        <f>'Input %'!$B$5</f>
        <v>2015</v>
      </c>
      <c r="U195" s="448"/>
      <c r="V195" s="453"/>
      <c r="W195" s="454"/>
      <c r="X195" s="454"/>
      <c r="Y195" s="450"/>
      <c r="Z195" s="455"/>
      <c r="AA195" s="380"/>
      <c r="AC195" s="20"/>
    </row>
    <row r="196" spans="1:35">
      <c r="A196" s="116"/>
      <c r="B196" s="151"/>
      <c r="C196" s="151"/>
      <c r="D196" s="118"/>
      <c r="E196" s="118"/>
      <c r="F196" s="210"/>
      <c r="G196" s="130"/>
      <c r="H196" s="40"/>
      <c r="I196" s="7">
        <f t="shared" si="68"/>
        <v>9</v>
      </c>
      <c r="J196" s="295" t="s">
        <v>40</v>
      </c>
      <c r="K196" s="447" t="s">
        <v>40</v>
      </c>
      <c r="L196" s="762" t="s">
        <v>30</v>
      </c>
      <c r="M196" s="763"/>
      <c r="N196" s="763"/>
      <c r="O196" s="544">
        <f>IF(MONTH(O195)&gt;9,DATE(YEAR(O195),10,1),DATE(YEAR(O195)-1,10,1))</f>
        <v>41548</v>
      </c>
      <c r="P196" s="456"/>
      <c r="Q196" s="457"/>
      <c r="R196" s="458"/>
      <c r="S196" s="459" t="s">
        <v>56</v>
      </c>
      <c r="T196" s="269" t="str">
        <f>"1  OCT "&amp;RIGHT(FIXED(VALUE(T195-1),0,TRUE),2)</f>
        <v>1  OCT 14</v>
      </c>
      <c r="U196" s="456"/>
      <c r="V196" s="460"/>
      <c r="W196" s="332"/>
      <c r="X196" s="332"/>
      <c r="Y196" s="269" t="s">
        <v>679</v>
      </c>
      <c r="Z196" s="264"/>
      <c r="AA196" s="265"/>
      <c r="AC196" s="20"/>
    </row>
    <row r="197" spans="1:35" ht="15.6">
      <c r="A197" s="116"/>
      <c r="B197" s="151"/>
      <c r="C197" s="151"/>
      <c r="D197" s="526"/>
      <c r="E197" s="208"/>
      <c r="F197" s="4"/>
      <c r="G197" s="208"/>
      <c r="H197" s="37"/>
      <c r="I197" s="7">
        <f t="shared" si="68"/>
        <v>10</v>
      </c>
      <c r="J197" s="295"/>
      <c r="K197" s="447"/>
      <c r="L197" s="461"/>
      <c r="M197" s="332"/>
      <c r="N197" s="332"/>
      <c r="O197" s="332"/>
      <c r="P197" s="456"/>
      <c r="Q197" s="457"/>
      <c r="R197" s="458"/>
      <c r="S197" s="459"/>
      <c r="T197" s="269"/>
      <c r="U197" s="456"/>
      <c r="V197" s="460"/>
      <c r="W197" s="332"/>
      <c r="X197" s="332"/>
      <c r="Y197" s="269"/>
      <c r="Z197" s="264"/>
      <c r="AA197" s="265"/>
      <c r="AC197" s="20"/>
    </row>
    <row r="198" spans="1:35">
      <c r="A198" s="154"/>
      <c r="B198" s="138" t="s">
        <v>504</v>
      </c>
      <c r="C198" s="154"/>
      <c r="D198" s="189" t="str">
        <f>FIXED(HLOOKUP(G198,cwccis,4),0,TRUE)&amp;HLOOKUP(G198,cwccis,5)</f>
        <v>2013(Oct - Dec)</v>
      </c>
      <c r="E198" s="137"/>
      <c r="F198" s="227" t="s">
        <v>690</v>
      </c>
      <c r="G198" s="154" t="str">
        <f>VLOOKUP(O196,'Input %'!$A$73:$C$193,3)</f>
        <v>2014Q1</v>
      </c>
      <c r="H198" s="11"/>
      <c r="I198" s="7">
        <f t="shared" si="68"/>
        <v>11</v>
      </c>
      <c r="J198" s="462" t="s">
        <v>52</v>
      </c>
      <c r="K198" s="383" t="s">
        <v>53</v>
      </c>
      <c r="L198" s="463" t="s">
        <v>31</v>
      </c>
      <c r="M198" s="385" t="s">
        <v>32</v>
      </c>
      <c r="N198" s="385" t="s">
        <v>32</v>
      </c>
      <c r="O198" s="385" t="s">
        <v>33</v>
      </c>
      <c r="P198" s="456"/>
      <c r="Q198" s="463" t="s">
        <v>60</v>
      </c>
      <c r="R198" s="269" t="s">
        <v>31</v>
      </c>
      <c r="S198" s="269" t="s">
        <v>32</v>
      </c>
      <c r="T198" s="269" t="s">
        <v>33</v>
      </c>
      <c r="U198" s="456"/>
      <c r="V198" s="463" t="s">
        <v>73</v>
      </c>
      <c r="W198" s="385" t="s">
        <v>60</v>
      </c>
      <c r="X198" s="385"/>
      <c r="Y198" s="269" t="s">
        <v>31</v>
      </c>
      <c r="Z198" s="279" t="s">
        <v>32</v>
      </c>
      <c r="AA198" s="280" t="s">
        <v>34</v>
      </c>
      <c r="AC198" s="20"/>
    </row>
    <row r="199" spans="1:35">
      <c r="A199" s="116"/>
      <c r="B199" s="138" t="s">
        <v>505</v>
      </c>
      <c r="C199" s="154"/>
      <c r="D199" s="189" t="str">
        <f>FIXED(HLOOKUP(G199,cwccis,4),0,TRUE)&amp;HLOOKUP(G199,cwccis,5)</f>
        <v>2014(Oct - Dec)</v>
      </c>
      <c r="E199" s="117"/>
      <c r="F199" s="227" t="s">
        <v>691</v>
      </c>
      <c r="G199" s="154" t="str">
        <f>VLOOKUP(T195,'Input %'!$B$73:$C$193,2,FALSE)</f>
        <v>2015Q1</v>
      </c>
      <c r="H199" s="11"/>
      <c r="I199" s="7">
        <f t="shared" si="68"/>
        <v>12</v>
      </c>
      <c r="J199" s="281" t="s">
        <v>35</v>
      </c>
      <c r="K199" s="281" t="s">
        <v>54</v>
      </c>
      <c r="L199" s="282" t="s">
        <v>58</v>
      </c>
      <c r="M199" s="285" t="s">
        <v>58</v>
      </c>
      <c r="N199" s="285" t="s">
        <v>59</v>
      </c>
      <c r="O199" s="285" t="s">
        <v>58</v>
      </c>
      <c r="P199" s="456"/>
      <c r="Q199" s="282" t="s">
        <v>59</v>
      </c>
      <c r="R199" s="283" t="s">
        <v>58</v>
      </c>
      <c r="S199" s="283" t="s">
        <v>58</v>
      </c>
      <c r="T199" s="283" t="s">
        <v>58</v>
      </c>
      <c r="U199" s="456"/>
      <c r="V199" s="282" t="s">
        <v>72</v>
      </c>
      <c r="W199" s="285" t="s">
        <v>59</v>
      </c>
      <c r="X199" s="285"/>
      <c r="Y199" s="283" t="s">
        <v>58</v>
      </c>
      <c r="Z199" s="283" t="s">
        <v>58</v>
      </c>
      <c r="AA199" s="286" t="s">
        <v>58</v>
      </c>
      <c r="AC199" s="20"/>
    </row>
    <row r="200" spans="1:35">
      <c r="A200" s="116"/>
      <c r="B200" s="154"/>
      <c r="C200" s="154"/>
      <c r="D200" s="118"/>
      <c r="E200" s="118"/>
      <c r="F200" s="209"/>
      <c r="G200" s="154"/>
      <c r="H200" s="11"/>
      <c r="I200" s="7">
        <f t="shared" si="68"/>
        <v>13</v>
      </c>
      <c r="J200" s="287" t="s">
        <v>475</v>
      </c>
      <c r="K200" s="287" t="s">
        <v>476</v>
      </c>
      <c r="L200" s="288" t="s">
        <v>477</v>
      </c>
      <c r="M200" s="287" t="s">
        <v>478</v>
      </c>
      <c r="N200" s="287" t="s">
        <v>479</v>
      </c>
      <c r="O200" s="287" t="s">
        <v>480</v>
      </c>
      <c r="P200" s="289"/>
      <c r="Q200" s="288" t="s">
        <v>481</v>
      </c>
      <c r="R200" s="290" t="s">
        <v>482</v>
      </c>
      <c r="S200" s="290" t="s">
        <v>483</v>
      </c>
      <c r="T200" s="290" t="s">
        <v>484</v>
      </c>
      <c r="U200" s="289"/>
      <c r="V200" s="288" t="s">
        <v>489</v>
      </c>
      <c r="W200" s="287" t="s">
        <v>485</v>
      </c>
      <c r="X200" s="287"/>
      <c r="Y200" s="290" t="s">
        <v>486</v>
      </c>
      <c r="Z200" s="290" t="s">
        <v>487</v>
      </c>
      <c r="AA200" s="291" t="s">
        <v>488</v>
      </c>
      <c r="AC200" s="20"/>
    </row>
    <row r="201" spans="1:35">
      <c r="A201" s="116"/>
      <c r="B201" s="154"/>
      <c r="C201" s="154"/>
      <c r="D201" s="137"/>
      <c r="E201" s="137"/>
      <c r="F201" s="209"/>
      <c r="G201" s="154"/>
      <c r="H201" s="125"/>
      <c r="I201" s="7">
        <f t="shared" si="68"/>
        <v>14</v>
      </c>
      <c r="J201" s="295"/>
      <c r="K201" s="582" t="s">
        <v>1273</v>
      </c>
      <c r="L201" s="464"/>
      <c r="M201" s="347"/>
      <c r="N201" s="332"/>
      <c r="O201" s="347"/>
      <c r="P201" s="456"/>
      <c r="Q201" s="460"/>
      <c r="R201" s="458"/>
      <c r="S201" s="458"/>
      <c r="T201" s="458"/>
      <c r="U201" s="456"/>
      <c r="V201" s="460"/>
      <c r="W201" s="332"/>
      <c r="X201" s="332"/>
      <c r="Y201" s="458"/>
      <c r="Z201" s="264"/>
      <c r="AA201" s="265"/>
      <c r="AC201" s="20"/>
    </row>
    <row r="202" spans="1:35" ht="15.6">
      <c r="A202" s="190">
        <f>HLOOKUP(G198,cwccis,VLOOKUP(J202,row,2))</f>
        <v>871.77</v>
      </c>
      <c r="B202" s="190">
        <f>HLOOKUP(G199,cwccis,VLOOKUP(J202,row,2))</f>
        <v>885.32</v>
      </c>
      <c r="C202" s="190">
        <f>HLOOKUP(G202,cwccis,VLOOKUP(J202,row,2))</f>
        <v>849.84</v>
      </c>
      <c r="D202" s="189" t="str">
        <f>FIXED(HLOOKUP(G202,cwccis,4),0,TRUE)&amp;HLOOKUP(G202,cwccis,5)</f>
        <v>2012(Oct - Dec)</v>
      </c>
      <c r="E202" s="189" t="str">
        <f>J202</f>
        <v>03</v>
      </c>
      <c r="F202" s="218" t="str">
        <f>" Midpoint "&amp;J202</f>
        <v xml:space="preserve"> Midpoint 03</v>
      </c>
      <c r="G202" s="161" t="s">
        <v>1</v>
      </c>
      <c r="H202" s="11"/>
      <c r="I202" s="7">
        <f t="shared" si="68"/>
        <v>15</v>
      </c>
      <c r="J202" s="294" t="s">
        <v>78</v>
      </c>
      <c r="K202" s="295" t="str">
        <f>VLOOKUP(J202,row,3)</f>
        <v>RESERVOIRS</v>
      </c>
      <c r="L202" s="389">
        <v>0</v>
      </c>
      <c r="M202" s="390">
        <f>L202*N202</f>
        <v>0</v>
      </c>
      <c r="N202" s="391">
        <v>0</v>
      </c>
      <c r="O202" s="323">
        <f>M202+L202</f>
        <v>0</v>
      </c>
      <c r="P202" s="456"/>
      <c r="Q202" s="465">
        <f>IF(O202=0,0,B202/A202-1)</f>
        <v>0</v>
      </c>
      <c r="R202" s="297">
        <f>SUM(+L202*(1+Q202),0)</f>
        <v>0</v>
      </c>
      <c r="S202" s="297">
        <f>SUM(+M202*(1+Q202),0)</f>
        <v>0</v>
      </c>
      <c r="T202" s="297">
        <f>S202+R202</f>
        <v>0</v>
      </c>
      <c r="U202" s="456"/>
      <c r="V202" s="466">
        <f>IF(T202=0,0,G202)</f>
        <v>0</v>
      </c>
      <c r="W202" s="467">
        <f>IF(L202=0,0,C202/B202-1)</f>
        <v>0</v>
      </c>
      <c r="X202" s="467"/>
      <c r="Y202" s="297">
        <f>SUM(+R202*(1+W202),0)</f>
        <v>0</v>
      </c>
      <c r="Z202" s="428">
        <f>SUM(+S202*(1+W202),0)</f>
        <v>0</v>
      </c>
      <c r="AA202" s="310">
        <f>Y202+Z202</f>
        <v>0</v>
      </c>
      <c r="AC202" s="20"/>
    </row>
    <row r="203" spans="1:35" ht="15.6">
      <c r="A203" s="190">
        <f>HLOOKUP(G198,cwccis,VLOOKUP(J203,row,2))</f>
        <v>790.24</v>
      </c>
      <c r="B203" s="190">
        <f>HLOOKUP(G199,cwccis,VLOOKUP(J203,row,2))</f>
        <v>802.53</v>
      </c>
      <c r="C203" s="190">
        <f>HLOOKUP(G203,cwccis,VLOOKUP(J203,row,2))</f>
        <v>790.24</v>
      </c>
      <c r="D203" s="189" t="str">
        <f>FIXED(HLOOKUP(G203,cwccis,4),0,TRUE)&amp;HLOOKUP(G203,cwccis,5)</f>
        <v>2013(Oct - Dec)</v>
      </c>
      <c r="E203" s="189" t="str">
        <f>J203</f>
        <v>04</v>
      </c>
      <c r="F203" s="218" t="str">
        <f>" Midpoint "&amp;J203</f>
        <v xml:space="preserve"> Midpoint 04</v>
      </c>
      <c r="G203" s="161" t="s">
        <v>0</v>
      </c>
      <c r="H203" s="11"/>
      <c r="I203" s="7">
        <f t="shared" si="68"/>
        <v>16</v>
      </c>
      <c r="J203" s="294" t="s">
        <v>79</v>
      </c>
      <c r="K203" s="295" t="str">
        <f>VLOOKUP(J203,row,3)</f>
        <v>DAMS</v>
      </c>
      <c r="L203" s="389">
        <v>0</v>
      </c>
      <c r="M203" s="390">
        <f>L203*N203</f>
        <v>0</v>
      </c>
      <c r="N203" s="391">
        <v>0</v>
      </c>
      <c r="O203" s="323">
        <f>M203+L203</f>
        <v>0</v>
      </c>
      <c r="P203" s="456"/>
      <c r="Q203" s="465">
        <f>IF(O203=0,0,B203/A203-1)</f>
        <v>0</v>
      </c>
      <c r="R203" s="297">
        <f>SUM(+L203*(1+Q203),0)</f>
        <v>0</v>
      </c>
      <c r="S203" s="297">
        <f>SUM(+M203*(1+Q203),0)</f>
        <v>0</v>
      </c>
      <c r="T203" s="297">
        <f>S203+R203</f>
        <v>0</v>
      </c>
      <c r="U203" s="456"/>
      <c r="V203" s="466">
        <f>IF(T203=0,0,G203)</f>
        <v>0</v>
      </c>
      <c r="W203" s="467">
        <f>IF(L203=0,0,C203/B203-1)</f>
        <v>0</v>
      </c>
      <c r="X203" s="467"/>
      <c r="Y203" s="297">
        <f>SUM(+R203*(1+W203),0)</f>
        <v>0</v>
      </c>
      <c r="Z203" s="428">
        <f>SUM(+S203*(1+W203),0)</f>
        <v>0</v>
      </c>
      <c r="AA203" s="310">
        <f>Y203+Z203</f>
        <v>0</v>
      </c>
      <c r="AC203" s="20"/>
    </row>
    <row r="204" spans="1:35" ht="15.6">
      <c r="A204" s="190">
        <f>HLOOKUP(G198,cwccis,VLOOKUP(J204,row,2))</f>
        <v>787.78</v>
      </c>
      <c r="B204" s="190">
        <f>HLOOKUP(G199,cwccis,VLOOKUP(J204,row,2))</f>
        <v>800.03</v>
      </c>
      <c r="C204" s="190">
        <f>HLOOKUP(G204,cwccis,VLOOKUP(J204,row,2))</f>
        <v>800.03</v>
      </c>
      <c r="D204" s="189" t="str">
        <f>FIXED(HLOOKUP(G204,cwccis,4),0,TRUE)&amp;HLOOKUP(G204,cwccis,5)</f>
        <v>2014(Oct - Dec)</v>
      </c>
      <c r="E204" s="189" t="str">
        <f>J204</f>
        <v>05</v>
      </c>
      <c r="F204" s="218" t="str">
        <f>" Midpoint "&amp;J204</f>
        <v xml:space="preserve"> Midpoint 05</v>
      </c>
      <c r="G204" s="161" t="s">
        <v>676</v>
      </c>
      <c r="H204" s="11"/>
      <c r="I204" s="7">
        <f t="shared" si="68"/>
        <v>17</v>
      </c>
      <c r="J204" s="294" t="s">
        <v>80</v>
      </c>
      <c r="K204" s="295" t="str">
        <f>VLOOKUP(J204,row,3)</f>
        <v>LOCKS</v>
      </c>
      <c r="L204" s="389">
        <v>0</v>
      </c>
      <c r="M204" s="390">
        <f>L204*N204</f>
        <v>0</v>
      </c>
      <c r="N204" s="391">
        <v>0</v>
      </c>
      <c r="O204" s="323">
        <f>M204+L204</f>
        <v>0</v>
      </c>
      <c r="P204" s="456"/>
      <c r="Q204" s="465">
        <f>IF(O204=0,0,B204/A204-1)</f>
        <v>0</v>
      </c>
      <c r="R204" s="297">
        <f>SUM(+L204*(1+Q204),0)</f>
        <v>0</v>
      </c>
      <c r="S204" s="297">
        <f>SUM(+M204*(1+Q204),0)</f>
        <v>0</v>
      </c>
      <c r="T204" s="297">
        <f>S204+R204</f>
        <v>0</v>
      </c>
      <c r="U204" s="456"/>
      <c r="V204" s="466">
        <f>IF(T204=0,0,G204)</f>
        <v>0</v>
      </c>
      <c r="W204" s="467">
        <f>IF(L204=0,0,C204/B204-1)</f>
        <v>0</v>
      </c>
      <c r="X204" s="467"/>
      <c r="Y204" s="297">
        <f>SUM(+R204*(1+W204),0)</f>
        <v>0</v>
      </c>
      <c r="Z204" s="428">
        <f>SUM(+S204*(1+W204),0)</f>
        <v>0</v>
      </c>
      <c r="AA204" s="310">
        <f>Y204+Z204</f>
        <v>0</v>
      </c>
      <c r="AC204" s="20"/>
    </row>
    <row r="205" spans="1:35" ht="15.6">
      <c r="A205" s="190">
        <f>HLOOKUP(G198,cwccis,VLOOKUP(J205,row,2))</f>
        <v>775.02</v>
      </c>
      <c r="B205" s="190">
        <f>HLOOKUP(G199,cwccis,VLOOKUP(J205,row,2))</f>
        <v>787.07</v>
      </c>
      <c r="C205" s="190">
        <f>HLOOKUP(G205,cwccis,VLOOKUP(J205,row,2))</f>
        <v>801.81</v>
      </c>
      <c r="D205" s="189" t="str">
        <f>FIXED(HLOOKUP(G205,cwccis,4),0,TRUE)&amp;HLOOKUP(G205,cwccis,5)</f>
        <v>2015(Oct - Dec)</v>
      </c>
      <c r="E205" s="189" t="str">
        <f>J205</f>
        <v>06</v>
      </c>
      <c r="F205" s="218" t="str">
        <f>" Midpoint "&amp;J205</f>
        <v xml:space="preserve"> Midpoint 06</v>
      </c>
      <c r="G205" s="161" t="s">
        <v>680</v>
      </c>
      <c r="H205" s="11"/>
      <c r="I205" s="7">
        <f t="shared" si="68"/>
        <v>18</v>
      </c>
      <c r="J205" s="294" t="s">
        <v>81</v>
      </c>
      <c r="K205" s="295" t="str">
        <f>VLOOKUP(J205,row,3)</f>
        <v>FISH &amp; WILDLIFE FACILITIES</v>
      </c>
      <c r="L205" s="389">
        <v>0</v>
      </c>
      <c r="M205" s="390">
        <f>L205*N205</f>
        <v>0</v>
      </c>
      <c r="N205" s="391">
        <v>0</v>
      </c>
      <c r="O205" s="323">
        <f>M205+L205</f>
        <v>0</v>
      </c>
      <c r="P205" s="456"/>
      <c r="Q205" s="465">
        <f>IF(O205=0,0,B205/A205-1)</f>
        <v>0</v>
      </c>
      <c r="R205" s="297">
        <f>SUM(+L205*(1+Q205),0)</f>
        <v>0</v>
      </c>
      <c r="S205" s="297">
        <f>SUM(+M205*(1+Q205),0)</f>
        <v>0</v>
      </c>
      <c r="T205" s="297">
        <f>S205+R205</f>
        <v>0</v>
      </c>
      <c r="U205" s="456"/>
      <c r="V205" s="466">
        <f>IF(T205=0,0,G205)</f>
        <v>0</v>
      </c>
      <c r="W205" s="467">
        <f>IF(L205=0,0,C205/B205-1)</f>
        <v>0</v>
      </c>
      <c r="X205" s="467"/>
      <c r="Y205" s="297">
        <f>SUM(+R205*(1+W205),0)</f>
        <v>0</v>
      </c>
      <c r="Z205" s="428">
        <f>SUM(+S205*(1+W205),0)</f>
        <v>0</v>
      </c>
      <c r="AA205" s="310">
        <f>Y205+Z205</f>
        <v>0</v>
      </c>
      <c r="AC205" s="20"/>
    </row>
    <row r="206" spans="1:35" ht="15.6">
      <c r="A206" s="190">
        <f>HLOOKUP(G198,cwccis,VLOOKUP(J206,row,2))</f>
        <v>735.71</v>
      </c>
      <c r="B206" s="190">
        <f>HLOOKUP(G199,cwccis,VLOOKUP(J206,row,2))</f>
        <v>747.14</v>
      </c>
      <c r="C206" s="190">
        <f>HLOOKUP(G206,cwccis,VLOOKUP(J206,row,2))</f>
        <v>764.77</v>
      </c>
      <c r="D206" s="189" t="str">
        <f>FIXED(HLOOKUP(G206,cwccis,4),0,TRUE)&amp;HLOOKUP(G206,cwccis,5)</f>
        <v>2016(Jan - Mar)</v>
      </c>
      <c r="E206" s="189" t="str">
        <f>J206</f>
        <v>07</v>
      </c>
      <c r="F206" s="218" t="str">
        <f>" Midpoint "&amp;J206</f>
        <v xml:space="preserve"> Midpoint 07</v>
      </c>
      <c r="G206" s="161" t="s">
        <v>524</v>
      </c>
      <c r="H206" s="11"/>
      <c r="I206" s="7">
        <f t="shared" si="68"/>
        <v>19</v>
      </c>
      <c r="J206" s="294" t="s">
        <v>82</v>
      </c>
      <c r="K206" s="295" t="str">
        <f>VLOOKUP(J206,row,3)</f>
        <v>POWER PLANT</v>
      </c>
      <c r="L206" s="389">
        <v>0</v>
      </c>
      <c r="M206" s="390">
        <f>L206*N206</f>
        <v>0</v>
      </c>
      <c r="N206" s="391">
        <v>0</v>
      </c>
      <c r="O206" s="323">
        <f>M206+L206</f>
        <v>0</v>
      </c>
      <c r="P206" s="456"/>
      <c r="Q206" s="465">
        <f>IF(O206=0,0,B206/A206-1)</f>
        <v>0</v>
      </c>
      <c r="R206" s="297">
        <f>SUM(+L206*(1+Q206),0)</f>
        <v>0</v>
      </c>
      <c r="S206" s="297">
        <f>SUM(+M206*(1+Q206),0)</f>
        <v>0</v>
      </c>
      <c r="T206" s="297">
        <f>S206+R206</f>
        <v>0</v>
      </c>
      <c r="U206" s="456"/>
      <c r="V206" s="466">
        <f>IF(T206=0,0,G206)</f>
        <v>0</v>
      </c>
      <c r="W206" s="467">
        <f>IF(L206=0,0,C206/B206-1)</f>
        <v>0</v>
      </c>
      <c r="X206" s="467"/>
      <c r="Y206" s="297">
        <f>SUM(+R206*(1+W206),0)</f>
        <v>0</v>
      </c>
      <c r="Z206" s="428">
        <f>SUM(+S206*(1+W206),0)</f>
        <v>0</v>
      </c>
      <c r="AA206" s="310">
        <f>Y206+Z206</f>
        <v>0</v>
      </c>
      <c r="AC206" s="20"/>
    </row>
    <row r="207" spans="1:35">
      <c r="A207" s="116"/>
      <c r="B207" s="154"/>
      <c r="C207" s="154"/>
      <c r="D207" s="137"/>
      <c r="E207" s="137"/>
      <c r="F207" s="209"/>
      <c r="G207" s="137"/>
      <c r="H207" s="125"/>
      <c r="I207" s="7">
        <f t="shared" si="68"/>
        <v>20</v>
      </c>
      <c r="J207" s="468" t="s">
        <v>40</v>
      </c>
      <c r="K207" s="395"/>
      <c r="L207" s="396"/>
      <c r="M207" s="397"/>
      <c r="N207" s="398"/>
      <c r="O207" s="297"/>
      <c r="P207" s="456"/>
      <c r="Q207" s="465"/>
      <c r="R207" s="297">
        <v>0</v>
      </c>
      <c r="S207" s="297"/>
      <c r="T207" s="297"/>
      <c r="U207" s="456"/>
      <c r="V207" s="469"/>
      <c r="W207" s="467"/>
      <c r="X207" s="467"/>
      <c r="Y207" s="297"/>
      <c r="Z207" s="428"/>
      <c r="AA207" s="310"/>
      <c r="AC207" s="20"/>
    </row>
    <row r="208" spans="1:35" ht="15">
      <c r="A208" s="116"/>
      <c r="B208" s="154"/>
      <c r="C208" s="154"/>
      <c r="D208" s="137"/>
      <c r="E208" s="137"/>
      <c r="F208" s="209"/>
      <c r="G208" s="137"/>
      <c r="H208" s="125"/>
      <c r="I208" s="7">
        <f t="shared" si="68"/>
        <v>21</v>
      </c>
      <c r="J208" s="470"/>
      <c r="K208" s="471"/>
      <c r="L208" s="303" t="s">
        <v>36</v>
      </c>
      <c r="M208" s="305" t="s">
        <v>36</v>
      </c>
      <c r="N208" s="401" t="s">
        <v>36</v>
      </c>
      <c r="O208" s="472" t="s">
        <v>36</v>
      </c>
      <c r="P208" s="456"/>
      <c r="Q208" s="473"/>
      <c r="R208" s="472" t="s">
        <v>36</v>
      </c>
      <c r="S208" s="472" t="s">
        <v>36</v>
      </c>
      <c r="T208" s="472" t="s">
        <v>36</v>
      </c>
      <c r="U208" s="456"/>
      <c r="V208" s="473"/>
      <c r="W208" s="439"/>
      <c r="X208" s="439"/>
      <c r="Y208" s="472" t="s">
        <v>36</v>
      </c>
      <c r="Z208" s="474" t="s">
        <v>36</v>
      </c>
      <c r="AA208" s="403" t="s">
        <v>36</v>
      </c>
      <c r="AC208" s="20"/>
      <c r="AE208" s="15"/>
      <c r="AF208" s="15"/>
      <c r="AG208" s="15"/>
      <c r="AH208" s="15"/>
      <c r="AI208" s="15"/>
    </row>
    <row r="209" spans="1:35" ht="15">
      <c r="A209" s="116"/>
      <c r="B209" s="154"/>
      <c r="C209" s="154"/>
      <c r="D209" s="118"/>
      <c r="E209" s="118"/>
      <c r="F209" s="219"/>
      <c r="G209" s="118"/>
      <c r="H209" s="125"/>
      <c r="I209" s="7">
        <f t="shared" si="68"/>
        <v>22</v>
      </c>
      <c r="J209" s="470"/>
      <c r="K209" s="308" t="s">
        <v>66</v>
      </c>
      <c r="L209" s="296">
        <f>SUM(L202:L207)</f>
        <v>0</v>
      </c>
      <c r="M209" s="299">
        <f>SUM(M202:M207)</f>
        <v>0</v>
      </c>
      <c r="N209" s="333">
        <f>IF(L209&gt;0,O209/L209-1,0)</f>
        <v>0</v>
      </c>
      <c r="O209" s="335">
        <f>L209+M209</f>
        <v>0</v>
      </c>
      <c r="P209" s="456"/>
      <c r="Q209" s="460"/>
      <c r="R209" s="297">
        <f>SUM(R202:R207)</f>
        <v>0</v>
      </c>
      <c r="S209" s="297">
        <f>SUM(S202:S207)</f>
        <v>0</v>
      </c>
      <c r="T209" s="297">
        <f>R209+S209</f>
        <v>0</v>
      </c>
      <c r="U209" s="456"/>
      <c r="V209" s="460"/>
      <c r="W209" s="332"/>
      <c r="X209" s="332"/>
      <c r="Y209" s="297">
        <f>SUM(Y202:Y207)</f>
        <v>0</v>
      </c>
      <c r="Z209" s="428">
        <f>SUM(Z202:Z207)</f>
        <v>0</v>
      </c>
      <c r="AA209" s="310">
        <f>Y209+Z209</f>
        <v>0</v>
      </c>
      <c r="AC209" s="191">
        <f>SUM(AA202:AA207)</f>
        <v>0</v>
      </c>
      <c r="AD209" s="15"/>
      <c r="AE209" s="17"/>
      <c r="AF209" s="17"/>
      <c r="AG209" s="17"/>
      <c r="AH209" s="17"/>
      <c r="AI209" s="17"/>
    </row>
    <row r="210" spans="1:35" ht="15">
      <c r="A210" s="116"/>
      <c r="B210" s="154"/>
      <c r="C210" s="154"/>
      <c r="D210" s="118"/>
      <c r="E210" s="118"/>
      <c r="F210" s="219"/>
      <c r="G210" s="118"/>
      <c r="H210" s="125"/>
      <c r="I210" s="7">
        <f t="shared" si="68"/>
        <v>23</v>
      </c>
      <c r="J210" s="470"/>
      <c r="K210" s="295"/>
      <c r="L210" s="311"/>
      <c r="M210" s="319"/>
      <c r="N210" s="350"/>
      <c r="O210" s="323"/>
      <c r="P210" s="456"/>
      <c r="Q210" s="460"/>
      <c r="R210" s="323"/>
      <c r="S210" s="323"/>
      <c r="T210" s="323"/>
      <c r="U210" s="456"/>
      <c r="V210" s="460"/>
      <c r="W210" s="332"/>
      <c r="X210" s="332"/>
      <c r="Y210" s="323"/>
      <c r="Z210" s="475"/>
      <c r="AA210" s="315"/>
      <c r="AC210" s="20"/>
      <c r="AD210" s="15"/>
      <c r="AE210" s="17"/>
      <c r="AF210" s="17"/>
      <c r="AG210" s="17"/>
      <c r="AH210" s="17"/>
      <c r="AI210" s="17"/>
    </row>
    <row r="211" spans="1:35" ht="15.6">
      <c r="A211" s="192">
        <f>HLOOKUP(G198,cwccis,VLOOKUP(E211,row,2))</f>
        <v>798.14</v>
      </c>
      <c r="B211" s="193">
        <f>HLOOKUP(G199,cwccis,VLOOKUP(E211,row,2))</f>
        <v>810.55</v>
      </c>
      <c r="C211" s="190">
        <f>HLOOKUP(G211,cwccis,VLOOKUP(E211,row,2))</f>
        <v>782.27</v>
      </c>
      <c r="D211" s="189" t="str">
        <f>FIXED(HLOOKUP(G211,cwccis,4),0,TRUE)&amp;HLOOKUP(G211,cwccis,5)</f>
        <v>2012(Oct - Dec)</v>
      </c>
      <c r="E211" s="525" t="s">
        <v>1099</v>
      </c>
      <c r="F211" s="209" t="s">
        <v>490</v>
      </c>
      <c r="G211" s="161" t="s">
        <v>1</v>
      </c>
      <c r="H211" s="11"/>
      <c r="I211" s="7">
        <f t="shared" si="68"/>
        <v>24</v>
      </c>
      <c r="J211" s="316" t="s">
        <v>61</v>
      </c>
      <c r="K211" s="476" t="s">
        <v>37</v>
      </c>
      <c r="L211" s="389">
        <v>0</v>
      </c>
      <c r="M211" s="390">
        <f>L211*N211</f>
        <v>0</v>
      </c>
      <c r="N211" s="407">
        <v>0</v>
      </c>
      <c r="O211" s="323">
        <f>L211+M211</f>
        <v>0</v>
      </c>
      <c r="P211" s="456"/>
      <c r="Q211" s="465">
        <f>IF(O211=0,0,B211/A211-1)</f>
        <v>0</v>
      </c>
      <c r="R211" s="297">
        <f>SUM(+L211*(1+Q211),0)</f>
        <v>0</v>
      </c>
      <c r="S211" s="297">
        <f>SUM(+M211*(1+Q211),0)</f>
        <v>0</v>
      </c>
      <c r="T211" s="297">
        <f>S211+R211</f>
        <v>0</v>
      </c>
      <c r="U211" s="456"/>
      <c r="V211" s="466">
        <f>IF(T211=0,0,G211)</f>
        <v>0</v>
      </c>
      <c r="W211" s="467">
        <f>IF(L211=0,0,C211/B211-1)</f>
        <v>0</v>
      </c>
      <c r="X211" s="467"/>
      <c r="Y211" s="297">
        <f>SUM(+R211*(1+W211),0)</f>
        <v>0</v>
      </c>
      <c r="Z211" s="428">
        <f>SUM(+S211*(1+W211),0)</f>
        <v>0</v>
      </c>
      <c r="AA211" s="310">
        <f>Y211+Z211</f>
        <v>0</v>
      </c>
      <c r="AC211" s="191">
        <f>AA211</f>
        <v>0</v>
      </c>
      <c r="AD211" s="15"/>
      <c r="AE211" s="17"/>
      <c r="AF211" s="17"/>
      <c r="AG211" s="17"/>
      <c r="AH211" s="17"/>
      <c r="AI211" s="17"/>
    </row>
    <row r="212" spans="1:35" ht="25.5" customHeight="1">
      <c r="A212" s="132"/>
      <c r="B212" s="135"/>
      <c r="C212" s="135"/>
      <c r="D212" s="117"/>
      <c r="E212" s="117"/>
      <c r="F212" s="764" t="s">
        <v>1100</v>
      </c>
      <c r="G212" s="118"/>
      <c r="H212" s="125"/>
      <c r="I212" s="7">
        <f t="shared" si="68"/>
        <v>25</v>
      </c>
      <c r="J212" s="470"/>
      <c r="K212" s="295"/>
      <c r="L212" s="477"/>
      <c r="M212" s="297"/>
      <c r="N212" s="347"/>
      <c r="O212" s="323"/>
      <c r="P212" s="456"/>
      <c r="Q212" s="465"/>
      <c r="R212" s="323"/>
      <c r="S212" s="323"/>
      <c r="T212" s="323"/>
      <c r="U212" s="456"/>
      <c r="V212" s="460"/>
      <c r="W212" s="332"/>
      <c r="X212" s="332"/>
      <c r="Y212" s="323"/>
      <c r="Z212" s="475"/>
      <c r="AA212" s="315"/>
      <c r="AC212" s="20"/>
      <c r="AD212" s="15"/>
      <c r="AE212" s="17"/>
      <c r="AF212" s="17"/>
      <c r="AG212" s="17"/>
      <c r="AH212" s="17"/>
      <c r="AI212" s="17"/>
    </row>
    <row r="213" spans="1:35" ht="15">
      <c r="A213" s="132"/>
      <c r="B213" s="135"/>
      <c r="C213" s="135"/>
      <c r="D213" s="117"/>
      <c r="E213" s="117"/>
      <c r="F213" s="764"/>
      <c r="G213" s="118"/>
      <c r="H213" s="125"/>
      <c r="I213" s="7">
        <f t="shared" si="68"/>
        <v>26</v>
      </c>
      <c r="J213" s="470"/>
      <c r="K213" s="478"/>
      <c r="L213" s="409"/>
      <c r="M213" s="479"/>
      <c r="N213" s="347"/>
      <c r="O213" s="323"/>
      <c r="P213" s="456"/>
      <c r="Q213" s="460"/>
      <c r="R213" s="323"/>
      <c r="S213" s="323"/>
      <c r="T213" s="323"/>
      <c r="U213" s="456"/>
      <c r="V213" s="480"/>
      <c r="W213" s="332"/>
      <c r="X213" s="332"/>
      <c r="Y213" s="323"/>
      <c r="Z213" s="475"/>
      <c r="AA213" s="315"/>
      <c r="AC213" s="26"/>
      <c r="AD213" s="15"/>
      <c r="AE213" s="17"/>
      <c r="AF213" s="17"/>
      <c r="AG213" s="17"/>
      <c r="AH213" s="17"/>
      <c r="AI213" s="17"/>
    </row>
    <row r="214" spans="1:35" ht="16.5" customHeight="1">
      <c r="A214" s="132"/>
      <c r="B214" s="135"/>
      <c r="C214" s="135"/>
      <c r="D214" s="117"/>
      <c r="E214" s="117"/>
      <c r="F214" s="219"/>
      <c r="G214" s="118"/>
      <c r="H214" s="125"/>
      <c r="I214" s="7">
        <f t="shared" si="68"/>
        <v>27</v>
      </c>
      <c r="J214" s="294">
        <v>30</v>
      </c>
      <c r="K214" s="248" t="s">
        <v>38</v>
      </c>
      <c r="L214" s="477"/>
      <c r="M214" s="323"/>
      <c r="N214" s="347"/>
      <c r="O214" s="323"/>
      <c r="P214" s="456"/>
      <c r="Q214" s="465"/>
      <c r="R214" s="323"/>
      <c r="S214" s="323"/>
      <c r="T214" s="323"/>
      <c r="U214" s="456"/>
      <c r="V214" s="460"/>
      <c r="W214" s="467"/>
      <c r="X214" s="467"/>
      <c r="Y214" s="323"/>
      <c r="Z214" s="475"/>
      <c r="AA214" s="315"/>
      <c r="AC214" s="20"/>
      <c r="AD214" s="15"/>
      <c r="AE214" s="17"/>
      <c r="AF214" s="17"/>
      <c r="AG214" s="17"/>
      <c r="AH214" s="17"/>
      <c r="AI214" s="17"/>
    </row>
    <row r="215" spans="1:35" ht="15.6">
      <c r="A215" s="194">
        <f>HLOOKUP(G198,cwccis,VLOOKUP(J214,row,2))</f>
        <v>1.0285676763214286</v>
      </c>
      <c r="B215" s="194">
        <f>HLOOKUP(G199,cwccis,VLOOKUP(J214,row,2))</f>
        <v>1.0507806142209108</v>
      </c>
      <c r="C215" s="195">
        <f>HLOOKUP(G215,cwccis,VLOOKUP(J214,row,2))</f>
        <v>1.0661957102380473</v>
      </c>
      <c r="D215" s="189" t="str">
        <f>FIXED(HLOOKUP(G215,cwccis,4),0,TRUE)&amp;HLOOKUP(G215,cwccis,5)</f>
        <v>2015(Apr - Jun)</v>
      </c>
      <c r="E215" s="189">
        <f>J214</f>
        <v>30</v>
      </c>
      <c r="F215" s="220" t="s">
        <v>400</v>
      </c>
      <c r="G215" s="161" t="s">
        <v>576</v>
      </c>
      <c r="H215" s="13"/>
      <c r="I215" s="7">
        <f t="shared" si="68"/>
        <v>28</v>
      </c>
      <c r="J215" s="411">
        <f>'Input %'!$D$10</f>
        <v>2.5000000000000001E-2</v>
      </c>
      <c r="K215" s="414" t="s">
        <v>44</v>
      </c>
      <c r="L215" s="412">
        <f>ROUND(L209*J215,0)</f>
        <v>0</v>
      </c>
      <c r="M215" s="481">
        <f t="shared" ref="M215:M223" si="69">L215*N215</f>
        <v>0</v>
      </c>
      <c r="N215" s="482">
        <f>N209</f>
        <v>0</v>
      </c>
      <c r="O215" s="297">
        <f t="shared" ref="O215:O223" si="70">M215+L215</f>
        <v>0</v>
      </c>
      <c r="P215" s="456"/>
      <c r="Q215" s="465">
        <f t="shared" ref="Q215:Q223" si="71">IF(O215=0,0,B215/A215-1)</f>
        <v>0</v>
      </c>
      <c r="R215" s="297">
        <f t="shared" ref="R215:R223" si="72">SUM(+L215*(1+Q215),0)</f>
        <v>0</v>
      </c>
      <c r="S215" s="297">
        <f t="shared" ref="S215:S223" si="73">SUM(+M215*(1+Q215),0)</f>
        <v>0</v>
      </c>
      <c r="T215" s="297">
        <f t="shared" ref="T215:T223" si="74">S215+R215</f>
        <v>0</v>
      </c>
      <c r="U215" s="456"/>
      <c r="V215" s="466">
        <f t="shared" ref="V215:V223" si="75">IF(T215=0,0,G215)</f>
        <v>0</v>
      </c>
      <c r="W215" s="467">
        <f t="shared" ref="W215:W223" si="76">IF(L215=0,0,C215/B215-1)</f>
        <v>0</v>
      </c>
      <c r="X215" s="467"/>
      <c r="Y215" s="297">
        <f t="shared" ref="Y215:Y223" si="77">SUM(+R215*(1+W215),0)</f>
        <v>0</v>
      </c>
      <c r="Z215" s="428">
        <f t="shared" ref="Z215:Z223" si="78">SUM(+S215*(1+W215),0)</f>
        <v>0</v>
      </c>
      <c r="AA215" s="310">
        <f t="shared" ref="AA215:AA223" si="79">Y215+Z215</f>
        <v>0</v>
      </c>
      <c r="AC215" s="191">
        <f t="shared" ref="AC215:AC223" si="80">AA215</f>
        <v>0</v>
      </c>
      <c r="AD215" s="15"/>
      <c r="AE215" s="17"/>
      <c r="AF215" s="17"/>
      <c r="AG215" s="17"/>
      <c r="AH215" s="17"/>
      <c r="AI215" s="17"/>
    </row>
    <row r="216" spans="1:35" ht="15">
      <c r="A216" s="194">
        <f>A215</f>
        <v>1.0285676763214286</v>
      </c>
      <c r="B216" s="194">
        <f>B215</f>
        <v>1.0507806142209108</v>
      </c>
      <c r="C216" s="195">
        <f>C215</f>
        <v>1.0661957102380473</v>
      </c>
      <c r="D216" s="190" t="str">
        <f>D215</f>
        <v>2015(Apr - Jun)</v>
      </c>
      <c r="E216" s="189">
        <f>J214</f>
        <v>30</v>
      </c>
      <c r="F216" s="221" t="str">
        <f>"From "&amp;F215</f>
        <v>From Design mid point period</v>
      </c>
      <c r="G216" s="190" t="str">
        <f>G215</f>
        <v>2015Q3</v>
      </c>
      <c r="H216" s="127"/>
      <c r="I216" s="7">
        <f t="shared" si="68"/>
        <v>29</v>
      </c>
      <c r="J216" s="411">
        <f>'Input %'!$D$12</f>
        <v>0.02</v>
      </c>
      <c r="K216" s="414" t="s">
        <v>45</v>
      </c>
      <c r="L216" s="412">
        <f>ROUND(L209*J216,0)</f>
        <v>0</v>
      </c>
      <c r="M216" s="481">
        <f t="shared" si="69"/>
        <v>0</v>
      </c>
      <c r="N216" s="482">
        <f>N209</f>
        <v>0</v>
      </c>
      <c r="O216" s="297">
        <f t="shared" si="70"/>
        <v>0</v>
      </c>
      <c r="P216" s="456"/>
      <c r="Q216" s="465">
        <f t="shared" si="71"/>
        <v>0</v>
      </c>
      <c r="R216" s="297">
        <f t="shared" si="72"/>
        <v>0</v>
      </c>
      <c r="S216" s="297">
        <f t="shared" si="73"/>
        <v>0</v>
      </c>
      <c r="T216" s="297">
        <f t="shared" si="74"/>
        <v>0</v>
      </c>
      <c r="U216" s="456"/>
      <c r="V216" s="466">
        <f t="shared" si="75"/>
        <v>0</v>
      </c>
      <c r="W216" s="467">
        <f t="shared" si="76"/>
        <v>0</v>
      </c>
      <c r="X216" s="467"/>
      <c r="Y216" s="297">
        <f t="shared" si="77"/>
        <v>0</v>
      </c>
      <c r="Z216" s="428">
        <f t="shared" si="78"/>
        <v>0</v>
      </c>
      <c r="AA216" s="310">
        <f t="shared" si="79"/>
        <v>0</v>
      </c>
      <c r="AC216" s="191">
        <f t="shared" si="80"/>
        <v>0</v>
      </c>
      <c r="AD216" s="15"/>
      <c r="AE216" s="17"/>
      <c r="AF216" s="17"/>
      <c r="AG216" s="17"/>
      <c r="AH216" s="17"/>
      <c r="AI216" s="17"/>
    </row>
    <row r="217" spans="1:35" ht="15">
      <c r="A217" s="194">
        <f t="shared" ref="A217:C217" si="81">A216</f>
        <v>1.0285676763214286</v>
      </c>
      <c r="B217" s="194">
        <f t="shared" si="81"/>
        <v>1.0507806142209108</v>
      </c>
      <c r="C217" s="195">
        <f t="shared" si="81"/>
        <v>1.0661957102380473</v>
      </c>
      <c r="D217" s="190" t="str">
        <f>D215</f>
        <v>2015(Apr - Jun)</v>
      </c>
      <c r="E217" s="189">
        <f>J214</f>
        <v>30</v>
      </c>
      <c r="F217" s="221" t="str">
        <f>"From "&amp;F215</f>
        <v>From Design mid point period</v>
      </c>
      <c r="G217" s="190" t="str">
        <f>G215</f>
        <v>2015Q3</v>
      </c>
      <c r="H217" s="127"/>
      <c r="I217" s="7">
        <f t="shared" si="68"/>
        <v>30</v>
      </c>
      <c r="J217" s="411">
        <f>'Input %'!$D$13</f>
        <v>8.5000000000000006E-2</v>
      </c>
      <c r="K217" s="414" t="s">
        <v>46</v>
      </c>
      <c r="L217" s="412">
        <f>ROUND(L209*J217,0)</f>
        <v>0</v>
      </c>
      <c r="M217" s="481">
        <f t="shared" si="69"/>
        <v>0</v>
      </c>
      <c r="N217" s="482">
        <f>N209</f>
        <v>0</v>
      </c>
      <c r="O217" s="297">
        <f t="shared" si="70"/>
        <v>0</v>
      </c>
      <c r="P217" s="456"/>
      <c r="Q217" s="465">
        <f t="shared" si="71"/>
        <v>0</v>
      </c>
      <c r="R217" s="297">
        <f t="shared" si="72"/>
        <v>0</v>
      </c>
      <c r="S217" s="297">
        <f t="shared" si="73"/>
        <v>0</v>
      </c>
      <c r="T217" s="297">
        <f t="shared" si="74"/>
        <v>0</v>
      </c>
      <c r="U217" s="456"/>
      <c r="V217" s="466">
        <f t="shared" si="75"/>
        <v>0</v>
      </c>
      <c r="W217" s="467">
        <f t="shared" si="76"/>
        <v>0</v>
      </c>
      <c r="X217" s="467"/>
      <c r="Y217" s="297">
        <f t="shared" si="77"/>
        <v>0</v>
      </c>
      <c r="Z217" s="428">
        <f t="shared" si="78"/>
        <v>0</v>
      </c>
      <c r="AA217" s="310">
        <f t="shared" si="79"/>
        <v>0</v>
      </c>
      <c r="AC217" s="191">
        <f t="shared" si="80"/>
        <v>0</v>
      </c>
      <c r="AD217" s="15"/>
      <c r="AE217" s="17"/>
      <c r="AF217" s="17"/>
      <c r="AG217" s="17"/>
      <c r="AH217" s="17"/>
      <c r="AI217" s="17"/>
    </row>
    <row r="218" spans="1:35" ht="15">
      <c r="A218" s="194">
        <f t="shared" ref="A218:C218" si="82">A217</f>
        <v>1.0285676763214286</v>
      </c>
      <c r="B218" s="194">
        <f t="shared" si="82"/>
        <v>1.0507806142209108</v>
      </c>
      <c r="C218" s="195">
        <f t="shared" si="82"/>
        <v>1.0661957102380473</v>
      </c>
      <c r="D218" s="190" t="str">
        <f>D215</f>
        <v>2015(Apr - Jun)</v>
      </c>
      <c r="E218" s="189">
        <f>J214</f>
        <v>30</v>
      </c>
      <c r="F218" s="221" t="str">
        <f>"From "&amp;F215</f>
        <v>From Design mid point period</v>
      </c>
      <c r="G218" s="190" t="str">
        <f>G215</f>
        <v>2015Q3</v>
      </c>
      <c r="H218" s="127"/>
      <c r="I218" s="7">
        <f t="shared" si="68"/>
        <v>31</v>
      </c>
      <c r="J218" s="411">
        <f>'Input %'!$D$15</f>
        <v>5.0000000000000001E-3</v>
      </c>
      <c r="K218" s="414" t="s">
        <v>697</v>
      </c>
      <c r="L218" s="412">
        <f>ROUND(L209*J218,0)</f>
        <v>0</v>
      </c>
      <c r="M218" s="481">
        <f t="shared" si="69"/>
        <v>0</v>
      </c>
      <c r="N218" s="483">
        <f>N209</f>
        <v>0</v>
      </c>
      <c r="O218" s="297">
        <f t="shared" si="70"/>
        <v>0</v>
      </c>
      <c r="P218" s="456"/>
      <c r="Q218" s="465">
        <f t="shared" si="71"/>
        <v>0</v>
      </c>
      <c r="R218" s="297">
        <f t="shared" si="72"/>
        <v>0</v>
      </c>
      <c r="S218" s="297">
        <f t="shared" si="73"/>
        <v>0</v>
      </c>
      <c r="T218" s="297">
        <f t="shared" si="74"/>
        <v>0</v>
      </c>
      <c r="U218" s="456"/>
      <c r="V218" s="466">
        <f t="shared" si="75"/>
        <v>0</v>
      </c>
      <c r="W218" s="467">
        <f t="shared" si="76"/>
        <v>0</v>
      </c>
      <c r="X218" s="467"/>
      <c r="Y218" s="297">
        <f t="shared" si="77"/>
        <v>0</v>
      </c>
      <c r="Z218" s="428">
        <f t="shared" si="78"/>
        <v>0</v>
      </c>
      <c r="AA218" s="310">
        <f t="shared" si="79"/>
        <v>0</v>
      </c>
      <c r="AC218" s="191">
        <f t="shared" si="80"/>
        <v>0</v>
      </c>
      <c r="AD218" s="15"/>
      <c r="AE218" s="17"/>
      <c r="AF218" s="17"/>
      <c r="AG218" s="17"/>
      <c r="AH218" s="17"/>
      <c r="AI218" s="17"/>
    </row>
    <row r="219" spans="1:35" ht="15" customHeight="1">
      <c r="A219" s="194">
        <f t="shared" ref="A219:C219" si="83">A218</f>
        <v>1.0285676763214286</v>
      </c>
      <c r="B219" s="194">
        <f t="shared" si="83"/>
        <v>1.0507806142209108</v>
      </c>
      <c r="C219" s="195">
        <f t="shared" si="83"/>
        <v>1.0661957102380473</v>
      </c>
      <c r="D219" s="190" t="str">
        <f>D216</f>
        <v>2015(Apr - Jun)</v>
      </c>
      <c r="E219" s="189">
        <f>J214</f>
        <v>30</v>
      </c>
      <c r="F219" s="221" t="str">
        <f>"From "&amp;F216</f>
        <v>From From Design mid point period</v>
      </c>
      <c r="G219" s="190" t="str">
        <f>G216</f>
        <v>2015Q3</v>
      </c>
      <c r="H219" s="34"/>
      <c r="I219" s="7">
        <f t="shared" si="68"/>
        <v>32</v>
      </c>
      <c r="J219" s="411">
        <f>'Input %'!$D$16</f>
        <v>5.0000000000000001E-3</v>
      </c>
      <c r="K219" s="416" t="s">
        <v>698</v>
      </c>
      <c r="L219" s="412">
        <f>ROUND(L209*J219,0)</f>
        <v>0</v>
      </c>
      <c r="M219" s="390">
        <f t="shared" si="69"/>
        <v>0</v>
      </c>
      <c r="N219" s="413">
        <f>N209</f>
        <v>0</v>
      </c>
      <c r="O219" s="299">
        <f t="shared" si="70"/>
        <v>0</v>
      </c>
      <c r="P219" s="261"/>
      <c r="Q219" s="392">
        <f t="shared" si="71"/>
        <v>0</v>
      </c>
      <c r="R219" s="299">
        <f t="shared" si="72"/>
        <v>0</v>
      </c>
      <c r="S219" s="299">
        <f t="shared" si="73"/>
        <v>0</v>
      </c>
      <c r="T219" s="299">
        <f t="shared" si="74"/>
        <v>0</v>
      </c>
      <c r="U219" s="261"/>
      <c r="V219" s="393">
        <f t="shared" si="75"/>
        <v>0</v>
      </c>
      <c r="W219" s="392">
        <f t="shared" si="76"/>
        <v>0</v>
      </c>
      <c r="X219" s="392"/>
      <c r="Y219" s="299">
        <f t="shared" si="77"/>
        <v>0</v>
      </c>
      <c r="Z219" s="394">
        <f t="shared" si="78"/>
        <v>0</v>
      </c>
      <c r="AA219" s="310">
        <f t="shared" si="79"/>
        <v>0</v>
      </c>
      <c r="AC219" s="191">
        <f t="shared" si="80"/>
        <v>0</v>
      </c>
      <c r="AD219" s="15"/>
      <c r="AE219" s="17"/>
      <c r="AF219" s="17"/>
      <c r="AG219" s="17"/>
      <c r="AH219" s="17"/>
      <c r="AI219" s="17"/>
    </row>
    <row r="220" spans="1:35" ht="15">
      <c r="A220" s="194">
        <f>A218</f>
        <v>1.0285676763214286</v>
      </c>
      <c r="B220" s="194">
        <f>B218</f>
        <v>1.0507806142209108</v>
      </c>
      <c r="C220" s="195">
        <f>C218</f>
        <v>1.0661957102380473</v>
      </c>
      <c r="D220" s="190" t="str">
        <f>D215</f>
        <v>2015(Apr - Jun)</v>
      </c>
      <c r="E220" s="189">
        <f>J214</f>
        <v>30</v>
      </c>
      <c r="F220" s="221" t="str">
        <f>"From "&amp;F215</f>
        <v>From Design mid point period</v>
      </c>
      <c r="G220" s="190" t="str">
        <f>G215</f>
        <v>2015Q3</v>
      </c>
      <c r="H220" s="127"/>
      <c r="I220" s="7">
        <f t="shared" si="68"/>
        <v>33</v>
      </c>
      <c r="J220" s="411">
        <f>'Input %'!$D$17</f>
        <v>0.02</v>
      </c>
      <c r="K220" s="414" t="s">
        <v>47</v>
      </c>
      <c r="L220" s="412">
        <f>ROUND(L209*J220,0)</f>
        <v>0</v>
      </c>
      <c r="M220" s="481">
        <f t="shared" si="69"/>
        <v>0</v>
      </c>
      <c r="N220" s="483">
        <f>N209</f>
        <v>0</v>
      </c>
      <c r="O220" s="297">
        <f t="shared" si="70"/>
        <v>0</v>
      </c>
      <c r="P220" s="456"/>
      <c r="Q220" s="465">
        <f t="shared" si="71"/>
        <v>0</v>
      </c>
      <c r="R220" s="297">
        <f t="shared" si="72"/>
        <v>0</v>
      </c>
      <c r="S220" s="297">
        <f t="shared" si="73"/>
        <v>0</v>
      </c>
      <c r="T220" s="297">
        <f t="shared" si="74"/>
        <v>0</v>
      </c>
      <c r="U220" s="456"/>
      <c r="V220" s="466">
        <f t="shared" si="75"/>
        <v>0</v>
      </c>
      <c r="W220" s="467">
        <f t="shared" si="76"/>
        <v>0</v>
      </c>
      <c r="X220" s="467"/>
      <c r="Y220" s="297">
        <f t="shared" si="77"/>
        <v>0</v>
      </c>
      <c r="Z220" s="428">
        <f t="shared" si="78"/>
        <v>0</v>
      </c>
      <c r="AA220" s="310">
        <f t="shared" si="79"/>
        <v>0</v>
      </c>
      <c r="AC220" s="191">
        <f t="shared" si="80"/>
        <v>0</v>
      </c>
      <c r="AD220" s="15"/>
      <c r="AE220" s="17"/>
      <c r="AF220" s="17"/>
      <c r="AG220" s="17"/>
      <c r="AH220" s="17"/>
      <c r="AI220" s="17"/>
    </row>
    <row r="221" spans="1:35" ht="15.6">
      <c r="A221" s="194">
        <f>HLOOKUP(G198,cwccis,VLOOKUP(J214,row,2))</f>
        <v>1.0285676763214286</v>
      </c>
      <c r="B221" s="194">
        <f>HLOOKUP(G199,cwccis,VLOOKUP(J214,row,2))</f>
        <v>1.0507806142209108</v>
      </c>
      <c r="C221" s="195">
        <f>HLOOKUP(G221,cwccis,VLOOKUP(J214,row,2))</f>
        <v>1.107824484551688</v>
      </c>
      <c r="D221" s="189" t="str">
        <f>FIXED(HLOOKUP(G221,cwccis,4),0,TRUE)&amp;HLOOKUP(G221,cwccis,5)</f>
        <v>2016(Apr - Jun)</v>
      </c>
      <c r="E221" s="189">
        <f>J214</f>
        <v>30</v>
      </c>
      <c r="F221" s="222" t="s">
        <v>506</v>
      </c>
      <c r="G221" s="161" t="s">
        <v>525</v>
      </c>
      <c r="H221" s="35"/>
      <c r="I221" s="7">
        <f t="shared" si="68"/>
        <v>34</v>
      </c>
      <c r="J221" s="411">
        <f>'Input %'!$D$18</f>
        <v>0.03</v>
      </c>
      <c r="K221" s="414" t="s">
        <v>48</v>
      </c>
      <c r="L221" s="412">
        <f>ROUND(L209*J221,0)</f>
        <v>0</v>
      </c>
      <c r="M221" s="481">
        <f t="shared" si="69"/>
        <v>0</v>
      </c>
      <c r="N221" s="482">
        <f>N209</f>
        <v>0</v>
      </c>
      <c r="O221" s="297">
        <f t="shared" si="70"/>
        <v>0</v>
      </c>
      <c r="P221" s="456"/>
      <c r="Q221" s="465">
        <f t="shared" si="71"/>
        <v>0</v>
      </c>
      <c r="R221" s="297">
        <f t="shared" si="72"/>
        <v>0</v>
      </c>
      <c r="S221" s="297">
        <f t="shared" si="73"/>
        <v>0</v>
      </c>
      <c r="T221" s="297">
        <f t="shared" si="74"/>
        <v>0</v>
      </c>
      <c r="U221" s="456"/>
      <c r="V221" s="466">
        <f t="shared" si="75"/>
        <v>0</v>
      </c>
      <c r="W221" s="467">
        <f t="shared" si="76"/>
        <v>0</v>
      </c>
      <c r="X221" s="467"/>
      <c r="Y221" s="297">
        <f t="shared" si="77"/>
        <v>0</v>
      </c>
      <c r="Z221" s="428">
        <f t="shared" si="78"/>
        <v>0</v>
      </c>
      <c r="AA221" s="310">
        <f t="shared" si="79"/>
        <v>0</v>
      </c>
      <c r="AC221" s="191">
        <f t="shared" si="80"/>
        <v>0</v>
      </c>
      <c r="AD221" s="15"/>
      <c r="AE221" s="17"/>
      <c r="AF221" s="17"/>
      <c r="AG221" s="17"/>
      <c r="AH221" s="17"/>
      <c r="AI221" s="17"/>
    </row>
    <row r="222" spans="1:35" ht="15.6">
      <c r="A222" s="194">
        <f>A221</f>
        <v>1.0285676763214286</v>
      </c>
      <c r="B222" s="194">
        <f>B221</f>
        <v>1.0507806142209108</v>
      </c>
      <c r="C222" s="195">
        <f>C221</f>
        <v>1.107824484551688</v>
      </c>
      <c r="D222" s="189" t="str">
        <f>FIXED(HLOOKUP(G222,cwccis,4),0,TRUE)&amp;HLOOKUP(G222,cwccis,5)</f>
        <v>2016(Apr - Jun)</v>
      </c>
      <c r="E222" s="189">
        <f>J214</f>
        <v>30</v>
      </c>
      <c r="F222" s="223" t="s">
        <v>507</v>
      </c>
      <c r="G222" s="159" t="str">
        <f>G221</f>
        <v>2016Q3</v>
      </c>
      <c r="H222" s="35"/>
      <c r="I222" s="7">
        <f t="shared" si="68"/>
        <v>35</v>
      </c>
      <c r="J222" s="411">
        <f>'Input %'!$D$19</f>
        <v>0.02</v>
      </c>
      <c r="K222" s="414" t="s">
        <v>49</v>
      </c>
      <c r="L222" s="412">
        <f>ROUND(L209*J222,0)</f>
        <v>0</v>
      </c>
      <c r="M222" s="481">
        <f t="shared" si="69"/>
        <v>0</v>
      </c>
      <c r="N222" s="483">
        <f>N209</f>
        <v>0</v>
      </c>
      <c r="O222" s="297">
        <f t="shared" si="70"/>
        <v>0</v>
      </c>
      <c r="P222" s="456"/>
      <c r="Q222" s="465">
        <f t="shared" si="71"/>
        <v>0</v>
      </c>
      <c r="R222" s="297">
        <f t="shared" si="72"/>
        <v>0</v>
      </c>
      <c r="S222" s="297">
        <f t="shared" si="73"/>
        <v>0</v>
      </c>
      <c r="T222" s="297">
        <f t="shared" si="74"/>
        <v>0</v>
      </c>
      <c r="U222" s="456"/>
      <c r="V222" s="466">
        <f t="shared" si="75"/>
        <v>0</v>
      </c>
      <c r="W222" s="467">
        <f t="shared" si="76"/>
        <v>0</v>
      </c>
      <c r="X222" s="467"/>
      <c r="Y222" s="297">
        <f t="shared" si="77"/>
        <v>0</v>
      </c>
      <c r="Z222" s="428">
        <f t="shared" si="78"/>
        <v>0</v>
      </c>
      <c r="AA222" s="310">
        <f t="shared" si="79"/>
        <v>0</v>
      </c>
      <c r="AC222" s="191">
        <f t="shared" si="80"/>
        <v>0</v>
      </c>
      <c r="AD222" s="15"/>
      <c r="AE222" s="17"/>
      <c r="AF222" s="17"/>
      <c r="AG222" s="17"/>
      <c r="AH222" s="17"/>
      <c r="AI222" s="17"/>
    </row>
    <row r="223" spans="1:35" ht="15">
      <c r="A223" s="194">
        <f>A222</f>
        <v>1.0285676763214286</v>
      </c>
      <c r="B223" s="194">
        <f>B222</f>
        <v>1.0507806142209108</v>
      </c>
      <c r="C223" s="195">
        <f>C215</f>
        <v>1.0661957102380473</v>
      </c>
      <c r="D223" s="190" t="str">
        <f>D215</f>
        <v>2015(Apr - Jun)</v>
      </c>
      <c r="E223" s="189">
        <f>J214</f>
        <v>30</v>
      </c>
      <c r="F223" s="221" t="str">
        <f>"From "&amp;F215</f>
        <v>From Design mid point period</v>
      </c>
      <c r="G223" s="190" t="str">
        <f>G215</f>
        <v>2015Q3</v>
      </c>
      <c r="H223" s="127"/>
      <c r="I223" s="7">
        <f t="shared" si="68"/>
        <v>36</v>
      </c>
      <c r="J223" s="411">
        <f>'Input %'!$D$20</f>
        <v>0.02</v>
      </c>
      <c r="K223" s="414" t="s">
        <v>473</v>
      </c>
      <c r="L223" s="412">
        <f>ROUND(L209*J223,0)</f>
        <v>0</v>
      </c>
      <c r="M223" s="481">
        <f t="shared" si="69"/>
        <v>0</v>
      </c>
      <c r="N223" s="483">
        <f>N209</f>
        <v>0</v>
      </c>
      <c r="O223" s="297">
        <f t="shared" si="70"/>
        <v>0</v>
      </c>
      <c r="P223" s="456"/>
      <c r="Q223" s="465">
        <f t="shared" si="71"/>
        <v>0</v>
      </c>
      <c r="R223" s="297">
        <f t="shared" si="72"/>
        <v>0</v>
      </c>
      <c r="S223" s="297">
        <f t="shared" si="73"/>
        <v>0</v>
      </c>
      <c r="T223" s="297">
        <f t="shared" si="74"/>
        <v>0</v>
      </c>
      <c r="U223" s="456"/>
      <c r="V223" s="466">
        <f t="shared" si="75"/>
        <v>0</v>
      </c>
      <c r="W223" s="467">
        <f t="shared" si="76"/>
        <v>0</v>
      </c>
      <c r="X223" s="467"/>
      <c r="Y223" s="297">
        <f t="shared" si="77"/>
        <v>0</v>
      </c>
      <c r="Z223" s="428">
        <f t="shared" si="78"/>
        <v>0</v>
      </c>
      <c r="AA223" s="310">
        <f t="shared" si="79"/>
        <v>0</v>
      </c>
      <c r="AC223" s="191">
        <f t="shared" si="80"/>
        <v>0</v>
      </c>
      <c r="AD223" s="15"/>
      <c r="AE223" s="17"/>
      <c r="AF223" s="17"/>
      <c r="AG223" s="17"/>
      <c r="AH223" s="17"/>
      <c r="AI223" s="17"/>
    </row>
    <row r="224" spans="1:35" ht="15">
      <c r="A224" s="140"/>
      <c r="B224" s="140"/>
      <c r="C224" s="142"/>
      <c r="D224" s="117"/>
      <c r="E224" s="137" t="s">
        <v>40</v>
      </c>
      <c r="F224" s="224"/>
      <c r="G224" s="118"/>
      <c r="H224" s="128"/>
      <c r="I224" s="7">
        <f t="shared" si="68"/>
        <v>37</v>
      </c>
      <c r="J224" s="470"/>
      <c r="K224" s="295"/>
      <c r="L224" s="412"/>
      <c r="M224" s="297"/>
      <c r="N224" s="484"/>
      <c r="O224" s="323"/>
      <c r="P224" s="456"/>
      <c r="Q224" s="465"/>
      <c r="R224" s="297"/>
      <c r="S224" s="297"/>
      <c r="T224" s="323"/>
      <c r="U224" s="456"/>
      <c r="V224" s="480"/>
      <c r="W224" s="467"/>
      <c r="X224" s="467"/>
      <c r="Y224" s="297"/>
      <c r="Z224" s="428"/>
      <c r="AA224" s="315"/>
      <c r="AC224" s="20"/>
      <c r="AD224" s="15"/>
      <c r="AE224" s="17"/>
      <c r="AF224" s="17"/>
      <c r="AG224" s="17"/>
      <c r="AH224" s="17"/>
      <c r="AI224" s="17"/>
    </row>
    <row r="225" spans="1:35" ht="15">
      <c r="A225" s="140"/>
      <c r="B225" s="140"/>
      <c r="C225" s="135"/>
      <c r="D225" s="139"/>
      <c r="E225" s="137" t="s">
        <v>40</v>
      </c>
      <c r="F225" s="224"/>
      <c r="G225" s="154"/>
      <c r="H225" s="128"/>
      <c r="I225" s="7">
        <f t="shared" si="68"/>
        <v>38</v>
      </c>
      <c r="J225" s="294">
        <v>31</v>
      </c>
      <c r="K225" s="485" t="s">
        <v>39</v>
      </c>
      <c r="L225" s="419"/>
      <c r="M225" s="297"/>
      <c r="N225" s="486"/>
      <c r="O225" s="297"/>
      <c r="P225" s="456"/>
      <c r="Q225" s="465"/>
      <c r="R225" s="297"/>
      <c r="S225" s="297"/>
      <c r="T225" s="297"/>
      <c r="U225" s="456"/>
      <c r="V225" s="469"/>
      <c r="W225" s="467"/>
      <c r="X225" s="467"/>
      <c r="Y225" s="297"/>
      <c r="Z225" s="428"/>
      <c r="AA225" s="310"/>
      <c r="AC225" s="20"/>
      <c r="AD225" s="15"/>
      <c r="AE225" s="17"/>
      <c r="AF225" s="17"/>
      <c r="AG225" s="17"/>
      <c r="AH225" s="17"/>
      <c r="AI225" s="17"/>
    </row>
    <row r="226" spans="1:35" ht="15.6">
      <c r="A226" s="194">
        <f>HLOOKUP(G198,cwccis,VLOOKUP(J225,row,2))</f>
        <v>1.0285676763214286</v>
      </c>
      <c r="B226" s="194">
        <f>HLOOKUP(G199,cwccis,VLOOKUP(J225,row,2))</f>
        <v>1.0507806142209108</v>
      </c>
      <c r="C226" s="195">
        <f>HLOOKUP(G226,cwccis,VLOOKUP(J225,row,2))</f>
        <v>1.107824484551688</v>
      </c>
      <c r="D226" s="189" t="str">
        <f>FIXED(HLOOKUP(G226,cwccis,4),0,TRUE)&amp;HLOOKUP(G226,cwccis,5)</f>
        <v>2016(Apr - Jun)</v>
      </c>
      <c r="E226" s="189">
        <f>J225</f>
        <v>31</v>
      </c>
      <c r="F226" s="223" t="s">
        <v>507</v>
      </c>
      <c r="G226" s="161" t="s">
        <v>525</v>
      </c>
      <c r="H226" s="35"/>
      <c r="I226" s="7">
        <f t="shared" si="68"/>
        <v>39</v>
      </c>
      <c r="J226" s="411">
        <f>'Input %'!$D$23</f>
        <v>0.1</v>
      </c>
      <c r="K226" s="414" t="s">
        <v>51</v>
      </c>
      <c r="L226" s="412">
        <f>ROUND(L209*J226,0)</f>
        <v>0</v>
      </c>
      <c r="M226" s="481">
        <f>L226*N226</f>
        <v>0</v>
      </c>
      <c r="N226" s="483">
        <f>N209</f>
        <v>0</v>
      </c>
      <c r="O226" s="297">
        <f>M226+L226</f>
        <v>0</v>
      </c>
      <c r="P226" s="456"/>
      <c r="Q226" s="465">
        <f>IF(O226=0,0,B226/A226-1)</f>
        <v>0</v>
      </c>
      <c r="R226" s="297">
        <f>SUM(+L226*(1+Q226),0)</f>
        <v>0</v>
      </c>
      <c r="S226" s="297">
        <f>SUM(+M226*(1+Q226),0)</f>
        <v>0</v>
      </c>
      <c r="T226" s="297">
        <f>S226+R226</f>
        <v>0</v>
      </c>
      <c r="U226" s="456"/>
      <c r="V226" s="466">
        <f>IF(T226=0,0,G226)</f>
        <v>0</v>
      </c>
      <c r="W226" s="467">
        <f>IF(L226=0,0,C226/B226-1)</f>
        <v>0</v>
      </c>
      <c r="X226" s="467"/>
      <c r="Y226" s="297">
        <f>SUM(+R226*(1+W226),0)</f>
        <v>0</v>
      </c>
      <c r="Z226" s="428">
        <f>SUM(+S226*(1+W226),0)</f>
        <v>0</v>
      </c>
      <c r="AA226" s="310">
        <f>Y226+Z226</f>
        <v>0</v>
      </c>
      <c r="AC226" s="191">
        <f>AA226</f>
        <v>0</v>
      </c>
      <c r="AD226" s="15"/>
      <c r="AE226" s="17"/>
      <c r="AF226" s="17"/>
      <c r="AG226" s="17"/>
      <c r="AH226" s="17"/>
      <c r="AI226" s="17"/>
    </row>
    <row r="227" spans="1:35" ht="15">
      <c r="A227" s="194">
        <f t="shared" ref="A227:C227" si="84">A226</f>
        <v>1.0285676763214286</v>
      </c>
      <c r="B227" s="194">
        <f t="shared" si="84"/>
        <v>1.0507806142209108</v>
      </c>
      <c r="C227" s="197">
        <f t="shared" si="84"/>
        <v>1.107824484551688</v>
      </c>
      <c r="D227" s="189" t="str">
        <f>FIXED(HLOOKUP(G227,cwccis,4),0,TRUE)&amp;HLOOKUP(G227,cwccis,5)</f>
        <v>2016(Apr - Jun)</v>
      </c>
      <c r="E227" s="189">
        <f>J225</f>
        <v>31</v>
      </c>
      <c r="F227" s="223" t="s">
        <v>507</v>
      </c>
      <c r="G227" s="196" t="str">
        <f>G221</f>
        <v>2016Q3</v>
      </c>
      <c r="H227" s="35"/>
      <c r="I227" s="7">
        <f t="shared" si="68"/>
        <v>40</v>
      </c>
      <c r="J227" s="411">
        <f>'Input %'!$D$24</f>
        <v>0.02</v>
      </c>
      <c r="K227" s="414" t="s">
        <v>50</v>
      </c>
      <c r="L227" s="412">
        <f>ROUND(L209*J227,0)</f>
        <v>0</v>
      </c>
      <c r="M227" s="481">
        <f>L227*N227</f>
        <v>0</v>
      </c>
      <c r="N227" s="333">
        <f>N209</f>
        <v>0</v>
      </c>
      <c r="O227" s="297">
        <f>M227+L227</f>
        <v>0</v>
      </c>
      <c r="P227" s="456"/>
      <c r="Q227" s="465">
        <f>IF(O227=0,0,B227/A227-1)</f>
        <v>0</v>
      </c>
      <c r="R227" s="297">
        <f>SUM(+L227*(1+Q227),0)</f>
        <v>0</v>
      </c>
      <c r="S227" s="297">
        <f>SUM(+M227*(1+Q227),0)</f>
        <v>0</v>
      </c>
      <c r="T227" s="297">
        <f>S227+R227</f>
        <v>0</v>
      </c>
      <c r="U227" s="456"/>
      <c r="V227" s="466">
        <f>IF(T227=0,0,G227)</f>
        <v>0</v>
      </c>
      <c r="W227" s="467">
        <f>IF(L227=0,0,C227/B227-1)</f>
        <v>0</v>
      </c>
      <c r="X227" s="467"/>
      <c r="Y227" s="297">
        <f>SUM(+R227*(1+W227),0)</f>
        <v>0</v>
      </c>
      <c r="Z227" s="428">
        <f>SUM(+S227*(1+W227),0)</f>
        <v>0</v>
      </c>
      <c r="AA227" s="310">
        <f>Y227+Z227</f>
        <v>0</v>
      </c>
      <c r="AC227" s="191">
        <f>AA227</f>
        <v>0</v>
      </c>
      <c r="AD227" s="15"/>
      <c r="AE227" s="17"/>
      <c r="AF227" s="17"/>
      <c r="AG227" s="17"/>
      <c r="AH227" s="17"/>
      <c r="AI227" s="17"/>
    </row>
    <row r="228" spans="1:35" ht="15">
      <c r="A228" s="194">
        <f t="shared" ref="A228:C228" si="85">A227</f>
        <v>1.0285676763214286</v>
      </c>
      <c r="B228" s="194">
        <f t="shared" si="85"/>
        <v>1.0507806142209108</v>
      </c>
      <c r="C228" s="197">
        <f t="shared" si="85"/>
        <v>1.107824484551688</v>
      </c>
      <c r="D228" s="189" t="str">
        <f>FIXED(HLOOKUP(G228,cwccis,4),0,TRUE)&amp;HLOOKUP(G228,cwccis,5)</f>
        <v>2016(Apr - Jun)</v>
      </c>
      <c r="E228" s="189">
        <f>J225</f>
        <v>31</v>
      </c>
      <c r="F228" s="223" t="s">
        <v>507</v>
      </c>
      <c r="G228" s="196" t="str">
        <f>G221</f>
        <v>2016Q3</v>
      </c>
      <c r="H228" s="35"/>
      <c r="I228" s="7">
        <f t="shared" si="68"/>
        <v>41</v>
      </c>
      <c r="J228" s="411">
        <f>'Input %'!$D$25</f>
        <v>2.5000000000000001E-2</v>
      </c>
      <c r="K228" s="414" t="s">
        <v>44</v>
      </c>
      <c r="L228" s="412">
        <f>ROUND(L209*J228,0)</f>
        <v>0</v>
      </c>
      <c r="M228" s="481">
        <f>L228*N228</f>
        <v>0</v>
      </c>
      <c r="N228" s="333">
        <f>N209</f>
        <v>0</v>
      </c>
      <c r="O228" s="297">
        <f>M228+L228</f>
        <v>0</v>
      </c>
      <c r="P228" s="456"/>
      <c r="Q228" s="465">
        <f>IF(O228=0,0,B228/A228-1)</f>
        <v>0</v>
      </c>
      <c r="R228" s="297">
        <f>SUM(+L228*(1+Q228),0)</f>
        <v>0</v>
      </c>
      <c r="S228" s="297">
        <f>SUM(+M228*(1+Q228),0)</f>
        <v>0</v>
      </c>
      <c r="T228" s="297">
        <f>S228+R228</f>
        <v>0</v>
      </c>
      <c r="U228" s="456"/>
      <c r="V228" s="466">
        <f>IF(T228=0,0,G228)</f>
        <v>0</v>
      </c>
      <c r="W228" s="467">
        <f>IF(L228=0,0,C228/B228-1)</f>
        <v>0</v>
      </c>
      <c r="X228" s="467"/>
      <c r="Y228" s="297">
        <f>SUM(+R228*(1+W228),0)</f>
        <v>0</v>
      </c>
      <c r="Z228" s="428">
        <f>SUM(+S228*(1+W228),0)</f>
        <v>0</v>
      </c>
      <c r="AA228" s="310">
        <f>Y228+Z228</f>
        <v>0</v>
      </c>
      <c r="AC228" s="191">
        <f>AA228</f>
        <v>0</v>
      </c>
      <c r="AD228" s="15"/>
      <c r="AE228" s="17"/>
      <c r="AF228" s="17"/>
      <c r="AG228" s="17"/>
      <c r="AH228" s="17"/>
      <c r="AI228" s="17"/>
    </row>
    <row r="229" spans="1:35" ht="15.6" thickBot="1">
      <c r="A229" s="116"/>
      <c r="B229" s="150"/>
      <c r="C229" s="150"/>
      <c r="D229" s="118"/>
      <c r="E229" s="118"/>
      <c r="F229" s="210"/>
      <c r="G229" s="210"/>
      <c r="H229" s="40"/>
      <c r="I229" s="7">
        <f t="shared" si="68"/>
        <v>42</v>
      </c>
      <c r="J229" s="411"/>
      <c r="K229" s="487"/>
      <c r="L229" s="488"/>
      <c r="M229" s="341"/>
      <c r="N229" s="489"/>
      <c r="O229" s="341"/>
      <c r="P229" s="490"/>
      <c r="Q229" s="491"/>
      <c r="R229" s="341"/>
      <c r="S229" s="341"/>
      <c r="T229" s="341"/>
      <c r="U229" s="490"/>
      <c r="V229" s="421"/>
      <c r="W229" s="444"/>
      <c r="X229" s="444"/>
      <c r="Y229" s="341"/>
      <c r="Z229" s="422"/>
      <c r="AA229" s="423"/>
      <c r="AC229" s="27"/>
      <c r="AD229" s="15"/>
      <c r="AE229" s="17"/>
      <c r="AF229" s="17"/>
      <c r="AG229" s="17"/>
      <c r="AH229" s="17"/>
      <c r="AI229" s="17"/>
    </row>
    <row r="230" spans="1:35" ht="15.6" thickTop="1">
      <c r="A230" s="116"/>
      <c r="B230" s="155"/>
      <c r="C230" s="155"/>
      <c r="D230" s="118"/>
      <c r="E230" s="118"/>
      <c r="F230" s="210"/>
      <c r="G230" s="210"/>
      <c r="H230" s="40"/>
      <c r="I230" s="7">
        <f t="shared" si="68"/>
        <v>43</v>
      </c>
      <c r="J230" s="295"/>
      <c r="K230" s="308" t="s">
        <v>71</v>
      </c>
      <c r="L230" s="425">
        <f>(SUM(L209:L229))</f>
        <v>0</v>
      </c>
      <c r="M230" s="426">
        <f>(SUM(M209:M229))</f>
        <v>0</v>
      </c>
      <c r="N230" s="492"/>
      <c r="O230" s="493">
        <f>L230+M230</f>
        <v>0</v>
      </c>
      <c r="P230" s="448"/>
      <c r="Q230" s="494"/>
      <c r="R230" s="426">
        <f>(SUM(R209:R229))</f>
        <v>0</v>
      </c>
      <c r="S230" s="426">
        <f>(SUM(S209:S229))</f>
        <v>0</v>
      </c>
      <c r="T230" s="426">
        <f>R230+S230</f>
        <v>0</v>
      </c>
      <c r="U230" s="448"/>
      <c r="V230" s="494"/>
      <c r="W230" s="454"/>
      <c r="X230" s="454"/>
      <c r="Y230" s="426">
        <f>(SUM(Y209:Y229))</f>
        <v>0</v>
      </c>
      <c r="Z230" s="495">
        <f>(SUM(Z209:Z229))</f>
        <v>0</v>
      </c>
      <c r="AA230" s="496">
        <f>Y230+Z230</f>
        <v>0</v>
      </c>
      <c r="AC230" s="198">
        <f>SUM(AC189:AC229)</f>
        <v>0</v>
      </c>
      <c r="AD230" s="28" t="s">
        <v>6</v>
      </c>
      <c r="AE230" s="18"/>
      <c r="AF230" s="17"/>
      <c r="AG230" s="17"/>
      <c r="AH230" s="17"/>
      <c r="AI230" s="17"/>
    </row>
    <row r="231" spans="1:35" ht="15">
      <c r="A231" s="116"/>
      <c r="B231" s="155"/>
      <c r="C231" s="155"/>
      <c r="D231" s="118"/>
      <c r="E231" s="118"/>
      <c r="F231" s="210"/>
      <c r="G231" s="210"/>
      <c r="H231" s="40"/>
      <c r="I231" s="7">
        <f t="shared" si="68"/>
        <v>44</v>
      </c>
      <c r="J231" s="497"/>
      <c r="K231" s="498"/>
      <c r="L231" s="499"/>
      <c r="M231" s="499"/>
      <c r="N231" s="500"/>
      <c r="O231" s="499"/>
      <c r="P231" s="501"/>
      <c r="Q231" s="497"/>
      <c r="R231" s="502"/>
      <c r="S231" s="502"/>
      <c r="T231" s="502"/>
      <c r="U231" s="501"/>
      <c r="V231" s="497"/>
      <c r="W231" s="497"/>
      <c r="X231" s="497"/>
      <c r="Y231" s="502"/>
      <c r="Z231" s="436"/>
      <c r="AA231" s="436"/>
      <c r="AC231" s="191">
        <f>AA230</f>
        <v>0</v>
      </c>
      <c r="AD231" s="15"/>
      <c r="AE231" s="17"/>
      <c r="AF231" s="17"/>
      <c r="AG231" s="17"/>
      <c r="AH231" s="17"/>
      <c r="AI231" s="17"/>
    </row>
    <row r="232" spans="1:35" ht="15.6">
      <c r="A232" s="10"/>
      <c r="B232" s="57" t="s">
        <v>77</v>
      </c>
      <c r="C232" s="57"/>
      <c r="D232" s="10"/>
      <c r="E232" s="10"/>
      <c r="F232" s="217" t="s">
        <v>40</v>
      </c>
      <c r="G232" s="10">
        <v>5</v>
      </c>
      <c r="H232" s="8"/>
      <c r="I232" s="7">
        <v>1</v>
      </c>
      <c r="J232" s="369"/>
      <c r="K232" s="295"/>
      <c r="L232" s="361"/>
      <c r="M232" s="361"/>
      <c r="N232" s="295"/>
      <c r="O232" s="370" t="s">
        <v>67</v>
      </c>
      <c r="P232" s="295"/>
      <c r="Q232" s="295"/>
      <c r="R232" s="356"/>
      <c r="S232" s="356"/>
      <c r="T232" s="356"/>
      <c r="U232" s="295"/>
      <c r="V232" s="295"/>
      <c r="W232" s="295"/>
      <c r="X232" s="295"/>
      <c r="Y232" s="356"/>
      <c r="Z232" s="371"/>
      <c r="AA232" s="249"/>
      <c r="AC232" s="21"/>
    </row>
    <row r="233" spans="1:35">
      <c r="A233" s="116"/>
      <c r="B233" s="152"/>
      <c r="C233" s="152"/>
      <c r="D233" s="118"/>
      <c r="E233" s="118"/>
      <c r="F233" s="210"/>
      <c r="G233" s="210"/>
      <c r="H233" s="40"/>
      <c r="I233" s="7">
        <f>I232+1</f>
        <v>2</v>
      </c>
      <c r="J233" s="439"/>
      <c r="K233" s="439"/>
      <c r="L233" s="440"/>
      <c r="M233" s="440"/>
      <c r="N233" s="439"/>
      <c r="O233" s="440"/>
      <c r="P233" s="439"/>
      <c r="Q233" s="439"/>
      <c r="R233" s="441"/>
      <c r="S233" s="441"/>
      <c r="T233" s="441"/>
      <c r="U233" s="439"/>
      <c r="V233" s="439"/>
      <c r="W233" s="439"/>
      <c r="X233" s="439"/>
      <c r="Y233" s="441"/>
      <c r="Z233" s="375"/>
      <c r="AA233" s="375"/>
      <c r="AC233" s="21"/>
    </row>
    <row r="234" spans="1:35">
      <c r="A234" s="116"/>
      <c r="B234" s="765"/>
      <c r="C234" s="765"/>
      <c r="D234" s="765"/>
      <c r="E234" s="765"/>
      <c r="F234" s="765"/>
      <c r="G234" s="157"/>
      <c r="H234" s="123"/>
      <c r="I234" s="7">
        <f t="shared" ref="I234:I275" si="86">I233+1</f>
        <v>3</v>
      </c>
      <c r="J234" s="442" t="s">
        <v>25</v>
      </c>
      <c r="K234" s="243" t="str">
        <f>'Input %'!$B$2</f>
        <v>Project X Major Rehabilitation</v>
      </c>
      <c r="L234" s="295"/>
      <c r="M234" s="295"/>
      <c r="N234" s="295"/>
      <c r="O234" s="295"/>
      <c r="P234" s="295"/>
      <c r="Q234" s="295"/>
      <c r="R234" s="356"/>
      <c r="S234" s="356"/>
      <c r="T234" s="443" t="s">
        <v>24</v>
      </c>
      <c r="U234" s="295"/>
      <c r="V234" s="243" t="str">
        <f>'Input %'!$B$1</f>
        <v>NPD North Pacific Division</v>
      </c>
      <c r="W234" s="295"/>
      <c r="X234" s="295"/>
      <c r="Y234" s="356"/>
      <c r="Z234" s="443" t="s">
        <v>27</v>
      </c>
      <c r="AA234" s="376">
        <f>'Input %'!$B$6</f>
        <v>41731</v>
      </c>
      <c r="AC234" s="21"/>
    </row>
    <row r="235" spans="1:35">
      <c r="A235" s="116"/>
      <c r="B235" s="151"/>
      <c r="C235" s="151"/>
      <c r="D235" s="118"/>
      <c r="E235" s="118"/>
      <c r="F235" s="210"/>
      <c r="G235" s="210"/>
      <c r="H235" s="40"/>
      <c r="I235" s="7">
        <f t="shared" si="86"/>
        <v>4</v>
      </c>
      <c r="J235" s="442" t="s">
        <v>26</v>
      </c>
      <c r="K235" s="243" t="str">
        <f>'Input %'!$B$4</f>
        <v>Somewhere  WA</v>
      </c>
      <c r="L235" s="295"/>
      <c r="M235" s="332"/>
      <c r="N235" s="295"/>
      <c r="O235" s="295"/>
      <c r="P235" s="295"/>
      <c r="Q235" s="295"/>
      <c r="R235" s="356"/>
      <c r="S235" s="356"/>
      <c r="T235" s="443" t="s">
        <v>28</v>
      </c>
      <c r="U235" s="295"/>
      <c r="V235" s="248" t="str">
        <f>'Input %'!$A$14</f>
        <v xml:space="preserve">  CHIEF, COST ENGINEERING, xxx</v>
      </c>
      <c r="W235" s="295"/>
      <c r="X235" s="295"/>
      <c r="Y235" s="356"/>
      <c r="Z235" s="249"/>
      <c r="AA235" s="250"/>
      <c r="AC235" s="20"/>
    </row>
    <row r="236" spans="1:35">
      <c r="A236" s="116"/>
      <c r="B236" s="153"/>
      <c r="C236" s="153"/>
      <c r="D236" s="118"/>
      <c r="E236" s="118"/>
      <c r="F236" s="210"/>
      <c r="G236" s="210"/>
      <c r="H236" s="40"/>
      <c r="I236" s="7">
        <f t="shared" si="86"/>
        <v>5</v>
      </c>
      <c r="J236" s="248" t="s">
        <v>428</v>
      </c>
      <c r="K236" s="295"/>
      <c r="L236" s="252" t="str">
        <f>'Input %'!$B$7</f>
        <v>Project X Major Rehabilitation Report June 2014</v>
      </c>
      <c r="M236" s="295"/>
      <c r="N236" s="295"/>
      <c r="O236" s="295"/>
      <c r="P236" s="295"/>
      <c r="Q236" s="295"/>
      <c r="R236" s="356"/>
      <c r="S236" s="356"/>
      <c r="T236" s="356"/>
      <c r="U236" s="295"/>
      <c r="V236" s="295"/>
      <c r="W236" s="295"/>
      <c r="X236" s="295"/>
      <c r="Y236" s="356"/>
      <c r="Z236" s="250"/>
      <c r="AA236" s="249"/>
      <c r="AC236" s="19"/>
    </row>
    <row r="237" spans="1:35" ht="13.8" thickBot="1">
      <c r="A237" s="116"/>
      <c r="B237" s="149"/>
      <c r="C237" s="149"/>
      <c r="D237" s="149"/>
      <c r="E237" s="149"/>
      <c r="F237" s="210"/>
      <c r="G237" s="210"/>
      <c r="H237" s="40"/>
      <c r="I237" s="7">
        <f t="shared" si="86"/>
        <v>6</v>
      </c>
      <c r="J237" s="444"/>
      <c r="K237" s="444"/>
      <c r="L237" s="445"/>
      <c r="M237" s="445"/>
      <c r="N237" s="444"/>
      <c r="O237" s="445"/>
      <c r="P237" s="444"/>
      <c r="Q237" s="444"/>
      <c r="R237" s="446"/>
      <c r="S237" s="446"/>
      <c r="T237" s="446"/>
      <c r="U237" s="444"/>
      <c r="V237" s="444"/>
      <c r="W237" s="444"/>
      <c r="X237" s="444"/>
      <c r="Y237" s="446"/>
      <c r="Z237" s="256"/>
      <c r="AA237" s="256"/>
      <c r="AC237" s="20"/>
    </row>
    <row r="238" spans="1:35" ht="43.2" customHeight="1" thickTop="1" thickBot="1">
      <c r="A238" s="145"/>
      <c r="B238" s="144"/>
      <c r="C238" s="144"/>
      <c r="D238" s="117"/>
      <c r="E238" s="117"/>
      <c r="F238" s="210"/>
      <c r="G238" s="149"/>
      <c r="I238" s="7">
        <f t="shared" si="86"/>
        <v>7</v>
      </c>
      <c r="J238" s="754" t="s">
        <v>701</v>
      </c>
      <c r="K238" s="755"/>
      <c r="L238" s="756" t="s">
        <v>589</v>
      </c>
      <c r="M238" s="757"/>
      <c r="N238" s="757"/>
      <c r="O238" s="757"/>
      <c r="P238" s="257"/>
      <c r="Q238" s="758" t="s">
        <v>693</v>
      </c>
      <c r="R238" s="759"/>
      <c r="S238" s="759"/>
      <c r="T238" s="759"/>
      <c r="U238" s="257"/>
      <c r="V238" s="750" t="s">
        <v>588</v>
      </c>
      <c r="W238" s="751"/>
      <c r="X238" s="751"/>
      <c r="Y238" s="751"/>
      <c r="Z238" s="751"/>
      <c r="AA238" s="752"/>
      <c r="AC238" s="19"/>
      <c r="AD238" s="17"/>
      <c r="AE238" s="17"/>
      <c r="AF238" s="17"/>
      <c r="AG238" s="17"/>
      <c r="AH238" s="17"/>
      <c r="AI238" s="17"/>
    </row>
    <row r="239" spans="1:35" ht="13.8" thickTop="1">
      <c r="A239" s="131"/>
      <c r="B239" s="131"/>
      <c r="C239" s="131"/>
      <c r="D239" s="130"/>
      <c r="E239" s="131"/>
      <c r="F239" s="210"/>
      <c r="G239" s="117"/>
      <c r="H239" s="40"/>
      <c r="I239" s="7">
        <f t="shared" si="86"/>
        <v>8</v>
      </c>
      <c r="J239" s="295"/>
      <c r="K239" s="447" t="s">
        <v>40</v>
      </c>
      <c r="L239" s="760" t="s">
        <v>29</v>
      </c>
      <c r="M239" s="761"/>
      <c r="N239" s="761"/>
      <c r="O239" s="743">
        <v>41713</v>
      </c>
      <c r="P239" s="448"/>
      <c r="Q239" s="449"/>
      <c r="R239" s="450"/>
      <c r="S239" s="451" t="s">
        <v>55</v>
      </c>
      <c r="T239" s="452">
        <f>'Input %'!$B$5</f>
        <v>2015</v>
      </c>
      <c r="U239" s="448"/>
      <c r="V239" s="453"/>
      <c r="W239" s="454"/>
      <c r="X239" s="454"/>
      <c r="Y239" s="450"/>
      <c r="Z239" s="455"/>
      <c r="AA239" s="380"/>
      <c r="AC239" s="20"/>
    </row>
    <row r="240" spans="1:35">
      <c r="A240" s="116"/>
      <c r="B240" s="151"/>
      <c r="C240" s="151"/>
      <c r="D240" s="118"/>
      <c r="E240" s="118"/>
      <c r="F240" s="210"/>
      <c r="G240" s="130"/>
      <c r="H240" s="40"/>
      <c r="I240" s="7">
        <f t="shared" si="86"/>
        <v>9</v>
      </c>
      <c r="J240" s="295" t="s">
        <v>40</v>
      </c>
      <c r="K240" s="447" t="s">
        <v>40</v>
      </c>
      <c r="L240" s="762" t="s">
        <v>30</v>
      </c>
      <c r="M240" s="763"/>
      <c r="N240" s="763"/>
      <c r="O240" s="544">
        <f>IF(MONTH(O239)&gt;9,DATE(YEAR(O239),10,1),DATE(YEAR(O239)-1,10,1))</f>
        <v>41548</v>
      </c>
      <c r="P240" s="456"/>
      <c r="Q240" s="457"/>
      <c r="R240" s="458"/>
      <c r="S240" s="459" t="s">
        <v>56</v>
      </c>
      <c r="T240" s="269" t="str">
        <f>"1  OCT "&amp;RIGHT(FIXED(VALUE(T239-1),0,TRUE),2)</f>
        <v>1  OCT 14</v>
      </c>
      <c r="U240" s="456"/>
      <c r="V240" s="460"/>
      <c r="W240" s="332"/>
      <c r="X240" s="332"/>
      <c r="Y240" s="269" t="s">
        <v>679</v>
      </c>
      <c r="Z240" s="264"/>
      <c r="AA240" s="265"/>
      <c r="AC240" s="20"/>
    </row>
    <row r="241" spans="1:35" ht="15.6">
      <c r="A241" s="116"/>
      <c r="B241" s="151"/>
      <c r="C241" s="151"/>
      <c r="D241" s="526"/>
      <c r="E241" s="208"/>
      <c r="F241" s="4"/>
      <c r="G241" s="208"/>
      <c r="H241" s="37"/>
      <c r="I241" s="7">
        <f t="shared" si="86"/>
        <v>10</v>
      </c>
      <c r="J241" s="295"/>
      <c r="K241" s="447"/>
      <c r="L241" s="461"/>
      <c r="M241" s="332"/>
      <c r="N241" s="332"/>
      <c r="O241" s="332"/>
      <c r="P241" s="456"/>
      <c r="Q241" s="457"/>
      <c r="R241" s="458"/>
      <c r="S241" s="459"/>
      <c r="T241" s="269"/>
      <c r="U241" s="456"/>
      <c r="V241" s="460"/>
      <c r="W241" s="332"/>
      <c r="X241" s="332"/>
      <c r="Y241" s="269"/>
      <c r="Z241" s="264"/>
      <c r="AA241" s="265"/>
      <c r="AC241" s="20"/>
    </row>
    <row r="242" spans="1:35">
      <c r="A242" s="154"/>
      <c r="B242" s="138" t="s">
        <v>504</v>
      </c>
      <c r="C242" s="154"/>
      <c r="D242" s="189" t="str">
        <f>FIXED(HLOOKUP(G242,cwccis,4),0,TRUE)&amp;HLOOKUP(G242,cwccis,5)</f>
        <v>2013(Oct - Dec)</v>
      </c>
      <c r="E242" s="137"/>
      <c r="F242" s="227" t="s">
        <v>690</v>
      </c>
      <c r="G242" s="154" t="str">
        <f>VLOOKUP(O240,'Input %'!$A$73:$C$193,3)</f>
        <v>2014Q1</v>
      </c>
      <c r="H242" s="11"/>
      <c r="I242" s="7">
        <f t="shared" si="86"/>
        <v>11</v>
      </c>
      <c r="J242" s="462" t="s">
        <v>52</v>
      </c>
      <c r="K242" s="383" t="s">
        <v>53</v>
      </c>
      <c r="L242" s="463" t="s">
        <v>31</v>
      </c>
      <c r="M242" s="385" t="s">
        <v>32</v>
      </c>
      <c r="N242" s="385" t="s">
        <v>32</v>
      </c>
      <c r="O242" s="385" t="s">
        <v>33</v>
      </c>
      <c r="P242" s="456"/>
      <c r="Q242" s="463" t="s">
        <v>60</v>
      </c>
      <c r="R242" s="269" t="s">
        <v>31</v>
      </c>
      <c r="S242" s="269" t="s">
        <v>32</v>
      </c>
      <c r="T242" s="269" t="s">
        <v>33</v>
      </c>
      <c r="U242" s="456"/>
      <c r="V242" s="463" t="s">
        <v>73</v>
      </c>
      <c r="W242" s="385" t="s">
        <v>60</v>
      </c>
      <c r="X242" s="385"/>
      <c r="Y242" s="269" t="s">
        <v>31</v>
      </c>
      <c r="Z242" s="279" t="s">
        <v>32</v>
      </c>
      <c r="AA242" s="280" t="s">
        <v>34</v>
      </c>
      <c r="AC242" s="20"/>
    </row>
    <row r="243" spans="1:35">
      <c r="A243" s="116"/>
      <c r="B243" s="138" t="s">
        <v>505</v>
      </c>
      <c r="C243" s="154"/>
      <c r="D243" s="189" t="str">
        <f>FIXED(HLOOKUP(G243,cwccis,4),0,TRUE)&amp;HLOOKUP(G243,cwccis,5)</f>
        <v>2014(Oct - Dec)</v>
      </c>
      <c r="E243" s="117"/>
      <c r="F243" s="227" t="s">
        <v>691</v>
      </c>
      <c r="G243" s="154" t="str">
        <f>VLOOKUP(T239,'Input %'!$B$73:$C$193,2,FALSE)</f>
        <v>2015Q1</v>
      </c>
      <c r="H243" s="11"/>
      <c r="I243" s="7">
        <f t="shared" si="86"/>
        <v>12</v>
      </c>
      <c r="J243" s="281" t="s">
        <v>35</v>
      </c>
      <c r="K243" s="281" t="s">
        <v>54</v>
      </c>
      <c r="L243" s="282" t="s">
        <v>58</v>
      </c>
      <c r="M243" s="285" t="s">
        <v>58</v>
      </c>
      <c r="N243" s="285" t="s">
        <v>59</v>
      </c>
      <c r="O243" s="285" t="s">
        <v>58</v>
      </c>
      <c r="P243" s="456"/>
      <c r="Q243" s="282" t="s">
        <v>59</v>
      </c>
      <c r="R243" s="283" t="s">
        <v>58</v>
      </c>
      <c r="S243" s="283" t="s">
        <v>58</v>
      </c>
      <c r="T243" s="283" t="s">
        <v>58</v>
      </c>
      <c r="U243" s="456"/>
      <c r="V243" s="282" t="s">
        <v>72</v>
      </c>
      <c r="W243" s="285" t="s">
        <v>59</v>
      </c>
      <c r="X243" s="285"/>
      <c r="Y243" s="283" t="s">
        <v>58</v>
      </c>
      <c r="Z243" s="283" t="s">
        <v>58</v>
      </c>
      <c r="AA243" s="286" t="s">
        <v>58</v>
      </c>
      <c r="AC243" s="20"/>
    </row>
    <row r="244" spans="1:35">
      <c r="A244" s="116"/>
      <c r="B244" s="154"/>
      <c r="C244" s="154"/>
      <c r="D244" s="118"/>
      <c r="E244" s="118"/>
      <c r="F244" s="209"/>
      <c r="G244" s="154"/>
      <c r="H244" s="11"/>
      <c r="I244" s="7">
        <f t="shared" si="86"/>
        <v>13</v>
      </c>
      <c r="J244" s="287" t="s">
        <v>475</v>
      </c>
      <c r="K244" s="287" t="s">
        <v>476</v>
      </c>
      <c r="L244" s="288" t="s">
        <v>477</v>
      </c>
      <c r="M244" s="287" t="s">
        <v>478</v>
      </c>
      <c r="N244" s="287" t="s">
        <v>479</v>
      </c>
      <c r="O244" s="287" t="s">
        <v>480</v>
      </c>
      <c r="P244" s="289"/>
      <c r="Q244" s="288" t="s">
        <v>481</v>
      </c>
      <c r="R244" s="290" t="s">
        <v>482</v>
      </c>
      <c r="S244" s="290" t="s">
        <v>483</v>
      </c>
      <c r="T244" s="290" t="s">
        <v>484</v>
      </c>
      <c r="U244" s="289"/>
      <c r="V244" s="288" t="s">
        <v>489</v>
      </c>
      <c r="W244" s="287" t="s">
        <v>485</v>
      </c>
      <c r="X244" s="287"/>
      <c r="Y244" s="290" t="s">
        <v>486</v>
      </c>
      <c r="Z244" s="290" t="s">
        <v>487</v>
      </c>
      <c r="AA244" s="291" t="s">
        <v>488</v>
      </c>
      <c r="AC244" s="20"/>
    </row>
    <row r="245" spans="1:35">
      <c r="A245" s="116"/>
      <c r="B245" s="154"/>
      <c r="C245" s="154"/>
      <c r="D245" s="137"/>
      <c r="E245" s="137"/>
      <c r="F245" s="209"/>
      <c r="G245" s="154"/>
      <c r="H245" s="125"/>
      <c r="I245" s="7">
        <f t="shared" si="86"/>
        <v>14</v>
      </c>
      <c r="J245" s="295"/>
      <c r="K245" s="582" t="s">
        <v>1274</v>
      </c>
      <c r="L245" s="464"/>
      <c r="M245" s="347"/>
      <c r="N245" s="332"/>
      <c r="O245" s="347"/>
      <c r="P245" s="456"/>
      <c r="Q245" s="460"/>
      <c r="R245" s="458"/>
      <c r="S245" s="458"/>
      <c r="T245" s="458"/>
      <c r="U245" s="456"/>
      <c r="V245" s="460"/>
      <c r="W245" s="332"/>
      <c r="X245" s="332"/>
      <c r="Y245" s="323"/>
      <c r="Z245" s="475"/>
      <c r="AA245" s="315"/>
      <c r="AC245" s="20"/>
    </row>
    <row r="246" spans="1:35" ht="15.6">
      <c r="A246" s="190">
        <f>HLOOKUP(G242,cwccis,VLOOKUP(J246,row,2))</f>
        <v>871.77</v>
      </c>
      <c r="B246" s="190">
        <f>HLOOKUP(G243,cwccis,VLOOKUP(J246,row,2))</f>
        <v>885.32</v>
      </c>
      <c r="C246" s="190">
        <f>HLOOKUP(G246,cwccis,VLOOKUP(J246,row,2))</f>
        <v>849.84</v>
      </c>
      <c r="D246" s="189" t="str">
        <f>FIXED(HLOOKUP(G246,cwccis,4),0,TRUE)&amp;HLOOKUP(G246,cwccis,5)</f>
        <v>2012(Oct - Dec)</v>
      </c>
      <c r="E246" s="189" t="str">
        <f>J246</f>
        <v>03</v>
      </c>
      <c r="F246" s="218" t="str">
        <f>" Midpoint "&amp;J246</f>
        <v xml:space="preserve"> Midpoint 03</v>
      </c>
      <c r="G246" s="161" t="s">
        <v>1</v>
      </c>
      <c r="H246" s="11"/>
      <c r="I246" s="7">
        <f t="shared" si="86"/>
        <v>15</v>
      </c>
      <c r="J246" s="294" t="s">
        <v>78</v>
      </c>
      <c r="K246" s="295" t="str">
        <f>VLOOKUP(J246,row,3)</f>
        <v>RESERVOIRS</v>
      </c>
      <c r="L246" s="389">
        <v>0</v>
      </c>
      <c r="M246" s="390">
        <f>L246*N246</f>
        <v>0</v>
      </c>
      <c r="N246" s="391">
        <v>0</v>
      </c>
      <c r="O246" s="323">
        <f>M246+L246</f>
        <v>0</v>
      </c>
      <c r="P246" s="456"/>
      <c r="Q246" s="465">
        <f>IF(O246=0,0,B246/A246-1)</f>
        <v>0</v>
      </c>
      <c r="R246" s="297">
        <f>SUM(+L246*(1+Q246),0)</f>
        <v>0</v>
      </c>
      <c r="S246" s="297">
        <f>SUM(+M246*(1+Q246),0)</f>
        <v>0</v>
      </c>
      <c r="T246" s="297">
        <f>S246+R246</f>
        <v>0</v>
      </c>
      <c r="U246" s="456"/>
      <c r="V246" s="466">
        <f>IF(T246=0,0,G246)</f>
        <v>0</v>
      </c>
      <c r="W246" s="467">
        <f>IF(L246=0,0,C246/B246-1)</f>
        <v>0</v>
      </c>
      <c r="X246" s="467"/>
      <c r="Y246" s="297">
        <f>SUM(+R246*(1+W246),0)</f>
        <v>0</v>
      </c>
      <c r="Z246" s="428">
        <f>SUM(+S246*(1+W246),0)</f>
        <v>0</v>
      </c>
      <c r="AA246" s="310">
        <f>Y246+Z246</f>
        <v>0</v>
      </c>
      <c r="AC246" s="20"/>
    </row>
    <row r="247" spans="1:35" ht="15.6">
      <c r="A247" s="190">
        <f>HLOOKUP(G242,cwccis,VLOOKUP(J247,row,2))</f>
        <v>790.24</v>
      </c>
      <c r="B247" s="190">
        <f>HLOOKUP(G243,cwccis,VLOOKUP(J247,row,2))</f>
        <v>802.53</v>
      </c>
      <c r="C247" s="190">
        <f>HLOOKUP(G247,cwccis,VLOOKUP(J247,row,2))</f>
        <v>790.24</v>
      </c>
      <c r="D247" s="189" t="str">
        <f>FIXED(HLOOKUP(G247,cwccis,4),0,TRUE)&amp;HLOOKUP(G247,cwccis,5)</f>
        <v>2013(Oct - Dec)</v>
      </c>
      <c r="E247" s="189" t="str">
        <f>J247</f>
        <v>04</v>
      </c>
      <c r="F247" s="218" t="str">
        <f>" Midpoint "&amp;J247</f>
        <v xml:space="preserve"> Midpoint 04</v>
      </c>
      <c r="G247" s="161" t="s">
        <v>0</v>
      </c>
      <c r="H247" s="11"/>
      <c r="I247" s="7">
        <f t="shared" si="86"/>
        <v>16</v>
      </c>
      <c r="J247" s="294" t="s">
        <v>79</v>
      </c>
      <c r="K247" s="295" t="str">
        <f>VLOOKUP(J247,row,3)</f>
        <v>DAMS</v>
      </c>
      <c r="L247" s="389">
        <v>0</v>
      </c>
      <c r="M247" s="390">
        <f>L247*N247</f>
        <v>0</v>
      </c>
      <c r="N247" s="391">
        <v>0</v>
      </c>
      <c r="O247" s="323">
        <f>M247+L247</f>
        <v>0</v>
      </c>
      <c r="P247" s="456"/>
      <c r="Q247" s="465">
        <f>IF(O247=0,0,B247/A247-1)</f>
        <v>0</v>
      </c>
      <c r="R247" s="297">
        <f>SUM(+L247*(1+Q247),0)</f>
        <v>0</v>
      </c>
      <c r="S247" s="297">
        <f>SUM(+M247*(1+Q247),0)</f>
        <v>0</v>
      </c>
      <c r="T247" s="297">
        <f>S247+R247</f>
        <v>0</v>
      </c>
      <c r="U247" s="456"/>
      <c r="V247" s="466">
        <f>IF(T247=0,0,G247)</f>
        <v>0</v>
      </c>
      <c r="W247" s="467">
        <f>IF(L247=0,0,C247/B247-1)</f>
        <v>0</v>
      </c>
      <c r="X247" s="467"/>
      <c r="Y247" s="297">
        <f>SUM(+R247*(1+W247),0)</f>
        <v>0</v>
      </c>
      <c r="Z247" s="428">
        <f>SUM(+S247*(1+W247),0)</f>
        <v>0</v>
      </c>
      <c r="AA247" s="310">
        <f>Y247+Z247</f>
        <v>0</v>
      </c>
      <c r="AC247" s="20"/>
    </row>
    <row r="248" spans="1:35" ht="15.6">
      <c r="A248" s="190">
        <f>HLOOKUP(G242,cwccis,VLOOKUP(J248,row,2))</f>
        <v>787.78</v>
      </c>
      <c r="B248" s="190">
        <f>HLOOKUP(G243,cwccis,VLOOKUP(J248,row,2))</f>
        <v>800.03</v>
      </c>
      <c r="C248" s="190">
        <f>HLOOKUP(G248,cwccis,VLOOKUP(J248,row,2))</f>
        <v>800.03</v>
      </c>
      <c r="D248" s="189" t="str">
        <f>FIXED(HLOOKUP(G248,cwccis,4),0,TRUE)&amp;HLOOKUP(G248,cwccis,5)</f>
        <v>2014(Oct - Dec)</v>
      </c>
      <c r="E248" s="189" t="str">
        <f>J248</f>
        <v>05</v>
      </c>
      <c r="F248" s="218" t="str">
        <f>" Midpoint "&amp;J248</f>
        <v xml:space="preserve"> Midpoint 05</v>
      </c>
      <c r="G248" s="161" t="s">
        <v>676</v>
      </c>
      <c r="H248" s="11"/>
      <c r="I248" s="7">
        <f t="shared" si="86"/>
        <v>17</v>
      </c>
      <c r="J248" s="294" t="s">
        <v>80</v>
      </c>
      <c r="K248" s="295" t="str">
        <f>VLOOKUP(J248,row,3)</f>
        <v>LOCKS</v>
      </c>
      <c r="L248" s="389">
        <v>0</v>
      </c>
      <c r="M248" s="390">
        <f>L248*N248</f>
        <v>0</v>
      </c>
      <c r="N248" s="391">
        <v>0</v>
      </c>
      <c r="O248" s="323">
        <f>M248+L248</f>
        <v>0</v>
      </c>
      <c r="P248" s="456"/>
      <c r="Q248" s="465">
        <f>IF(O248=0,0,B248/A248-1)</f>
        <v>0</v>
      </c>
      <c r="R248" s="297">
        <f>SUM(+L248*(1+Q248),0)</f>
        <v>0</v>
      </c>
      <c r="S248" s="297">
        <f>SUM(+M248*(1+Q248),0)</f>
        <v>0</v>
      </c>
      <c r="T248" s="297">
        <f>S248+R248</f>
        <v>0</v>
      </c>
      <c r="U248" s="456"/>
      <c r="V248" s="466">
        <f>IF(T248=0,0,G248)</f>
        <v>0</v>
      </c>
      <c r="W248" s="467">
        <f>IF(L248=0,0,C248/B248-1)</f>
        <v>0</v>
      </c>
      <c r="X248" s="467"/>
      <c r="Y248" s="297">
        <f>SUM(+R248*(1+W248),0)</f>
        <v>0</v>
      </c>
      <c r="Z248" s="428">
        <f>SUM(+S248*(1+W248),0)</f>
        <v>0</v>
      </c>
      <c r="AA248" s="310">
        <f>Y248+Z248</f>
        <v>0</v>
      </c>
      <c r="AC248" s="20"/>
    </row>
    <row r="249" spans="1:35" ht="15.6">
      <c r="A249" s="190">
        <f>HLOOKUP(G242,cwccis,VLOOKUP(J249,row,2))</f>
        <v>775.02</v>
      </c>
      <c r="B249" s="190">
        <f>HLOOKUP(G243,cwccis,VLOOKUP(J249,row,2))</f>
        <v>787.07</v>
      </c>
      <c r="C249" s="190">
        <f>HLOOKUP(G249,cwccis,VLOOKUP(J249,row,2))</f>
        <v>801.81</v>
      </c>
      <c r="D249" s="189" t="str">
        <f>FIXED(HLOOKUP(G249,cwccis,4),0,TRUE)&amp;HLOOKUP(G249,cwccis,5)</f>
        <v>2015(Oct - Dec)</v>
      </c>
      <c r="E249" s="189" t="str">
        <f>J249</f>
        <v>06</v>
      </c>
      <c r="F249" s="218" t="str">
        <f>" Midpoint "&amp;J249</f>
        <v xml:space="preserve"> Midpoint 06</v>
      </c>
      <c r="G249" s="161" t="s">
        <v>680</v>
      </c>
      <c r="H249" s="11"/>
      <c r="I249" s="7">
        <f t="shared" si="86"/>
        <v>18</v>
      </c>
      <c r="J249" s="294" t="s">
        <v>81</v>
      </c>
      <c r="K249" s="295" t="str">
        <f>VLOOKUP(J249,row,3)</f>
        <v>FISH &amp; WILDLIFE FACILITIES</v>
      </c>
      <c r="L249" s="389">
        <v>0</v>
      </c>
      <c r="M249" s="390">
        <f>L249*N249</f>
        <v>0</v>
      </c>
      <c r="N249" s="391">
        <v>0</v>
      </c>
      <c r="O249" s="323">
        <f>M249+L249</f>
        <v>0</v>
      </c>
      <c r="P249" s="456"/>
      <c r="Q249" s="465">
        <f>IF(O249=0,0,B249/A249-1)</f>
        <v>0</v>
      </c>
      <c r="R249" s="297">
        <f>SUM(+L249*(1+Q249),0)</f>
        <v>0</v>
      </c>
      <c r="S249" s="297">
        <f>SUM(+M249*(1+Q249),0)</f>
        <v>0</v>
      </c>
      <c r="T249" s="297">
        <f>S249+R249</f>
        <v>0</v>
      </c>
      <c r="U249" s="456"/>
      <c r="V249" s="466">
        <f>IF(T249=0,0,G249)</f>
        <v>0</v>
      </c>
      <c r="W249" s="467">
        <f>IF(L249=0,0,C249/B249-1)</f>
        <v>0</v>
      </c>
      <c r="X249" s="467"/>
      <c r="Y249" s="297">
        <f>SUM(+R249*(1+W249),0)</f>
        <v>0</v>
      </c>
      <c r="Z249" s="428">
        <f>SUM(+S249*(1+W249),0)</f>
        <v>0</v>
      </c>
      <c r="AA249" s="310">
        <f>Y249+Z249</f>
        <v>0</v>
      </c>
      <c r="AC249" s="20"/>
    </row>
    <row r="250" spans="1:35" ht="15.6">
      <c r="A250" s="190">
        <f>HLOOKUP(G242,cwccis,VLOOKUP(J250,row,2))</f>
        <v>735.71</v>
      </c>
      <c r="B250" s="190">
        <f>HLOOKUP(G243,cwccis,VLOOKUP(J250,row,2))</f>
        <v>747.14</v>
      </c>
      <c r="C250" s="190">
        <f>HLOOKUP(G250,cwccis,VLOOKUP(J250,row,2))</f>
        <v>764.77</v>
      </c>
      <c r="D250" s="189" t="str">
        <f>FIXED(HLOOKUP(G250,cwccis,4),0,TRUE)&amp;HLOOKUP(G250,cwccis,5)</f>
        <v>2016(Jan - Mar)</v>
      </c>
      <c r="E250" s="189" t="str">
        <f>J250</f>
        <v>07</v>
      </c>
      <c r="F250" s="218" t="str">
        <f>" Midpoint "&amp;J250</f>
        <v xml:space="preserve"> Midpoint 07</v>
      </c>
      <c r="G250" s="161" t="s">
        <v>524</v>
      </c>
      <c r="H250" s="11"/>
      <c r="I250" s="7">
        <f t="shared" si="86"/>
        <v>19</v>
      </c>
      <c r="J250" s="294" t="s">
        <v>82</v>
      </c>
      <c r="K250" s="295" t="str">
        <f>VLOOKUP(J250,row,3)</f>
        <v>POWER PLANT</v>
      </c>
      <c r="L250" s="389">
        <v>0</v>
      </c>
      <c r="M250" s="390">
        <f>L250*N250</f>
        <v>0</v>
      </c>
      <c r="N250" s="391">
        <v>0</v>
      </c>
      <c r="O250" s="323">
        <f>M250+L250</f>
        <v>0</v>
      </c>
      <c r="P250" s="456"/>
      <c r="Q250" s="465">
        <f>IF(O250=0,0,B250/A250-1)</f>
        <v>0</v>
      </c>
      <c r="R250" s="297">
        <f>SUM(+L250*(1+Q250),0)</f>
        <v>0</v>
      </c>
      <c r="S250" s="297">
        <f>SUM(+M250*(1+Q250),0)</f>
        <v>0</v>
      </c>
      <c r="T250" s="297">
        <f>S250+R250</f>
        <v>0</v>
      </c>
      <c r="U250" s="456"/>
      <c r="V250" s="466">
        <f>IF(T250=0,0,G250)</f>
        <v>0</v>
      </c>
      <c r="W250" s="467">
        <f>IF(L250=0,0,C250/B250-1)</f>
        <v>0</v>
      </c>
      <c r="X250" s="467"/>
      <c r="Y250" s="297">
        <f>SUM(+R250*(1+W250),0)</f>
        <v>0</v>
      </c>
      <c r="Z250" s="428">
        <f>SUM(+S250*(1+W250),0)</f>
        <v>0</v>
      </c>
      <c r="AA250" s="310">
        <f>Y250+Z250</f>
        <v>0</v>
      </c>
      <c r="AC250" s="20"/>
    </row>
    <row r="251" spans="1:35">
      <c r="A251" s="116"/>
      <c r="B251" s="154"/>
      <c r="C251" s="154"/>
      <c r="D251" s="137"/>
      <c r="E251" s="137"/>
      <c r="F251" s="209"/>
      <c r="G251" s="137"/>
      <c r="H251" s="125"/>
      <c r="I251" s="7">
        <f t="shared" si="86"/>
        <v>20</v>
      </c>
      <c r="J251" s="468" t="s">
        <v>40</v>
      </c>
      <c r="K251" s="395"/>
      <c r="L251" s="396"/>
      <c r="M251" s="397"/>
      <c r="N251" s="398"/>
      <c r="O251" s="297"/>
      <c r="P251" s="456"/>
      <c r="Q251" s="465"/>
      <c r="R251" s="297">
        <v>0</v>
      </c>
      <c r="S251" s="297"/>
      <c r="T251" s="297"/>
      <c r="U251" s="456"/>
      <c r="V251" s="469"/>
      <c r="W251" s="467"/>
      <c r="X251" s="467"/>
      <c r="Y251" s="297"/>
      <c r="Z251" s="428"/>
      <c r="AA251" s="310"/>
      <c r="AC251" s="20"/>
    </row>
    <row r="252" spans="1:35" ht="15">
      <c r="A252" s="116"/>
      <c r="B252" s="154"/>
      <c r="C252" s="154"/>
      <c r="D252" s="137"/>
      <c r="E252" s="137"/>
      <c r="F252" s="209"/>
      <c r="G252" s="137"/>
      <c r="H252" s="125"/>
      <c r="I252" s="7">
        <f t="shared" si="86"/>
        <v>21</v>
      </c>
      <c r="J252" s="470"/>
      <c r="K252" s="471"/>
      <c r="L252" s="303" t="s">
        <v>36</v>
      </c>
      <c r="M252" s="305" t="s">
        <v>36</v>
      </c>
      <c r="N252" s="401" t="s">
        <v>36</v>
      </c>
      <c r="O252" s="472" t="s">
        <v>36</v>
      </c>
      <c r="P252" s="456"/>
      <c r="Q252" s="473"/>
      <c r="R252" s="472" t="s">
        <v>36</v>
      </c>
      <c r="S252" s="472" t="s">
        <v>36</v>
      </c>
      <c r="T252" s="472" t="s">
        <v>36</v>
      </c>
      <c r="U252" s="456"/>
      <c r="V252" s="473"/>
      <c r="W252" s="439"/>
      <c r="X252" s="439"/>
      <c r="Y252" s="472" t="s">
        <v>36</v>
      </c>
      <c r="Z252" s="474" t="s">
        <v>36</v>
      </c>
      <c r="AA252" s="403" t="s">
        <v>36</v>
      </c>
      <c r="AC252" s="20"/>
      <c r="AE252" s="15"/>
      <c r="AF252" s="15"/>
      <c r="AG252" s="15"/>
      <c r="AH252" s="15"/>
      <c r="AI252" s="15"/>
    </row>
    <row r="253" spans="1:35" ht="15">
      <c r="A253" s="116"/>
      <c r="B253" s="154"/>
      <c r="C253" s="154"/>
      <c r="D253" s="118"/>
      <c r="E253" s="118"/>
      <c r="F253" s="219"/>
      <c r="G253" s="118"/>
      <c r="H253" s="125"/>
      <c r="I253" s="7">
        <f t="shared" si="86"/>
        <v>22</v>
      </c>
      <c r="J253" s="470"/>
      <c r="K253" s="308" t="s">
        <v>66</v>
      </c>
      <c r="L253" s="296">
        <f>SUM(L246:L251)</f>
        <v>0</v>
      </c>
      <c r="M253" s="299">
        <f>SUM(M246:M251)</f>
        <v>0</v>
      </c>
      <c r="N253" s="333">
        <f>IF(L253&gt;0,O253/L253-1,0)</f>
        <v>0</v>
      </c>
      <c r="O253" s="335">
        <f>L253+M253</f>
        <v>0</v>
      </c>
      <c r="P253" s="456"/>
      <c r="Q253" s="460"/>
      <c r="R253" s="297">
        <f>SUM(R246:R251)</f>
        <v>0</v>
      </c>
      <c r="S253" s="297">
        <f>SUM(S246:S251)</f>
        <v>0</v>
      </c>
      <c r="T253" s="297">
        <f>R253+S253</f>
        <v>0</v>
      </c>
      <c r="U253" s="456"/>
      <c r="V253" s="460"/>
      <c r="W253" s="332"/>
      <c r="X253" s="332"/>
      <c r="Y253" s="297">
        <f>SUM(Y246:Y251)</f>
        <v>0</v>
      </c>
      <c r="Z253" s="428">
        <f>SUM(Z246:Z251)</f>
        <v>0</v>
      </c>
      <c r="AA253" s="310">
        <f>Y253+Z253</f>
        <v>0</v>
      </c>
      <c r="AC253" s="191">
        <f>SUM(AA246:AA251)</f>
        <v>0</v>
      </c>
      <c r="AD253" s="15"/>
      <c r="AE253" s="17"/>
      <c r="AF253" s="17"/>
      <c r="AG253" s="17"/>
      <c r="AH253" s="17"/>
      <c r="AI253" s="17"/>
    </row>
    <row r="254" spans="1:35" ht="15">
      <c r="A254" s="116"/>
      <c r="B254" s="154"/>
      <c r="C254" s="154"/>
      <c r="D254" s="118"/>
      <c r="E254" s="118"/>
      <c r="F254" s="219"/>
      <c r="G254" s="118"/>
      <c r="H254" s="125"/>
      <c r="I254" s="7">
        <f t="shared" si="86"/>
        <v>23</v>
      </c>
      <c r="J254" s="470"/>
      <c r="K254" s="295"/>
      <c r="L254" s="311"/>
      <c r="M254" s="319"/>
      <c r="N254" s="350"/>
      <c r="O254" s="323"/>
      <c r="P254" s="456"/>
      <c r="Q254" s="460"/>
      <c r="R254" s="323"/>
      <c r="S254" s="323"/>
      <c r="T254" s="323"/>
      <c r="U254" s="456"/>
      <c r="V254" s="460"/>
      <c r="W254" s="332"/>
      <c r="X254" s="332"/>
      <c r="Y254" s="323"/>
      <c r="Z254" s="475"/>
      <c r="AA254" s="315"/>
      <c r="AC254" s="20"/>
      <c r="AD254" s="15"/>
      <c r="AE254" s="17"/>
      <c r="AF254" s="17"/>
      <c r="AG254" s="17"/>
      <c r="AH254" s="17"/>
      <c r="AI254" s="17"/>
    </row>
    <row r="255" spans="1:35" ht="15.6">
      <c r="A255" s="192">
        <f>HLOOKUP(G242,cwccis,VLOOKUP(E255,row,2))</f>
        <v>798.14</v>
      </c>
      <c r="B255" s="193">
        <f>HLOOKUP(G243,cwccis,VLOOKUP(E255,row,2))</f>
        <v>810.55</v>
      </c>
      <c r="C255" s="190">
        <f>HLOOKUP(G255,cwccis,VLOOKUP(E255,row,2))</f>
        <v>782.27</v>
      </c>
      <c r="D255" s="189" t="str">
        <f>FIXED(HLOOKUP(G255,cwccis,4),0,TRUE)&amp;HLOOKUP(G255,cwccis,5)</f>
        <v>2012(Oct - Dec)</v>
      </c>
      <c r="E255" s="525" t="s">
        <v>1099</v>
      </c>
      <c r="F255" s="209" t="s">
        <v>490</v>
      </c>
      <c r="G255" s="161" t="s">
        <v>1</v>
      </c>
      <c r="H255" s="11"/>
      <c r="I255" s="7">
        <f t="shared" si="86"/>
        <v>24</v>
      </c>
      <c r="J255" s="316" t="s">
        <v>61</v>
      </c>
      <c r="K255" s="476" t="s">
        <v>37</v>
      </c>
      <c r="L255" s="389">
        <v>0</v>
      </c>
      <c r="M255" s="390">
        <f>L255*N255</f>
        <v>0</v>
      </c>
      <c r="N255" s="407">
        <v>0</v>
      </c>
      <c r="O255" s="323">
        <f>L255+M255</f>
        <v>0</v>
      </c>
      <c r="P255" s="456"/>
      <c r="Q255" s="465">
        <f>IF(O255=0,0,B255/A255-1)</f>
        <v>0</v>
      </c>
      <c r="R255" s="297">
        <f>SUM(+L255*(1+Q255),0)</f>
        <v>0</v>
      </c>
      <c r="S255" s="297">
        <f>SUM(+M255*(1+Q255),0)</f>
        <v>0</v>
      </c>
      <c r="T255" s="297">
        <f>S255+R255</f>
        <v>0</v>
      </c>
      <c r="U255" s="456"/>
      <c r="V255" s="466">
        <f>IF(T255=0,0,G255)</f>
        <v>0</v>
      </c>
      <c r="W255" s="467">
        <f>IF(L255=0,0,C255/B255-1)</f>
        <v>0</v>
      </c>
      <c r="X255" s="467"/>
      <c r="Y255" s="297">
        <f>SUM(+R255*(1+W255),0)</f>
        <v>0</v>
      </c>
      <c r="Z255" s="428">
        <f>SUM(+S255*(1+W255),0)</f>
        <v>0</v>
      </c>
      <c r="AA255" s="310">
        <f>Y255+Z255</f>
        <v>0</v>
      </c>
      <c r="AC255" s="191">
        <f>AA255</f>
        <v>0</v>
      </c>
      <c r="AD255" s="15"/>
      <c r="AE255" s="17"/>
      <c r="AF255" s="17"/>
      <c r="AG255" s="17"/>
      <c r="AH255" s="17"/>
      <c r="AI255" s="17"/>
    </row>
    <row r="256" spans="1:35" ht="25.5" customHeight="1">
      <c r="A256" s="132"/>
      <c r="B256" s="135"/>
      <c r="C256" s="135"/>
      <c r="D256" s="117"/>
      <c r="E256" s="117"/>
      <c r="F256" s="764" t="s">
        <v>1100</v>
      </c>
      <c r="G256" s="118"/>
      <c r="H256" s="125"/>
      <c r="I256" s="7">
        <f t="shared" si="86"/>
        <v>25</v>
      </c>
      <c r="J256" s="470"/>
      <c r="K256" s="295"/>
      <c r="L256" s="477"/>
      <c r="M256" s="297"/>
      <c r="N256" s="503"/>
      <c r="O256" s="323"/>
      <c r="P256" s="456"/>
      <c r="Q256" s="465"/>
      <c r="R256" s="323"/>
      <c r="S256" s="323"/>
      <c r="T256" s="323"/>
      <c r="U256" s="456"/>
      <c r="V256" s="460"/>
      <c r="W256" s="332"/>
      <c r="X256" s="332"/>
      <c r="Y256" s="323"/>
      <c r="Z256" s="475"/>
      <c r="AA256" s="315"/>
      <c r="AC256" s="20"/>
      <c r="AD256" s="15"/>
      <c r="AE256" s="17"/>
      <c r="AF256" s="17"/>
      <c r="AG256" s="17"/>
      <c r="AH256" s="17"/>
      <c r="AI256" s="17"/>
    </row>
    <row r="257" spans="1:35" ht="15">
      <c r="A257" s="132"/>
      <c r="B257" s="135"/>
      <c r="C257" s="135"/>
      <c r="D257" s="117"/>
      <c r="E257" s="117"/>
      <c r="F257" s="764"/>
      <c r="G257" s="118"/>
      <c r="H257" s="125"/>
      <c r="I257" s="7">
        <f t="shared" si="86"/>
        <v>26</v>
      </c>
      <c r="J257" s="470"/>
      <c r="K257" s="478"/>
      <c r="L257" s="409"/>
      <c r="M257" s="479"/>
      <c r="N257" s="503"/>
      <c r="O257" s="323"/>
      <c r="P257" s="456"/>
      <c r="Q257" s="460"/>
      <c r="R257" s="323"/>
      <c r="S257" s="323"/>
      <c r="T257" s="323"/>
      <c r="U257" s="456"/>
      <c r="V257" s="480"/>
      <c r="W257" s="332"/>
      <c r="X257" s="332"/>
      <c r="Y257" s="323"/>
      <c r="Z257" s="475"/>
      <c r="AA257" s="315"/>
      <c r="AC257" s="26"/>
      <c r="AD257" s="15"/>
      <c r="AE257" s="17"/>
      <c r="AF257" s="17"/>
      <c r="AG257" s="17"/>
      <c r="AH257" s="17"/>
      <c r="AI257" s="17"/>
    </row>
    <row r="258" spans="1:35" ht="16.5" customHeight="1">
      <c r="A258" s="132"/>
      <c r="B258" s="135"/>
      <c r="C258" s="135"/>
      <c r="D258" s="117"/>
      <c r="E258" s="117"/>
      <c r="F258" s="219"/>
      <c r="G258" s="118"/>
      <c r="H258" s="125"/>
      <c r="I258" s="7">
        <f t="shared" si="86"/>
        <v>27</v>
      </c>
      <c r="J258" s="294">
        <v>30</v>
      </c>
      <c r="K258" s="248" t="s">
        <v>38</v>
      </c>
      <c r="L258" s="477"/>
      <c r="M258" s="323"/>
      <c r="N258" s="503"/>
      <c r="O258" s="323"/>
      <c r="P258" s="456"/>
      <c r="Q258" s="465"/>
      <c r="R258" s="323"/>
      <c r="S258" s="323"/>
      <c r="T258" s="323"/>
      <c r="U258" s="456"/>
      <c r="V258" s="460"/>
      <c r="W258" s="467"/>
      <c r="X258" s="467"/>
      <c r="Y258" s="323"/>
      <c r="Z258" s="475"/>
      <c r="AA258" s="315"/>
      <c r="AC258" s="20"/>
      <c r="AD258" s="15"/>
      <c r="AE258" s="17"/>
      <c r="AF258" s="17"/>
      <c r="AG258" s="17"/>
      <c r="AH258" s="17"/>
      <c r="AI258" s="17"/>
    </row>
    <row r="259" spans="1:35" ht="15.6">
      <c r="A259" s="194">
        <f>HLOOKUP(G242,cwccis,VLOOKUP(J258,row,2))</f>
        <v>1.0285676763214286</v>
      </c>
      <c r="B259" s="194">
        <f>HLOOKUP(G243,cwccis,VLOOKUP(J258,row,2))</f>
        <v>1.0507806142209108</v>
      </c>
      <c r="C259" s="195">
        <f>HLOOKUP(G259,cwccis,VLOOKUP(J258,row,2))</f>
        <v>1.107824484551688</v>
      </c>
      <c r="D259" s="189" t="str">
        <f>FIXED(HLOOKUP(G259,cwccis,4),0,TRUE)&amp;HLOOKUP(G259,cwccis,5)</f>
        <v>2016(Apr - Jun)</v>
      </c>
      <c r="E259" s="189">
        <f>J258</f>
        <v>30</v>
      </c>
      <c r="F259" s="220" t="s">
        <v>400</v>
      </c>
      <c r="G259" s="161" t="s">
        <v>525</v>
      </c>
      <c r="H259" s="13"/>
      <c r="I259" s="7">
        <f t="shared" si="86"/>
        <v>28</v>
      </c>
      <c r="J259" s="411">
        <f>'Input %'!$D$10</f>
        <v>2.5000000000000001E-2</v>
      </c>
      <c r="K259" s="414" t="s">
        <v>44</v>
      </c>
      <c r="L259" s="412">
        <f>ROUND(L253*J259,0)</f>
        <v>0</v>
      </c>
      <c r="M259" s="481">
        <f t="shared" ref="M259:M267" si="87">L259*N259</f>
        <v>0</v>
      </c>
      <c r="N259" s="482">
        <f>N253</f>
        <v>0</v>
      </c>
      <c r="O259" s="297">
        <f t="shared" ref="O259:O267" si="88">M259+L259</f>
        <v>0</v>
      </c>
      <c r="P259" s="456"/>
      <c r="Q259" s="465">
        <f t="shared" ref="Q259:Q267" si="89">IF(O259=0,0,B259/A259-1)</f>
        <v>0</v>
      </c>
      <c r="R259" s="297">
        <f t="shared" ref="R259:R267" si="90">SUM(+L259*(1+Q259),0)</f>
        <v>0</v>
      </c>
      <c r="S259" s="297">
        <f t="shared" ref="S259:S267" si="91">SUM(+M259*(1+Q259),0)</f>
        <v>0</v>
      </c>
      <c r="T259" s="297">
        <f t="shared" ref="T259:T267" si="92">S259+R259</f>
        <v>0</v>
      </c>
      <c r="U259" s="456"/>
      <c r="V259" s="466">
        <f t="shared" ref="V259:V267" si="93">IF(T259=0,0,G259)</f>
        <v>0</v>
      </c>
      <c r="W259" s="467">
        <f t="shared" ref="W259:W267" si="94">IF(L259=0,0,C259/B259-1)</f>
        <v>0</v>
      </c>
      <c r="X259" s="467"/>
      <c r="Y259" s="297">
        <f t="shared" ref="Y259:Y267" si="95">SUM(+R259*(1+W259),0)</f>
        <v>0</v>
      </c>
      <c r="Z259" s="428">
        <f t="shared" ref="Z259:Z267" si="96">SUM(+S259*(1+W259),0)</f>
        <v>0</v>
      </c>
      <c r="AA259" s="310">
        <f t="shared" ref="AA259:AA267" si="97">Y259+Z259</f>
        <v>0</v>
      </c>
      <c r="AC259" s="191">
        <f t="shared" ref="AC259:AC267" si="98">AA259</f>
        <v>0</v>
      </c>
      <c r="AD259" s="15"/>
      <c r="AE259" s="17"/>
      <c r="AF259" s="17"/>
      <c r="AG259" s="17"/>
      <c r="AH259" s="17"/>
      <c r="AI259" s="17"/>
    </row>
    <row r="260" spans="1:35" ht="15">
      <c r="A260" s="194">
        <f>A259</f>
        <v>1.0285676763214286</v>
      </c>
      <c r="B260" s="194">
        <f>B259</f>
        <v>1.0507806142209108</v>
      </c>
      <c r="C260" s="195">
        <f>C259</f>
        <v>1.107824484551688</v>
      </c>
      <c r="D260" s="190" t="str">
        <f>D259</f>
        <v>2016(Apr - Jun)</v>
      </c>
      <c r="E260" s="189">
        <f>J258</f>
        <v>30</v>
      </c>
      <c r="F260" s="221" t="str">
        <f>"From "&amp;F259</f>
        <v>From Design mid point period</v>
      </c>
      <c r="G260" s="190" t="str">
        <f>G259</f>
        <v>2016Q3</v>
      </c>
      <c r="H260" s="127"/>
      <c r="I260" s="7">
        <f t="shared" si="86"/>
        <v>29</v>
      </c>
      <c r="J260" s="411">
        <f>'Input %'!$D$12</f>
        <v>0.02</v>
      </c>
      <c r="K260" s="414" t="s">
        <v>45</v>
      </c>
      <c r="L260" s="412">
        <f>ROUND(L253*J260,0)</f>
        <v>0</v>
      </c>
      <c r="M260" s="481">
        <f t="shared" si="87"/>
        <v>0</v>
      </c>
      <c r="N260" s="482">
        <f>N253</f>
        <v>0</v>
      </c>
      <c r="O260" s="297">
        <f t="shared" si="88"/>
        <v>0</v>
      </c>
      <c r="P260" s="456"/>
      <c r="Q260" s="465">
        <f t="shared" si="89"/>
        <v>0</v>
      </c>
      <c r="R260" s="297">
        <f t="shared" si="90"/>
        <v>0</v>
      </c>
      <c r="S260" s="297">
        <f t="shared" si="91"/>
        <v>0</v>
      </c>
      <c r="T260" s="297">
        <f t="shared" si="92"/>
        <v>0</v>
      </c>
      <c r="U260" s="456"/>
      <c r="V260" s="466">
        <f t="shared" si="93"/>
        <v>0</v>
      </c>
      <c r="W260" s="467">
        <f t="shared" si="94"/>
        <v>0</v>
      </c>
      <c r="X260" s="467"/>
      <c r="Y260" s="297">
        <f t="shared" si="95"/>
        <v>0</v>
      </c>
      <c r="Z260" s="428">
        <f t="shared" si="96"/>
        <v>0</v>
      </c>
      <c r="AA260" s="310">
        <f t="shared" si="97"/>
        <v>0</v>
      </c>
      <c r="AC260" s="191">
        <f t="shared" si="98"/>
        <v>0</v>
      </c>
      <c r="AD260" s="15"/>
      <c r="AE260" s="17"/>
      <c r="AF260" s="17"/>
      <c r="AG260" s="17"/>
      <c r="AH260" s="17"/>
      <c r="AI260" s="17"/>
    </row>
    <row r="261" spans="1:35" ht="15">
      <c r="A261" s="194">
        <f t="shared" ref="A261:C261" si="99">A260</f>
        <v>1.0285676763214286</v>
      </c>
      <c r="B261" s="194">
        <f t="shared" si="99"/>
        <v>1.0507806142209108</v>
      </c>
      <c r="C261" s="195">
        <f t="shared" si="99"/>
        <v>1.107824484551688</v>
      </c>
      <c r="D261" s="190" t="str">
        <f>D259</f>
        <v>2016(Apr - Jun)</v>
      </c>
      <c r="E261" s="189">
        <f>J258</f>
        <v>30</v>
      </c>
      <c r="F261" s="221" t="str">
        <f>"From "&amp;F259</f>
        <v>From Design mid point period</v>
      </c>
      <c r="G261" s="190" t="str">
        <f>G259</f>
        <v>2016Q3</v>
      </c>
      <c r="H261" s="127"/>
      <c r="I261" s="7">
        <f t="shared" si="86"/>
        <v>30</v>
      </c>
      <c r="J261" s="411">
        <f>'Input %'!$D$13</f>
        <v>8.5000000000000006E-2</v>
      </c>
      <c r="K261" s="414" t="s">
        <v>46</v>
      </c>
      <c r="L261" s="412">
        <f>ROUND(L253*J261,0)</f>
        <v>0</v>
      </c>
      <c r="M261" s="481">
        <f t="shared" si="87"/>
        <v>0</v>
      </c>
      <c r="N261" s="482">
        <f>N253</f>
        <v>0</v>
      </c>
      <c r="O261" s="297">
        <f t="shared" si="88"/>
        <v>0</v>
      </c>
      <c r="P261" s="456"/>
      <c r="Q261" s="465">
        <f t="shared" si="89"/>
        <v>0</v>
      </c>
      <c r="R261" s="297">
        <f t="shared" si="90"/>
        <v>0</v>
      </c>
      <c r="S261" s="297">
        <f t="shared" si="91"/>
        <v>0</v>
      </c>
      <c r="T261" s="297">
        <f t="shared" si="92"/>
        <v>0</v>
      </c>
      <c r="U261" s="456"/>
      <c r="V261" s="466">
        <f t="shared" si="93"/>
        <v>0</v>
      </c>
      <c r="W261" s="467">
        <f t="shared" si="94"/>
        <v>0</v>
      </c>
      <c r="X261" s="467"/>
      <c r="Y261" s="297">
        <f t="shared" si="95"/>
        <v>0</v>
      </c>
      <c r="Z261" s="428">
        <f t="shared" si="96"/>
        <v>0</v>
      </c>
      <c r="AA261" s="310">
        <f t="shared" si="97"/>
        <v>0</v>
      </c>
      <c r="AC261" s="191">
        <f t="shared" si="98"/>
        <v>0</v>
      </c>
      <c r="AD261" s="15"/>
      <c r="AE261" s="17"/>
      <c r="AF261" s="17"/>
      <c r="AG261" s="17"/>
      <c r="AH261" s="17"/>
      <c r="AI261" s="17"/>
    </row>
    <row r="262" spans="1:35" ht="15">
      <c r="A262" s="194">
        <f t="shared" ref="A262:C262" si="100">A261</f>
        <v>1.0285676763214286</v>
      </c>
      <c r="B262" s="194">
        <f t="shared" si="100"/>
        <v>1.0507806142209108</v>
      </c>
      <c r="C262" s="195">
        <f t="shared" si="100"/>
        <v>1.107824484551688</v>
      </c>
      <c r="D262" s="190" t="str">
        <f>D259</f>
        <v>2016(Apr - Jun)</v>
      </c>
      <c r="E262" s="189">
        <f>J258</f>
        <v>30</v>
      </c>
      <c r="F262" s="221" t="str">
        <f>"From "&amp;F259</f>
        <v>From Design mid point period</v>
      </c>
      <c r="G262" s="190" t="str">
        <f>G259</f>
        <v>2016Q3</v>
      </c>
      <c r="H262" s="127"/>
      <c r="I262" s="7">
        <f t="shared" si="86"/>
        <v>31</v>
      </c>
      <c r="J262" s="411">
        <f>'Input %'!$D$15</f>
        <v>5.0000000000000001E-3</v>
      </c>
      <c r="K262" s="414" t="s">
        <v>697</v>
      </c>
      <c r="L262" s="412">
        <f>ROUND(L253*J262,0)</f>
        <v>0</v>
      </c>
      <c r="M262" s="481">
        <f t="shared" si="87"/>
        <v>0</v>
      </c>
      <c r="N262" s="483">
        <f>N253</f>
        <v>0</v>
      </c>
      <c r="O262" s="297">
        <f t="shared" si="88"/>
        <v>0</v>
      </c>
      <c r="P262" s="456"/>
      <c r="Q262" s="465">
        <f t="shared" si="89"/>
        <v>0</v>
      </c>
      <c r="R262" s="297">
        <f t="shared" si="90"/>
        <v>0</v>
      </c>
      <c r="S262" s="297">
        <f t="shared" si="91"/>
        <v>0</v>
      </c>
      <c r="T262" s="297">
        <f t="shared" si="92"/>
        <v>0</v>
      </c>
      <c r="U262" s="456"/>
      <c r="V262" s="466">
        <f t="shared" si="93"/>
        <v>0</v>
      </c>
      <c r="W262" s="467">
        <f t="shared" si="94"/>
        <v>0</v>
      </c>
      <c r="X262" s="467"/>
      <c r="Y262" s="297">
        <f t="shared" si="95"/>
        <v>0</v>
      </c>
      <c r="Z262" s="428">
        <f t="shared" si="96"/>
        <v>0</v>
      </c>
      <c r="AA262" s="310">
        <f t="shared" si="97"/>
        <v>0</v>
      </c>
      <c r="AC262" s="191">
        <f t="shared" si="98"/>
        <v>0</v>
      </c>
      <c r="AD262" s="15"/>
      <c r="AE262" s="17"/>
      <c r="AF262" s="17"/>
      <c r="AG262" s="17"/>
      <c r="AH262" s="17"/>
      <c r="AI262" s="17"/>
    </row>
    <row r="263" spans="1:35" ht="15" customHeight="1">
      <c r="A263" s="194">
        <f t="shared" ref="A263:C263" si="101">A262</f>
        <v>1.0285676763214286</v>
      </c>
      <c r="B263" s="194">
        <f t="shared" si="101"/>
        <v>1.0507806142209108</v>
      </c>
      <c r="C263" s="195">
        <f t="shared" si="101"/>
        <v>1.107824484551688</v>
      </c>
      <c r="D263" s="190" t="str">
        <f>D260</f>
        <v>2016(Apr - Jun)</v>
      </c>
      <c r="E263" s="189">
        <f>J258</f>
        <v>30</v>
      </c>
      <c r="F263" s="221" t="str">
        <f>"From "&amp;F260</f>
        <v>From From Design mid point period</v>
      </c>
      <c r="G263" s="190" t="str">
        <f>G260</f>
        <v>2016Q3</v>
      </c>
      <c r="H263" s="34"/>
      <c r="I263" s="7">
        <f t="shared" si="86"/>
        <v>32</v>
      </c>
      <c r="J263" s="411">
        <f>'Input %'!$D$16</f>
        <v>5.0000000000000001E-3</v>
      </c>
      <c r="K263" s="416" t="s">
        <v>698</v>
      </c>
      <c r="L263" s="412">
        <f>ROUND(L253*J263,0)</f>
        <v>0</v>
      </c>
      <c r="M263" s="390">
        <f t="shared" si="87"/>
        <v>0</v>
      </c>
      <c r="N263" s="413">
        <f>N253</f>
        <v>0</v>
      </c>
      <c r="O263" s="299">
        <f t="shared" si="88"/>
        <v>0</v>
      </c>
      <c r="P263" s="261"/>
      <c r="Q263" s="392">
        <f t="shared" si="89"/>
        <v>0</v>
      </c>
      <c r="R263" s="299">
        <f t="shared" si="90"/>
        <v>0</v>
      </c>
      <c r="S263" s="299">
        <f t="shared" si="91"/>
        <v>0</v>
      </c>
      <c r="T263" s="299">
        <f t="shared" si="92"/>
        <v>0</v>
      </c>
      <c r="U263" s="261"/>
      <c r="V263" s="393">
        <f t="shared" si="93"/>
        <v>0</v>
      </c>
      <c r="W263" s="392">
        <f t="shared" si="94"/>
        <v>0</v>
      </c>
      <c r="X263" s="392"/>
      <c r="Y263" s="299">
        <f t="shared" si="95"/>
        <v>0</v>
      </c>
      <c r="Z263" s="394">
        <f t="shared" si="96"/>
        <v>0</v>
      </c>
      <c r="AA263" s="310">
        <f t="shared" si="97"/>
        <v>0</v>
      </c>
      <c r="AC263" s="191">
        <f t="shared" si="98"/>
        <v>0</v>
      </c>
      <c r="AD263" s="15"/>
      <c r="AE263" s="17"/>
      <c r="AF263" s="17"/>
      <c r="AG263" s="17"/>
      <c r="AH263" s="17"/>
      <c r="AI263" s="17"/>
    </row>
    <row r="264" spans="1:35" ht="15">
      <c r="A264" s="194">
        <f>A262</f>
        <v>1.0285676763214286</v>
      </c>
      <c r="B264" s="194">
        <f>B262</f>
        <v>1.0507806142209108</v>
      </c>
      <c r="C264" s="195">
        <f>C262</f>
        <v>1.107824484551688</v>
      </c>
      <c r="D264" s="190" t="str">
        <f>D259</f>
        <v>2016(Apr - Jun)</v>
      </c>
      <c r="E264" s="189">
        <f>J258</f>
        <v>30</v>
      </c>
      <c r="F264" s="221" t="str">
        <f>"From "&amp;F259</f>
        <v>From Design mid point period</v>
      </c>
      <c r="G264" s="190" t="str">
        <f>G259</f>
        <v>2016Q3</v>
      </c>
      <c r="H264" s="127"/>
      <c r="I264" s="7">
        <f t="shared" si="86"/>
        <v>33</v>
      </c>
      <c r="J264" s="411">
        <f>'Input %'!$D$17</f>
        <v>0.02</v>
      </c>
      <c r="K264" s="414" t="s">
        <v>47</v>
      </c>
      <c r="L264" s="412">
        <f>ROUND(L253*J264,0)</f>
        <v>0</v>
      </c>
      <c r="M264" s="481">
        <f t="shared" si="87"/>
        <v>0</v>
      </c>
      <c r="N264" s="483">
        <f>N253</f>
        <v>0</v>
      </c>
      <c r="O264" s="297">
        <f t="shared" si="88"/>
        <v>0</v>
      </c>
      <c r="P264" s="456"/>
      <c r="Q264" s="465">
        <f t="shared" si="89"/>
        <v>0</v>
      </c>
      <c r="R264" s="297">
        <f t="shared" si="90"/>
        <v>0</v>
      </c>
      <c r="S264" s="297">
        <f t="shared" si="91"/>
        <v>0</v>
      </c>
      <c r="T264" s="297">
        <f t="shared" si="92"/>
        <v>0</v>
      </c>
      <c r="U264" s="456"/>
      <c r="V264" s="466">
        <f t="shared" si="93"/>
        <v>0</v>
      </c>
      <c r="W264" s="467">
        <f t="shared" si="94"/>
        <v>0</v>
      </c>
      <c r="X264" s="467"/>
      <c r="Y264" s="297">
        <f t="shared" si="95"/>
        <v>0</v>
      </c>
      <c r="Z264" s="428">
        <f t="shared" si="96"/>
        <v>0</v>
      </c>
      <c r="AA264" s="310">
        <f t="shared" si="97"/>
        <v>0</v>
      </c>
      <c r="AC264" s="191">
        <f t="shared" si="98"/>
        <v>0</v>
      </c>
      <c r="AD264" s="15"/>
      <c r="AE264" s="17"/>
      <c r="AF264" s="17"/>
      <c r="AG264" s="17"/>
      <c r="AH264" s="17"/>
      <c r="AI264" s="17"/>
    </row>
    <row r="265" spans="1:35" ht="15.6">
      <c r="A265" s="194">
        <f>HLOOKUP(G242,cwccis,VLOOKUP(J258,row,2))</f>
        <v>1.0285676763214286</v>
      </c>
      <c r="B265" s="194">
        <f>HLOOKUP(G243,cwccis,VLOOKUP(J258,row,2))</f>
        <v>1.0507806142209108</v>
      </c>
      <c r="C265" s="195">
        <f>HLOOKUP(G265,cwccis,VLOOKUP(J258,row,2))</f>
        <v>1.1508482253694705</v>
      </c>
      <c r="D265" s="189" t="str">
        <f>FIXED(HLOOKUP(G265,cwccis,4),0,TRUE)&amp;HLOOKUP(G265,cwccis,5)</f>
        <v>2017(Apr - Jun)</v>
      </c>
      <c r="E265" s="189">
        <f>J258</f>
        <v>30</v>
      </c>
      <c r="F265" s="222" t="s">
        <v>506</v>
      </c>
      <c r="G265" s="161" t="s">
        <v>577</v>
      </c>
      <c r="H265" s="35"/>
      <c r="I265" s="7">
        <f t="shared" si="86"/>
        <v>34</v>
      </c>
      <c r="J265" s="411">
        <f>'Input %'!$D$18</f>
        <v>0.03</v>
      </c>
      <c r="K265" s="414" t="s">
        <v>48</v>
      </c>
      <c r="L265" s="412">
        <f>ROUND(L253*J265,0)</f>
        <v>0</v>
      </c>
      <c r="M265" s="481">
        <f t="shared" si="87"/>
        <v>0</v>
      </c>
      <c r="N265" s="482">
        <f>N253</f>
        <v>0</v>
      </c>
      <c r="O265" s="297">
        <f t="shared" si="88"/>
        <v>0</v>
      </c>
      <c r="P265" s="456"/>
      <c r="Q265" s="465">
        <f t="shared" si="89"/>
        <v>0</v>
      </c>
      <c r="R265" s="297">
        <f t="shared" si="90"/>
        <v>0</v>
      </c>
      <c r="S265" s="297">
        <f t="shared" si="91"/>
        <v>0</v>
      </c>
      <c r="T265" s="297">
        <f t="shared" si="92"/>
        <v>0</v>
      </c>
      <c r="U265" s="456"/>
      <c r="V265" s="466">
        <f t="shared" si="93"/>
        <v>0</v>
      </c>
      <c r="W265" s="467">
        <f t="shared" si="94"/>
        <v>0</v>
      </c>
      <c r="X265" s="467"/>
      <c r="Y265" s="297">
        <f t="shared" si="95"/>
        <v>0</v>
      </c>
      <c r="Z265" s="428">
        <f t="shared" si="96"/>
        <v>0</v>
      </c>
      <c r="AA265" s="310">
        <f t="shared" si="97"/>
        <v>0</v>
      </c>
      <c r="AC265" s="191">
        <f t="shared" si="98"/>
        <v>0</v>
      </c>
      <c r="AD265" s="15"/>
      <c r="AE265" s="17"/>
      <c r="AF265" s="17"/>
      <c r="AG265" s="17"/>
      <c r="AH265" s="17"/>
      <c r="AI265" s="17"/>
    </row>
    <row r="266" spans="1:35" ht="15">
      <c r="A266" s="194">
        <f>A265</f>
        <v>1.0285676763214286</v>
      </c>
      <c r="B266" s="194">
        <f>B265</f>
        <v>1.0507806142209108</v>
      </c>
      <c r="C266" s="195">
        <f>C265</f>
        <v>1.1508482253694705</v>
      </c>
      <c r="D266" s="189" t="str">
        <f>FIXED(HLOOKUP(G266,cwccis,4),0,TRUE)&amp;HLOOKUP(G266,cwccis,5)</f>
        <v>2017(Apr - Jun)</v>
      </c>
      <c r="E266" s="189">
        <f>J258</f>
        <v>30</v>
      </c>
      <c r="F266" s="223" t="s">
        <v>507</v>
      </c>
      <c r="G266" s="196" t="str">
        <f>G265</f>
        <v>2017Q3</v>
      </c>
      <c r="H266" s="35"/>
      <c r="I266" s="7">
        <f t="shared" si="86"/>
        <v>35</v>
      </c>
      <c r="J266" s="411">
        <f>'Input %'!$D$19</f>
        <v>0.02</v>
      </c>
      <c r="K266" s="414" t="s">
        <v>49</v>
      </c>
      <c r="L266" s="412">
        <f>ROUND(L253*J266,0)</f>
        <v>0</v>
      </c>
      <c r="M266" s="481">
        <f t="shared" si="87"/>
        <v>0</v>
      </c>
      <c r="N266" s="483">
        <f>N253</f>
        <v>0</v>
      </c>
      <c r="O266" s="297">
        <f t="shared" si="88"/>
        <v>0</v>
      </c>
      <c r="P266" s="456"/>
      <c r="Q266" s="465">
        <f t="shared" si="89"/>
        <v>0</v>
      </c>
      <c r="R266" s="297">
        <f t="shared" si="90"/>
        <v>0</v>
      </c>
      <c r="S266" s="297">
        <f t="shared" si="91"/>
        <v>0</v>
      </c>
      <c r="T266" s="297">
        <f t="shared" si="92"/>
        <v>0</v>
      </c>
      <c r="U266" s="456"/>
      <c r="V266" s="466">
        <f t="shared" si="93"/>
        <v>0</v>
      </c>
      <c r="W266" s="467">
        <f t="shared" si="94"/>
        <v>0</v>
      </c>
      <c r="X266" s="467"/>
      <c r="Y266" s="297">
        <f t="shared" si="95"/>
        <v>0</v>
      </c>
      <c r="Z266" s="428">
        <f t="shared" si="96"/>
        <v>0</v>
      </c>
      <c r="AA266" s="310">
        <f t="shared" si="97"/>
        <v>0</v>
      </c>
      <c r="AC266" s="191">
        <f t="shared" si="98"/>
        <v>0</v>
      </c>
      <c r="AD266" s="15"/>
      <c r="AE266" s="17"/>
      <c r="AF266" s="17"/>
      <c r="AG266" s="17"/>
      <c r="AH266" s="17"/>
      <c r="AI266" s="17"/>
    </row>
    <row r="267" spans="1:35" ht="15">
      <c r="A267" s="194">
        <f>A266</f>
        <v>1.0285676763214286</v>
      </c>
      <c r="B267" s="194">
        <f>B266</f>
        <v>1.0507806142209108</v>
      </c>
      <c r="C267" s="195">
        <f>C259</f>
        <v>1.107824484551688</v>
      </c>
      <c r="D267" s="190" t="str">
        <f>D259</f>
        <v>2016(Apr - Jun)</v>
      </c>
      <c r="E267" s="189">
        <f>J258</f>
        <v>30</v>
      </c>
      <c r="F267" s="221" t="str">
        <f>"From "&amp;F259</f>
        <v>From Design mid point period</v>
      </c>
      <c r="G267" s="190" t="str">
        <f>G259</f>
        <v>2016Q3</v>
      </c>
      <c r="H267" s="127"/>
      <c r="I267" s="7">
        <f t="shared" si="86"/>
        <v>36</v>
      </c>
      <c r="J267" s="411">
        <f>'Input %'!$D$20</f>
        <v>0.02</v>
      </c>
      <c r="K267" s="414" t="s">
        <v>473</v>
      </c>
      <c r="L267" s="412">
        <f>ROUND(L253*J267,0)</f>
        <v>0</v>
      </c>
      <c r="M267" s="481">
        <f t="shared" si="87"/>
        <v>0</v>
      </c>
      <c r="N267" s="483">
        <f>N253</f>
        <v>0</v>
      </c>
      <c r="O267" s="297">
        <f t="shared" si="88"/>
        <v>0</v>
      </c>
      <c r="P267" s="456"/>
      <c r="Q267" s="465">
        <f t="shared" si="89"/>
        <v>0</v>
      </c>
      <c r="R267" s="297">
        <f t="shared" si="90"/>
        <v>0</v>
      </c>
      <c r="S267" s="297">
        <f t="shared" si="91"/>
        <v>0</v>
      </c>
      <c r="T267" s="297">
        <f t="shared" si="92"/>
        <v>0</v>
      </c>
      <c r="U267" s="456"/>
      <c r="V267" s="466">
        <f t="shared" si="93"/>
        <v>0</v>
      </c>
      <c r="W267" s="467">
        <f t="shared" si="94"/>
        <v>0</v>
      </c>
      <c r="X267" s="467"/>
      <c r="Y267" s="297">
        <f t="shared" si="95"/>
        <v>0</v>
      </c>
      <c r="Z267" s="428">
        <f t="shared" si="96"/>
        <v>0</v>
      </c>
      <c r="AA267" s="310">
        <f t="shared" si="97"/>
        <v>0</v>
      </c>
      <c r="AC267" s="191">
        <f t="shared" si="98"/>
        <v>0</v>
      </c>
      <c r="AD267" s="15"/>
      <c r="AE267" s="17"/>
      <c r="AF267" s="17"/>
      <c r="AG267" s="17"/>
      <c r="AH267" s="17"/>
      <c r="AI267" s="17"/>
    </row>
    <row r="268" spans="1:35" ht="15">
      <c r="A268" s="140"/>
      <c r="B268" s="140"/>
      <c r="C268" s="142"/>
      <c r="D268" s="117"/>
      <c r="E268" s="137" t="s">
        <v>40</v>
      </c>
      <c r="F268" s="224"/>
      <c r="G268" s="118"/>
      <c r="H268" s="128"/>
      <c r="I268" s="7">
        <f t="shared" si="86"/>
        <v>37</v>
      </c>
      <c r="J268" s="470"/>
      <c r="K268" s="295"/>
      <c r="L268" s="412"/>
      <c r="M268" s="297"/>
      <c r="N268" s="484"/>
      <c r="O268" s="323"/>
      <c r="P268" s="456"/>
      <c r="Q268" s="465"/>
      <c r="R268" s="297"/>
      <c r="S268" s="297"/>
      <c r="T268" s="323"/>
      <c r="U268" s="456"/>
      <c r="V268" s="480"/>
      <c r="W268" s="467"/>
      <c r="X268" s="467"/>
      <c r="Y268" s="297"/>
      <c r="Z268" s="428"/>
      <c r="AA268" s="315"/>
      <c r="AC268" s="20"/>
      <c r="AD268" s="15"/>
      <c r="AE268" s="17"/>
      <c r="AF268" s="17"/>
      <c r="AG268" s="17"/>
      <c r="AH268" s="17"/>
      <c r="AI268" s="17"/>
    </row>
    <row r="269" spans="1:35" ht="15.6" thickBot="1">
      <c r="A269" s="140"/>
      <c r="B269" s="140"/>
      <c r="C269" s="135"/>
      <c r="D269" s="139"/>
      <c r="E269" s="137" t="s">
        <v>40</v>
      </c>
      <c r="F269" s="224"/>
      <c r="G269" s="154"/>
      <c r="H269" s="128"/>
      <c r="I269" s="7">
        <f t="shared" si="86"/>
        <v>38</v>
      </c>
      <c r="J269" s="294">
        <v>31</v>
      </c>
      <c r="K269" s="485" t="s">
        <v>39</v>
      </c>
      <c r="L269" s="419"/>
      <c r="M269" s="297"/>
      <c r="N269" s="486"/>
      <c r="O269" s="297"/>
      <c r="P269" s="456"/>
      <c r="Q269" s="465"/>
      <c r="R269" s="297"/>
      <c r="S269" s="297"/>
      <c r="T269" s="297"/>
      <c r="U269" s="456"/>
      <c r="V269" s="469"/>
      <c r="W269" s="467"/>
      <c r="X269" s="467"/>
      <c r="Y269" s="297"/>
      <c r="Z269" s="428"/>
      <c r="AA269" s="310"/>
      <c r="AC269" s="20"/>
      <c r="AD269" s="15"/>
      <c r="AE269" s="17"/>
      <c r="AF269" s="17"/>
      <c r="AG269" s="17"/>
      <c r="AH269" s="17"/>
      <c r="AI269" s="17"/>
    </row>
    <row r="270" spans="1:35" ht="15.6" thickBot="1">
      <c r="A270" s="194">
        <f>HLOOKUP(G242,cwccis,VLOOKUP(J269,row,2))</f>
        <v>1.0285676763214286</v>
      </c>
      <c r="B270" s="194">
        <f>HLOOKUP(G243,cwccis,VLOOKUP(J269,row,2))</f>
        <v>1.0507806142209108</v>
      </c>
      <c r="C270" s="195">
        <f>HLOOKUP(G270,cwccis,VLOOKUP(J269,row,2))</f>
        <v>1.1508482253694705</v>
      </c>
      <c r="D270" s="189" t="str">
        <f>FIXED(HLOOKUP(G270,cwccis,4),0,TRUE)&amp;HLOOKUP(G270,cwccis,5)</f>
        <v>2017(Apr - Jun)</v>
      </c>
      <c r="E270" s="189">
        <f>J269</f>
        <v>31</v>
      </c>
      <c r="F270" s="223" t="s">
        <v>507</v>
      </c>
      <c r="G270" s="136" t="s">
        <v>577</v>
      </c>
      <c r="H270" s="35"/>
      <c r="I270" s="7">
        <f t="shared" si="86"/>
        <v>39</v>
      </c>
      <c r="J270" s="411">
        <f>'Input %'!$D$23</f>
        <v>0.1</v>
      </c>
      <c r="K270" s="414" t="s">
        <v>51</v>
      </c>
      <c r="L270" s="412">
        <f>ROUND(L253*J270,0)</f>
        <v>0</v>
      </c>
      <c r="M270" s="481">
        <f>L270*N270</f>
        <v>0</v>
      </c>
      <c r="N270" s="483">
        <f>N253</f>
        <v>0</v>
      </c>
      <c r="O270" s="297">
        <f>M270+L270</f>
        <v>0</v>
      </c>
      <c r="P270" s="456"/>
      <c r="Q270" s="465">
        <f>IF(O270=0,0,B270/A270-1)</f>
        <v>0</v>
      </c>
      <c r="R270" s="297">
        <f>SUM(+L270*(1+Q270),0)</f>
        <v>0</v>
      </c>
      <c r="S270" s="297">
        <f>SUM(+M270*(1+Q270),0)</f>
        <v>0</v>
      </c>
      <c r="T270" s="297">
        <f>S270+R270</f>
        <v>0</v>
      </c>
      <c r="U270" s="456"/>
      <c r="V270" s="466">
        <f>IF(T270=0,0,G270)</f>
        <v>0</v>
      </c>
      <c r="W270" s="467">
        <f>IF(L270=0,0,C270/B270-1)</f>
        <v>0</v>
      </c>
      <c r="X270" s="467"/>
      <c r="Y270" s="297">
        <f>SUM(+R270*(1+W270),0)</f>
        <v>0</v>
      </c>
      <c r="Z270" s="428">
        <f>SUM(+S270*(1+W270),0)</f>
        <v>0</v>
      </c>
      <c r="AA270" s="310">
        <f>Y270+Z270</f>
        <v>0</v>
      </c>
      <c r="AC270" s="191">
        <f>AA270</f>
        <v>0</v>
      </c>
      <c r="AD270" s="15"/>
      <c r="AE270" s="17"/>
      <c r="AF270" s="17"/>
      <c r="AG270" s="17"/>
      <c r="AH270" s="17"/>
      <c r="AI270" s="17"/>
    </row>
    <row r="271" spans="1:35" ht="15">
      <c r="A271" s="194">
        <f t="shared" ref="A271:C271" si="102">A270</f>
        <v>1.0285676763214286</v>
      </c>
      <c r="B271" s="194">
        <f t="shared" si="102"/>
        <v>1.0507806142209108</v>
      </c>
      <c r="C271" s="197">
        <f t="shared" si="102"/>
        <v>1.1508482253694705</v>
      </c>
      <c r="D271" s="189" t="str">
        <f>FIXED(HLOOKUP(G271,cwccis,4),0,TRUE)&amp;HLOOKUP(G271,cwccis,5)</f>
        <v>2017(Apr - Jun)</v>
      </c>
      <c r="E271" s="189">
        <f>J269</f>
        <v>31</v>
      </c>
      <c r="F271" s="223" t="s">
        <v>507</v>
      </c>
      <c r="G271" s="196" t="str">
        <f>G265</f>
        <v>2017Q3</v>
      </c>
      <c r="H271" s="35"/>
      <c r="I271" s="7">
        <f t="shared" si="86"/>
        <v>40</v>
      </c>
      <c r="J271" s="411">
        <f>'Input %'!$D$24</f>
        <v>0.02</v>
      </c>
      <c r="K271" s="414" t="s">
        <v>50</v>
      </c>
      <c r="L271" s="412">
        <f>ROUND(L253*J271,0)</f>
        <v>0</v>
      </c>
      <c r="M271" s="481">
        <f>L271*N271</f>
        <v>0</v>
      </c>
      <c r="N271" s="333">
        <f>N253</f>
        <v>0</v>
      </c>
      <c r="O271" s="297">
        <f>M271+L271</f>
        <v>0</v>
      </c>
      <c r="P271" s="456"/>
      <c r="Q271" s="465">
        <f>IF(O271=0,0,B271/A271-1)</f>
        <v>0</v>
      </c>
      <c r="R271" s="297">
        <f>SUM(+L271*(1+Q271),0)</f>
        <v>0</v>
      </c>
      <c r="S271" s="297">
        <f>SUM(+M271*(1+Q271),0)</f>
        <v>0</v>
      </c>
      <c r="T271" s="297">
        <f>S271+R271</f>
        <v>0</v>
      </c>
      <c r="U271" s="456"/>
      <c r="V271" s="466">
        <f>IF(T271=0,0,G271)</f>
        <v>0</v>
      </c>
      <c r="W271" s="467">
        <f>IF(L271=0,0,C271/B271-1)</f>
        <v>0</v>
      </c>
      <c r="X271" s="467"/>
      <c r="Y271" s="297">
        <f>SUM(+R271*(1+W271),0)</f>
        <v>0</v>
      </c>
      <c r="Z271" s="428">
        <f>SUM(+S271*(1+W271),0)</f>
        <v>0</v>
      </c>
      <c r="AA271" s="310">
        <f>Y271+Z271</f>
        <v>0</v>
      </c>
      <c r="AC271" s="191">
        <f>AA271</f>
        <v>0</v>
      </c>
      <c r="AD271" s="15"/>
      <c r="AE271" s="17"/>
      <c r="AF271" s="17"/>
      <c r="AG271" s="17"/>
      <c r="AH271" s="17"/>
      <c r="AI271" s="17"/>
    </row>
    <row r="272" spans="1:35" ht="15">
      <c r="A272" s="194">
        <f t="shared" ref="A272:C272" si="103">A271</f>
        <v>1.0285676763214286</v>
      </c>
      <c r="B272" s="194">
        <f t="shared" si="103"/>
        <v>1.0507806142209108</v>
      </c>
      <c r="C272" s="197">
        <f t="shared" si="103"/>
        <v>1.1508482253694705</v>
      </c>
      <c r="D272" s="189" t="str">
        <f>FIXED(HLOOKUP(G272,cwccis,4),0,TRUE)&amp;HLOOKUP(G272,cwccis,5)</f>
        <v>2017(Apr - Jun)</v>
      </c>
      <c r="E272" s="189">
        <f>J269</f>
        <v>31</v>
      </c>
      <c r="F272" s="223" t="s">
        <v>507</v>
      </c>
      <c r="G272" s="196" t="str">
        <f>G265</f>
        <v>2017Q3</v>
      </c>
      <c r="H272" s="35"/>
      <c r="I272" s="7">
        <f t="shared" si="86"/>
        <v>41</v>
      </c>
      <c r="J272" s="411">
        <f>'Input %'!$D$25</f>
        <v>2.5000000000000001E-2</v>
      </c>
      <c r="K272" s="504" t="s">
        <v>44</v>
      </c>
      <c r="L272" s="412">
        <f>ROUND(L253*J272,0)</f>
        <v>0</v>
      </c>
      <c r="M272" s="481">
        <f>L272*N272</f>
        <v>0</v>
      </c>
      <c r="N272" s="333">
        <f>N253</f>
        <v>0</v>
      </c>
      <c r="O272" s="297">
        <f>M272+L272</f>
        <v>0</v>
      </c>
      <c r="P272" s="456"/>
      <c r="Q272" s="465">
        <f>IF(O272=0,0,B272/A272-1)</f>
        <v>0</v>
      </c>
      <c r="R272" s="297">
        <f>SUM(+L272*(1+Q272),0)</f>
        <v>0</v>
      </c>
      <c r="S272" s="297">
        <f>SUM(+M272*(1+Q272),0)</f>
        <v>0</v>
      </c>
      <c r="T272" s="297">
        <f>S272+R272</f>
        <v>0</v>
      </c>
      <c r="U272" s="456"/>
      <c r="V272" s="466">
        <f>IF(T272=0,0,G272)</f>
        <v>0</v>
      </c>
      <c r="W272" s="467">
        <f>IF(L272=0,0,C272/B272-1)</f>
        <v>0</v>
      </c>
      <c r="X272" s="467"/>
      <c r="Y272" s="297">
        <f>SUM(+R272*(1+W272),0)</f>
        <v>0</v>
      </c>
      <c r="Z272" s="428">
        <f>SUM(+S272*(1+W272),0)</f>
        <v>0</v>
      </c>
      <c r="AA272" s="310">
        <f>Y272+Z272</f>
        <v>0</v>
      </c>
      <c r="AC272" s="191">
        <f>AA272</f>
        <v>0</v>
      </c>
      <c r="AD272" s="15"/>
      <c r="AE272" s="17"/>
      <c r="AF272" s="17"/>
      <c r="AG272" s="17"/>
      <c r="AH272" s="17"/>
      <c r="AI272" s="17"/>
    </row>
    <row r="273" spans="1:35" ht="15.6" thickBot="1">
      <c r="A273" s="116"/>
      <c r="B273" s="150"/>
      <c r="C273" s="150"/>
      <c r="D273" s="118"/>
      <c r="E273" s="118"/>
      <c r="F273" s="210"/>
      <c r="G273" s="210"/>
      <c r="H273" s="40"/>
      <c r="I273" s="7">
        <f t="shared" si="86"/>
        <v>42</v>
      </c>
      <c r="J273" s="411"/>
      <c r="K273" s="487"/>
      <c r="L273" s="488"/>
      <c r="M273" s="341"/>
      <c r="N273" s="489"/>
      <c r="O273" s="341"/>
      <c r="P273" s="490"/>
      <c r="Q273" s="491"/>
      <c r="R273" s="341"/>
      <c r="S273" s="341"/>
      <c r="T273" s="341"/>
      <c r="U273" s="490"/>
      <c r="V273" s="421"/>
      <c r="W273" s="444"/>
      <c r="X273" s="444"/>
      <c r="Y273" s="341"/>
      <c r="Z273" s="422"/>
      <c r="AA273" s="423"/>
      <c r="AC273" s="27"/>
      <c r="AD273" s="15"/>
      <c r="AE273" s="17"/>
      <c r="AF273" s="17"/>
      <c r="AG273" s="17"/>
      <c r="AH273" s="17"/>
      <c r="AI273" s="17"/>
    </row>
    <row r="274" spans="1:35" ht="15.6" thickTop="1">
      <c r="A274" s="116"/>
      <c r="B274" s="155"/>
      <c r="C274" s="155"/>
      <c r="D274" s="118"/>
      <c r="E274" s="118"/>
      <c r="F274" s="210"/>
      <c r="G274" s="210"/>
      <c r="H274" s="40"/>
      <c r="I274" s="7">
        <f t="shared" si="86"/>
        <v>43</v>
      </c>
      <c r="J274" s="295"/>
      <c r="K274" s="308" t="s">
        <v>71</v>
      </c>
      <c r="L274" s="425">
        <f>(SUM(L253:L273))</f>
        <v>0</v>
      </c>
      <c r="M274" s="426">
        <f>(SUM(M253:M273))</f>
        <v>0</v>
      </c>
      <c r="N274" s="492"/>
      <c r="O274" s="493">
        <f>L274+M274</f>
        <v>0</v>
      </c>
      <c r="P274" s="448"/>
      <c r="Q274" s="494"/>
      <c r="R274" s="426">
        <f>(SUM(R253:R273))</f>
        <v>0</v>
      </c>
      <c r="S274" s="426">
        <f>(SUM(S253:S273))</f>
        <v>0</v>
      </c>
      <c r="T274" s="426">
        <f>R274+S274</f>
        <v>0</v>
      </c>
      <c r="U274" s="448"/>
      <c r="V274" s="494"/>
      <c r="W274" s="454"/>
      <c r="X274" s="454"/>
      <c r="Y274" s="426">
        <f>(SUM(Y253:Y273))</f>
        <v>0</v>
      </c>
      <c r="Z274" s="495">
        <f>(SUM(Z253:Z273))</f>
        <v>0</v>
      </c>
      <c r="AA274" s="496">
        <f>Y274+Z274</f>
        <v>0</v>
      </c>
      <c r="AC274" s="198">
        <f>SUM(AC233:AC273)</f>
        <v>0</v>
      </c>
      <c r="AD274" s="28" t="s">
        <v>6</v>
      </c>
      <c r="AE274" s="18"/>
      <c r="AF274" s="17"/>
      <c r="AG274" s="17"/>
      <c r="AH274" s="17"/>
      <c r="AI274" s="17"/>
    </row>
    <row r="275" spans="1:35" ht="15">
      <c r="A275" s="116"/>
      <c r="B275" s="151" t="s">
        <v>40</v>
      </c>
      <c r="C275" s="151"/>
      <c r="D275" s="118"/>
      <c r="E275" s="118"/>
      <c r="F275" s="210"/>
      <c r="G275" s="210"/>
      <c r="H275" s="40"/>
      <c r="I275" s="7">
        <f t="shared" si="86"/>
        <v>44</v>
      </c>
      <c r="J275" s="497"/>
      <c r="K275" s="498"/>
      <c r="L275" s="499"/>
      <c r="M275" s="499"/>
      <c r="N275" s="500"/>
      <c r="O275" s="499"/>
      <c r="P275" s="501"/>
      <c r="Q275" s="497"/>
      <c r="R275" s="502"/>
      <c r="S275" s="502"/>
      <c r="T275" s="502"/>
      <c r="U275" s="501"/>
      <c r="V275" s="497"/>
      <c r="W275" s="497"/>
      <c r="X275" s="497"/>
      <c r="Y275" s="502"/>
      <c r="Z275" s="436"/>
      <c r="AA275" s="436"/>
      <c r="AC275" s="191">
        <f>AA274</f>
        <v>0</v>
      </c>
      <c r="AD275" s="15"/>
      <c r="AE275" s="17"/>
      <c r="AF275" s="17"/>
      <c r="AG275" s="17"/>
      <c r="AH275" s="17"/>
      <c r="AI275" s="17"/>
    </row>
    <row r="276" spans="1:35" ht="15.6">
      <c r="A276" s="10"/>
      <c r="B276" s="57" t="s">
        <v>77</v>
      </c>
      <c r="C276" s="57"/>
      <c r="D276" s="10"/>
      <c r="E276" s="10"/>
      <c r="F276" s="217"/>
      <c r="G276" s="10">
        <v>6</v>
      </c>
      <c r="H276" s="8"/>
      <c r="I276" s="7">
        <v>1</v>
      </c>
      <c r="J276" s="439"/>
      <c r="K276" s="439"/>
      <c r="L276" s="440"/>
      <c r="M276" s="440"/>
      <c r="N276" s="439"/>
      <c r="O276" s="370" t="s">
        <v>67</v>
      </c>
      <c r="P276" s="439"/>
      <c r="Q276" s="439"/>
      <c r="R276" s="441"/>
      <c r="S276" s="441"/>
      <c r="T276" s="441"/>
      <c r="U276" s="439"/>
      <c r="V276" s="439"/>
      <c r="W276" s="439"/>
      <c r="X276" s="439"/>
      <c r="Y276" s="441"/>
      <c r="Z276" s="375"/>
      <c r="AA276" s="375"/>
      <c r="AC276" s="21"/>
    </row>
    <row r="277" spans="1:35">
      <c r="A277" s="116"/>
      <c r="B277" s="156"/>
      <c r="C277" s="152"/>
      <c r="D277" s="118"/>
      <c r="E277" s="118"/>
      <c r="F277" s="210"/>
      <c r="G277" s="210"/>
      <c r="H277" s="40"/>
      <c r="I277" s="7">
        <f>I276+1</f>
        <v>2</v>
      </c>
      <c r="J277" s="439"/>
      <c r="K277" s="439"/>
      <c r="L277" s="440"/>
      <c r="M277" s="440"/>
      <c r="N277" s="439"/>
      <c r="O277" s="370"/>
      <c r="P277" s="439"/>
      <c r="Q277" s="439"/>
      <c r="R277" s="441"/>
      <c r="S277" s="441"/>
      <c r="T277" s="441"/>
      <c r="U277" s="439"/>
      <c r="V277" s="439"/>
      <c r="W277" s="439"/>
      <c r="X277" s="439"/>
      <c r="Y277" s="441"/>
      <c r="Z277" s="375"/>
      <c r="AA277" s="375"/>
      <c r="AC277" s="21"/>
    </row>
    <row r="278" spans="1:35">
      <c r="A278" s="116"/>
      <c r="B278" s="765"/>
      <c r="C278" s="765"/>
      <c r="D278" s="765"/>
      <c r="E278" s="765"/>
      <c r="F278" s="765"/>
      <c r="G278" s="157"/>
      <c r="H278" s="123"/>
      <c r="I278" s="7">
        <f t="shared" ref="I278:I319" si="104">I277+1</f>
        <v>3</v>
      </c>
      <c r="J278" s="442" t="s">
        <v>25</v>
      </c>
      <c r="K278" s="243" t="str">
        <f>'Input %'!$B$2</f>
        <v>Project X Major Rehabilitation</v>
      </c>
      <c r="L278" s="295"/>
      <c r="M278" s="295"/>
      <c r="N278" s="295"/>
      <c r="O278" s="295"/>
      <c r="P278" s="295"/>
      <c r="Q278" s="295"/>
      <c r="R278" s="356"/>
      <c r="S278" s="356"/>
      <c r="T278" s="443" t="s">
        <v>24</v>
      </c>
      <c r="U278" s="295"/>
      <c r="V278" s="243" t="str">
        <f>'Input %'!$B$1</f>
        <v>NPD North Pacific Division</v>
      </c>
      <c r="W278" s="295"/>
      <c r="X278" s="295"/>
      <c r="Y278" s="356"/>
      <c r="Z278" s="443" t="s">
        <v>27</v>
      </c>
      <c r="AA278" s="376">
        <f>'Input %'!$B$6</f>
        <v>41731</v>
      </c>
      <c r="AC278" s="21"/>
    </row>
    <row r="279" spans="1:35">
      <c r="A279" s="116"/>
      <c r="B279" s="151"/>
      <c r="C279" s="151"/>
      <c r="D279" s="118"/>
      <c r="E279" s="118"/>
      <c r="F279" s="210"/>
      <c r="G279" s="210"/>
      <c r="H279" s="40"/>
      <c r="I279" s="7">
        <f t="shared" si="104"/>
        <v>4</v>
      </c>
      <c r="J279" s="442" t="s">
        <v>26</v>
      </c>
      <c r="K279" s="243" t="str">
        <f>'Input %'!$B$4</f>
        <v>Somewhere  WA</v>
      </c>
      <c r="L279" s="295"/>
      <c r="M279" s="332"/>
      <c r="N279" s="295"/>
      <c r="O279" s="295"/>
      <c r="P279" s="295"/>
      <c r="Q279" s="295"/>
      <c r="R279" s="356"/>
      <c r="S279" s="356"/>
      <c r="T279" s="443" t="s">
        <v>28</v>
      </c>
      <c r="U279" s="295"/>
      <c r="V279" s="248" t="str">
        <f>'Input %'!$A$14</f>
        <v xml:space="preserve">  CHIEF, COST ENGINEERING, xxx</v>
      </c>
      <c r="W279" s="295"/>
      <c r="X279" s="295"/>
      <c r="Y279" s="356"/>
      <c r="Z279" s="249"/>
      <c r="AA279" s="250"/>
      <c r="AC279" s="20"/>
    </row>
    <row r="280" spans="1:35">
      <c r="A280" s="116"/>
      <c r="B280" s="153"/>
      <c r="C280" s="153"/>
      <c r="D280" s="118"/>
      <c r="E280" s="118"/>
      <c r="F280" s="210"/>
      <c r="G280" s="210"/>
      <c r="H280" s="40"/>
      <c r="I280" s="7">
        <f t="shared" si="104"/>
        <v>5</v>
      </c>
      <c r="J280" s="248" t="s">
        <v>428</v>
      </c>
      <c r="K280" s="295"/>
      <c r="L280" s="252" t="str">
        <f>'Input %'!$B$7</f>
        <v>Project X Major Rehabilitation Report June 2014</v>
      </c>
      <c r="M280" s="295"/>
      <c r="N280" s="295"/>
      <c r="O280" s="295"/>
      <c r="P280" s="295"/>
      <c r="Q280" s="295"/>
      <c r="R280" s="356"/>
      <c r="S280" s="356"/>
      <c r="T280" s="356"/>
      <c r="U280" s="295"/>
      <c r="V280" s="295"/>
      <c r="W280" s="295"/>
      <c r="X280" s="295"/>
      <c r="Y280" s="356"/>
      <c r="Z280" s="250"/>
      <c r="AA280" s="249"/>
      <c r="AC280" s="19"/>
    </row>
    <row r="281" spans="1:35" ht="13.8" thickBot="1">
      <c r="A281" s="116"/>
      <c r="B281" s="149"/>
      <c r="C281" s="149"/>
      <c r="D281" s="149"/>
      <c r="E281" s="149"/>
      <c r="F281" s="210"/>
      <c r="G281" s="210"/>
      <c r="H281" s="40"/>
      <c r="I281" s="7">
        <f t="shared" si="104"/>
        <v>6</v>
      </c>
      <c r="J281" s="444"/>
      <c r="K281" s="444"/>
      <c r="L281" s="445"/>
      <c r="M281" s="445"/>
      <c r="N281" s="444"/>
      <c r="O281" s="445"/>
      <c r="P281" s="444"/>
      <c r="Q281" s="444"/>
      <c r="R281" s="446"/>
      <c r="S281" s="446"/>
      <c r="T281" s="446"/>
      <c r="U281" s="444"/>
      <c r="V281" s="444"/>
      <c r="W281" s="444"/>
      <c r="X281" s="444"/>
      <c r="Y281" s="446"/>
      <c r="Z281" s="256"/>
      <c r="AA281" s="256"/>
      <c r="AC281" s="20"/>
    </row>
    <row r="282" spans="1:35" ht="43.2" customHeight="1" thickTop="1" thickBot="1">
      <c r="A282" s="145"/>
      <c r="B282" s="144"/>
      <c r="C282" s="144"/>
      <c r="D282" s="117"/>
      <c r="E282" s="117"/>
      <c r="F282" s="210"/>
      <c r="G282" s="149"/>
      <c r="I282" s="7">
        <f t="shared" si="104"/>
        <v>7</v>
      </c>
      <c r="J282" s="754" t="s">
        <v>701</v>
      </c>
      <c r="K282" s="755"/>
      <c r="L282" s="756" t="s">
        <v>589</v>
      </c>
      <c r="M282" s="757"/>
      <c r="N282" s="757"/>
      <c r="O282" s="757"/>
      <c r="P282" s="257"/>
      <c r="Q282" s="758" t="s">
        <v>693</v>
      </c>
      <c r="R282" s="759"/>
      <c r="S282" s="759"/>
      <c r="T282" s="759"/>
      <c r="U282" s="257"/>
      <c r="V282" s="750" t="s">
        <v>588</v>
      </c>
      <c r="W282" s="751"/>
      <c r="X282" s="751"/>
      <c r="Y282" s="751"/>
      <c r="Z282" s="751"/>
      <c r="AA282" s="752"/>
      <c r="AC282" s="19"/>
      <c r="AD282" s="17"/>
      <c r="AE282" s="17"/>
      <c r="AF282" s="17"/>
      <c r="AG282" s="17"/>
      <c r="AH282" s="17"/>
      <c r="AI282" s="17"/>
    </row>
    <row r="283" spans="1:35" ht="13.8" thickTop="1">
      <c r="A283" s="131"/>
      <c r="B283" s="131"/>
      <c r="C283" s="131"/>
      <c r="D283" s="130"/>
      <c r="E283" s="131"/>
      <c r="F283" s="210"/>
      <c r="G283" s="117"/>
      <c r="H283" s="40"/>
      <c r="I283" s="7">
        <f t="shared" si="104"/>
        <v>8</v>
      </c>
      <c r="J283" s="295"/>
      <c r="K283" s="447" t="s">
        <v>40</v>
      </c>
      <c r="L283" s="760" t="s">
        <v>29</v>
      </c>
      <c r="M283" s="761"/>
      <c r="N283" s="761"/>
      <c r="O283" s="743">
        <v>41713</v>
      </c>
      <c r="P283" s="448"/>
      <c r="Q283" s="449"/>
      <c r="R283" s="450"/>
      <c r="S283" s="451" t="s">
        <v>55</v>
      </c>
      <c r="T283" s="452">
        <f>'Input %'!$B$5</f>
        <v>2015</v>
      </c>
      <c r="U283" s="505"/>
      <c r="V283" s="453"/>
      <c r="W283" s="454"/>
      <c r="X283" s="454"/>
      <c r="Y283" s="450"/>
      <c r="Z283" s="455"/>
      <c r="AA283" s="380"/>
      <c r="AC283" s="20"/>
    </row>
    <row r="284" spans="1:35">
      <c r="A284" s="116"/>
      <c r="B284" s="151"/>
      <c r="C284" s="151"/>
      <c r="D284" s="118"/>
      <c r="E284" s="118"/>
      <c r="F284" s="210"/>
      <c r="G284" s="130"/>
      <c r="H284" s="40"/>
      <c r="I284" s="7">
        <f t="shared" si="104"/>
        <v>9</v>
      </c>
      <c r="J284" s="295" t="s">
        <v>40</v>
      </c>
      <c r="K284" s="447" t="s">
        <v>40</v>
      </c>
      <c r="L284" s="762" t="s">
        <v>30</v>
      </c>
      <c r="M284" s="763"/>
      <c r="N284" s="763"/>
      <c r="O284" s="544">
        <f>IF(MONTH(O283)&gt;9,DATE(YEAR(O283),10,1),DATE(YEAR(O283)-1,10,1))</f>
        <v>41548</v>
      </c>
      <c r="P284" s="456"/>
      <c r="Q284" s="457"/>
      <c r="R284" s="458"/>
      <c r="S284" s="459" t="s">
        <v>56</v>
      </c>
      <c r="T284" s="269" t="str">
        <f>"1  OCT "&amp;RIGHT(FIXED(VALUE(T283-1),0,TRUE),2)</f>
        <v>1  OCT 14</v>
      </c>
      <c r="U284" s="506"/>
      <c r="V284" s="460"/>
      <c r="W284" s="332"/>
      <c r="X284" s="332"/>
      <c r="Y284" s="269" t="s">
        <v>679</v>
      </c>
      <c r="Z284" s="264"/>
      <c r="AA284" s="265"/>
      <c r="AC284" s="20"/>
    </row>
    <row r="285" spans="1:35" ht="15.6">
      <c r="A285" s="116"/>
      <c r="B285" s="151"/>
      <c r="C285" s="151"/>
      <c r="D285" s="526"/>
      <c r="E285" s="208"/>
      <c r="F285" s="4"/>
      <c r="G285" s="208"/>
      <c r="H285" s="37"/>
      <c r="I285" s="7">
        <f t="shared" si="104"/>
        <v>10</v>
      </c>
      <c r="J285" s="295"/>
      <c r="K285" s="447"/>
      <c r="L285" s="461"/>
      <c r="M285" s="332"/>
      <c r="N285" s="332"/>
      <c r="O285" s="332"/>
      <c r="P285" s="456"/>
      <c r="Q285" s="457"/>
      <c r="R285" s="458"/>
      <c r="S285" s="459"/>
      <c r="T285" s="269"/>
      <c r="U285" s="506"/>
      <c r="V285" s="460"/>
      <c r="W285" s="332"/>
      <c r="X285" s="332"/>
      <c r="Y285" s="269"/>
      <c r="Z285" s="264"/>
      <c r="AA285" s="265"/>
      <c r="AC285" s="20"/>
    </row>
    <row r="286" spans="1:35">
      <c r="A286" s="154"/>
      <c r="B286" s="138" t="s">
        <v>504</v>
      </c>
      <c r="C286" s="154"/>
      <c r="D286" s="189" t="str">
        <f>FIXED(HLOOKUP(G286,cwccis,4),0,TRUE)&amp;HLOOKUP(G286,cwccis,5)</f>
        <v>2013(Oct - Dec)</v>
      </c>
      <c r="E286" s="137"/>
      <c r="F286" s="227" t="s">
        <v>690</v>
      </c>
      <c r="G286" s="154" t="str">
        <f>VLOOKUP(O284,'Input %'!$A$73:$C$193,3)</f>
        <v>2014Q1</v>
      </c>
      <c r="H286" s="11"/>
      <c r="I286" s="7">
        <f t="shared" si="104"/>
        <v>11</v>
      </c>
      <c r="J286" s="462" t="s">
        <v>52</v>
      </c>
      <c r="K286" s="383" t="s">
        <v>53</v>
      </c>
      <c r="L286" s="463" t="s">
        <v>31</v>
      </c>
      <c r="M286" s="385" t="s">
        <v>32</v>
      </c>
      <c r="N286" s="385" t="s">
        <v>32</v>
      </c>
      <c r="O286" s="385" t="s">
        <v>33</v>
      </c>
      <c r="P286" s="456"/>
      <c r="Q286" s="463" t="s">
        <v>60</v>
      </c>
      <c r="R286" s="269" t="s">
        <v>31</v>
      </c>
      <c r="S286" s="269" t="s">
        <v>32</v>
      </c>
      <c r="T286" s="269" t="s">
        <v>33</v>
      </c>
      <c r="U286" s="506"/>
      <c r="V286" s="463" t="s">
        <v>73</v>
      </c>
      <c r="W286" s="385" t="s">
        <v>60</v>
      </c>
      <c r="X286" s="385"/>
      <c r="Y286" s="269" t="s">
        <v>31</v>
      </c>
      <c r="Z286" s="279" t="s">
        <v>32</v>
      </c>
      <c r="AA286" s="280" t="s">
        <v>34</v>
      </c>
      <c r="AC286" s="20"/>
    </row>
    <row r="287" spans="1:35">
      <c r="A287" s="116"/>
      <c r="B287" s="138" t="s">
        <v>505</v>
      </c>
      <c r="C287" s="154"/>
      <c r="D287" s="189" t="str">
        <f>FIXED(HLOOKUP(G287,cwccis,4),0,TRUE)&amp;HLOOKUP(G287,cwccis,5)</f>
        <v>2014(Oct - Dec)</v>
      </c>
      <c r="E287" s="117"/>
      <c r="F287" s="227" t="s">
        <v>691</v>
      </c>
      <c r="G287" s="154" t="str">
        <f>VLOOKUP(T283,'Input %'!$B$73:$C$193,2,FALSE)</f>
        <v>2015Q1</v>
      </c>
      <c r="H287" s="11"/>
      <c r="I287" s="7">
        <f t="shared" si="104"/>
        <v>12</v>
      </c>
      <c r="J287" s="281" t="s">
        <v>35</v>
      </c>
      <c r="K287" s="281" t="s">
        <v>54</v>
      </c>
      <c r="L287" s="282" t="s">
        <v>58</v>
      </c>
      <c r="M287" s="285" t="s">
        <v>58</v>
      </c>
      <c r="N287" s="285" t="s">
        <v>59</v>
      </c>
      <c r="O287" s="285" t="s">
        <v>58</v>
      </c>
      <c r="P287" s="456"/>
      <c r="Q287" s="282" t="s">
        <v>59</v>
      </c>
      <c r="R287" s="283" t="s">
        <v>58</v>
      </c>
      <c r="S287" s="283" t="s">
        <v>58</v>
      </c>
      <c r="T287" s="283" t="s">
        <v>58</v>
      </c>
      <c r="U287" s="506"/>
      <c r="V287" s="282" t="s">
        <v>72</v>
      </c>
      <c r="W287" s="285" t="s">
        <v>59</v>
      </c>
      <c r="X287" s="285"/>
      <c r="Y287" s="283" t="s">
        <v>58</v>
      </c>
      <c r="Z287" s="283" t="s">
        <v>58</v>
      </c>
      <c r="AA287" s="286" t="s">
        <v>58</v>
      </c>
      <c r="AC287" s="20"/>
    </row>
    <row r="288" spans="1:35">
      <c r="A288" s="116"/>
      <c r="B288" s="154"/>
      <c r="C288" s="154"/>
      <c r="D288" s="118"/>
      <c r="E288" s="118"/>
      <c r="F288" s="209"/>
      <c r="G288" s="154"/>
      <c r="H288" s="11"/>
      <c r="I288" s="7">
        <f t="shared" si="104"/>
        <v>13</v>
      </c>
      <c r="J288" s="287" t="s">
        <v>475</v>
      </c>
      <c r="K288" s="287" t="s">
        <v>476</v>
      </c>
      <c r="L288" s="288" t="s">
        <v>477</v>
      </c>
      <c r="M288" s="287" t="s">
        <v>478</v>
      </c>
      <c r="N288" s="287" t="s">
        <v>479</v>
      </c>
      <c r="O288" s="287" t="s">
        <v>480</v>
      </c>
      <c r="P288" s="289"/>
      <c r="Q288" s="288" t="s">
        <v>481</v>
      </c>
      <c r="R288" s="290" t="s">
        <v>482</v>
      </c>
      <c r="S288" s="290" t="s">
        <v>483</v>
      </c>
      <c r="T288" s="290" t="s">
        <v>484</v>
      </c>
      <c r="U288" s="507"/>
      <c r="V288" s="288" t="s">
        <v>489</v>
      </c>
      <c r="W288" s="287" t="s">
        <v>485</v>
      </c>
      <c r="X288" s="287"/>
      <c r="Y288" s="290" t="s">
        <v>486</v>
      </c>
      <c r="Z288" s="290" t="s">
        <v>487</v>
      </c>
      <c r="AA288" s="291" t="s">
        <v>488</v>
      </c>
      <c r="AC288" s="20"/>
    </row>
    <row r="289" spans="1:35">
      <c r="A289" s="116"/>
      <c r="B289" s="154"/>
      <c r="C289" s="154"/>
      <c r="D289" s="137"/>
      <c r="E289" s="137"/>
      <c r="F289" s="209"/>
      <c r="G289" s="154"/>
      <c r="H289" s="125"/>
      <c r="I289" s="7">
        <f t="shared" si="104"/>
        <v>14</v>
      </c>
      <c r="J289" s="295"/>
      <c r="K289" s="582" t="s">
        <v>1275</v>
      </c>
      <c r="L289" s="464"/>
      <c r="M289" s="347"/>
      <c r="N289" s="332"/>
      <c r="O289" s="347"/>
      <c r="P289" s="456"/>
      <c r="Q289" s="460"/>
      <c r="R289" s="458"/>
      <c r="S289" s="458"/>
      <c r="T289" s="458"/>
      <c r="U289" s="506"/>
      <c r="V289" s="460"/>
      <c r="W289" s="332"/>
      <c r="X289" s="332"/>
      <c r="Y289" s="458"/>
      <c r="Z289" s="264"/>
      <c r="AA289" s="265"/>
      <c r="AC289" s="20"/>
    </row>
    <row r="290" spans="1:35" ht="15.6">
      <c r="A290" s="190">
        <f>HLOOKUP(G286,cwccis,VLOOKUP(J290,row,2))</f>
        <v>871.77</v>
      </c>
      <c r="B290" s="190">
        <f>HLOOKUP(G287,cwccis,VLOOKUP(J290,row,2))</f>
        <v>885.32</v>
      </c>
      <c r="C290" s="190">
        <f>HLOOKUP(G290,cwccis,VLOOKUP(J290,row,2))</f>
        <v>849.84</v>
      </c>
      <c r="D290" s="189" t="str">
        <f>FIXED(HLOOKUP(G290,cwccis,4),0,TRUE)&amp;HLOOKUP(G290,cwccis,5)</f>
        <v>2012(Oct - Dec)</v>
      </c>
      <c r="E290" s="189" t="str">
        <f>J290</f>
        <v>03</v>
      </c>
      <c r="F290" s="218" t="str">
        <f>" Midpoint "&amp;J290</f>
        <v xml:space="preserve"> Midpoint 03</v>
      </c>
      <c r="G290" s="161" t="s">
        <v>1</v>
      </c>
      <c r="H290" s="11"/>
      <c r="I290" s="7">
        <f t="shared" si="104"/>
        <v>15</v>
      </c>
      <c r="J290" s="294" t="s">
        <v>78</v>
      </c>
      <c r="K290" s="295" t="str">
        <f>VLOOKUP(J290,row,3)</f>
        <v>RESERVOIRS</v>
      </c>
      <c r="L290" s="389">
        <v>0</v>
      </c>
      <c r="M290" s="390">
        <f>L290*N290</f>
        <v>0</v>
      </c>
      <c r="N290" s="391">
        <v>0</v>
      </c>
      <c r="O290" s="323">
        <f>M290+L290</f>
        <v>0</v>
      </c>
      <c r="P290" s="456"/>
      <c r="Q290" s="465">
        <f>IF(O290=0,0,B290/A290-1)</f>
        <v>0</v>
      </c>
      <c r="R290" s="297">
        <f>SUM(+L290*(1+Q290),0)</f>
        <v>0</v>
      </c>
      <c r="S290" s="297">
        <f>SUM(+M290*(1+Q290),0)</f>
        <v>0</v>
      </c>
      <c r="T290" s="297">
        <f>S290+R290</f>
        <v>0</v>
      </c>
      <c r="U290" s="506"/>
      <c r="V290" s="466">
        <f>IF(T290=0,0,G290)</f>
        <v>0</v>
      </c>
      <c r="W290" s="467">
        <f>IF(L290=0,0,C290/B290-1)</f>
        <v>0</v>
      </c>
      <c r="X290" s="467"/>
      <c r="Y290" s="297">
        <f>SUM(+R290*(1+W290),0)</f>
        <v>0</v>
      </c>
      <c r="Z290" s="428">
        <f>SUM(+S290*(1+W290),0)</f>
        <v>0</v>
      </c>
      <c r="AA290" s="310">
        <f>Y290+Z290</f>
        <v>0</v>
      </c>
      <c r="AC290" s="20"/>
    </row>
    <row r="291" spans="1:35" ht="15.6">
      <c r="A291" s="190">
        <f>HLOOKUP(G286,cwccis,VLOOKUP(J291,row,2))</f>
        <v>790.24</v>
      </c>
      <c r="B291" s="190">
        <f>HLOOKUP(G287,cwccis,VLOOKUP(J291,row,2))</f>
        <v>802.53</v>
      </c>
      <c r="C291" s="190">
        <f>HLOOKUP(G291,cwccis,VLOOKUP(J291,row,2))</f>
        <v>790.24</v>
      </c>
      <c r="D291" s="189" t="str">
        <f>FIXED(HLOOKUP(G291,cwccis,4),0,TRUE)&amp;HLOOKUP(G291,cwccis,5)</f>
        <v>2013(Oct - Dec)</v>
      </c>
      <c r="E291" s="189" t="str">
        <f>J291</f>
        <v>04</v>
      </c>
      <c r="F291" s="218" t="str">
        <f>" Midpoint "&amp;J291</f>
        <v xml:space="preserve"> Midpoint 04</v>
      </c>
      <c r="G291" s="161" t="s">
        <v>0</v>
      </c>
      <c r="H291" s="11"/>
      <c r="I291" s="7">
        <f t="shared" si="104"/>
        <v>16</v>
      </c>
      <c r="J291" s="294" t="s">
        <v>79</v>
      </c>
      <c r="K291" s="295" t="str">
        <f>VLOOKUP(J291,row,3)</f>
        <v>DAMS</v>
      </c>
      <c r="L291" s="389">
        <v>0</v>
      </c>
      <c r="M291" s="390">
        <f>L291*N291</f>
        <v>0</v>
      </c>
      <c r="N291" s="391">
        <v>0</v>
      </c>
      <c r="O291" s="323">
        <f>M291+L291</f>
        <v>0</v>
      </c>
      <c r="P291" s="456"/>
      <c r="Q291" s="465">
        <f>IF(O291=0,0,B291/A291-1)</f>
        <v>0</v>
      </c>
      <c r="R291" s="297">
        <f>SUM(+L291*(1+Q291),0)</f>
        <v>0</v>
      </c>
      <c r="S291" s="297">
        <f>SUM(+M291*(1+Q291),0)</f>
        <v>0</v>
      </c>
      <c r="T291" s="297">
        <f>S291+R291</f>
        <v>0</v>
      </c>
      <c r="U291" s="506"/>
      <c r="V291" s="466">
        <f>IF(T291=0,0,G291)</f>
        <v>0</v>
      </c>
      <c r="W291" s="467">
        <f>IF(L291=0,0,C291/B291-1)</f>
        <v>0</v>
      </c>
      <c r="X291" s="467"/>
      <c r="Y291" s="297">
        <f>SUM(+R291*(1+W291),0)</f>
        <v>0</v>
      </c>
      <c r="Z291" s="428">
        <f>SUM(+S291*(1+W291),0)</f>
        <v>0</v>
      </c>
      <c r="AA291" s="310">
        <f>Y291+Z291</f>
        <v>0</v>
      </c>
      <c r="AC291" s="20"/>
    </row>
    <row r="292" spans="1:35" ht="15.6">
      <c r="A292" s="190">
        <f>HLOOKUP(G286,cwccis,VLOOKUP(J292,row,2))</f>
        <v>787.78</v>
      </c>
      <c r="B292" s="190">
        <f>HLOOKUP(G287,cwccis,VLOOKUP(J292,row,2))</f>
        <v>800.03</v>
      </c>
      <c r="C292" s="190">
        <f>HLOOKUP(G292,cwccis,VLOOKUP(J292,row,2))</f>
        <v>800.03</v>
      </c>
      <c r="D292" s="189" t="str">
        <f>FIXED(HLOOKUP(G292,cwccis,4),0,TRUE)&amp;HLOOKUP(G292,cwccis,5)</f>
        <v>2014(Oct - Dec)</v>
      </c>
      <c r="E292" s="189" t="str">
        <f>J292</f>
        <v>05</v>
      </c>
      <c r="F292" s="218" t="str">
        <f>" Midpoint "&amp;J292</f>
        <v xml:space="preserve"> Midpoint 05</v>
      </c>
      <c r="G292" s="161" t="s">
        <v>676</v>
      </c>
      <c r="H292" s="11"/>
      <c r="I292" s="7">
        <f t="shared" si="104"/>
        <v>17</v>
      </c>
      <c r="J292" s="294" t="s">
        <v>80</v>
      </c>
      <c r="K292" s="295" t="str">
        <f>VLOOKUP(J292,row,3)</f>
        <v>LOCKS</v>
      </c>
      <c r="L292" s="389">
        <v>0</v>
      </c>
      <c r="M292" s="390">
        <f>L292*N292</f>
        <v>0</v>
      </c>
      <c r="N292" s="391">
        <v>0</v>
      </c>
      <c r="O292" s="323">
        <f>M292+L292</f>
        <v>0</v>
      </c>
      <c r="P292" s="456"/>
      <c r="Q292" s="465">
        <f>IF(O292=0,0,B292/A292-1)</f>
        <v>0</v>
      </c>
      <c r="R292" s="297">
        <f>SUM(+L292*(1+Q292),0)</f>
        <v>0</v>
      </c>
      <c r="S292" s="297">
        <f>SUM(+M292*(1+Q292),0)</f>
        <v>0</v>
      </c>
      <c r="T292" s="297">
        <f>S292+R292</f>
        <v>0</v>
      </c>
      <c r="U292" s="506"/>
      <c r="V292" s="466">
        <f>IF(T292=0,0,G292)</f>
        <v>0</v>
      </c>
      <c r="W292" s="467">
        <f>IF(L292=0,0,C292/B292-1)</f>
        <v>0</v>
      </c>
      <c r="X292" s="467"/>
      <c r="Y292" s="297">
        <f>SUM(+R292*(1+W292),0)</f>
        <v>0</v>
      </c>
      <c r="Z292" s="428">
        <f>SUM(+S292*(1+W292),0)</f>
        <v>0</v>
      </c>
      <c r="AA292" s="310">
        <f>Y292+Z292</f>
        <v>0</v>
      </c>
      <c r="AC292" s="20"/>
    </row>
    <row r="293" spans="1:35" ht="15.6">
      <c r="A293" s="190">
        <f>HLOOKUP(G286,cwccis,VLOOKUP(J293,row,2))</f>
        <v>775.02</v>
      </c>
      <c r="B293" s="190">
        <f>HLOOKUP(G287,cwccis,VLOOKUP(J293,row,2))</f>
        <v>787.07</v>
      </c>
      <c r="C293" s="190">
        <f>HLOOKUP(G293,cwccis,VLOOKUP(J293,row,2))</f>
        <v>801.81</v>
      </c>
      <c r="D293" s="189" t="str">
        <f>FIXED(HLOOKUP(G293,cwccis,4),0,TRUE)&amp;HLOOKUP(G293,cwccis,5)</f>
        <v>2015(Oct - Dec)</v>
      </c>
      <c r="E293" s="189" t="str">
        <f>J293</f>
        <v>06</v>
      </c>
      <c r="F293" s="218" t="str">
        <f>" Midpoint "&amp;J293</f>
        <v xml:space="preserve"> Midpoint 06</v>
      </c>
      <c r="G293" s="161" t="s">
        <v>680</v>
      </c>
      <c r="H293" s="11"/>
      <c r="I293" s="7">
        <f t="shared" si="104"/>
        <v>18</v>
      </c>
      <c r="J293" s="294" t="s">
        <v>81</v>
      </c>
      <c r="K293" s="295" t="str">
        <f>VLOOKUP(J293,row,3)</f>
        <v>FISH &amp; WILDLIFE FACILITIES</v>
      </c>
      <c r="L293" s="389">
        <v>0</v>
      </c>
      <c r="M293" s="390">
        <f>L293*N293</f>
        <v>0</v>
      </c>
      <c r="N293" s="391">
        <v>0</v>
      </c>
      <c r="O293" s="323">
        <f>M293+L293</f>
        <v>0</v>
      </c>
      <c r="P293" s="456"/>
      <c r="Q293" s="465">
        <f>IF(O293=0,0,B293/A293-1)</f>
        <v>0</v>
      </c>
      <c r="R293" s="297">
        <f>SUM(+L293*(1+Q293),0)</f>
        <v>0</v>
      </c>
      <c r="S293" s="297">
        <f>SUM(+M293*(1+Q293),0)</f>
        <v>0</v>
      </c>
      <c r="T293" s="297">
        <f>S293+R293</f>
        <v>0</v>
      </c>
      <c r="U293" s="506"/>
      <c r="V293" s="466">
        <f>IF(T293=0,0,G293)</f>
        <v>0</v>
      </c>
      <c r="W293" s="467">
        <f>IF(L293=0,0,C293/B293-1)</f>
        <v>0</v>
      </c>
      <c r="X293" s="467"/>
      <c r="Y293" s="297">
        <f>SUM(+R293*(1+W293),0)</f>
        <v>0</v>
      </c>
      <c r="Z293" s="428">
        <f>SUM(+S293*(1+W293),0)</f>
        <v>0</v>
      </c>
      <c r="AA293" s="310">
        <f>Y293+Z293</f>
        <v>0</v>
      </c>
      <c r="AC293" s="20"/>
    </row>
    <row r="294" spans="1:35" ht="15.6">
      <c r="A294" s="190">
        <f>HLOOKUP(G286,cwccis,VLOOKUP(J294,row,2))</f>
        <v>735.71</v>
      </c>
      <c r="B294" s="190">
        <f>HLOOKUP(G287,cwccis,VLOOKUP(J294,row,2))</f>
        <v>747.14</v>
      </c>
      <c r="C294" s="190">
        <f>HLOOKUP(G294,cwccis,VLOOKUP(J294,row,2))</f>
        <v>764.77</v>
      </c>
      <c r="D294" s="189" t="str">
        <f>FIXED(HLOOKUP(G294,cwccis,4),0,TRUE)&amp;HLOOKUP(G294,cwccis,5)</f>
        <v>2016(Jan - Mar)</v>
      </c>
      <c r="E294" s="189" t="str">
        <f>J294</f>
        <v>07</v>
      </c>
      <c r="F294" s="218" t="str">
        <f>" Midpoint "&amp;J294</f>
        <v xml:space="preserve"> Midpoint 07</v>
      </c>
      <c r="G294" s="161" t="s">
        <v>524</v>
      </c>
      <c r="H294" s="11"/>
      <c r="I294" s="7">
        <f t="shared" si="104"/>
        <v>19</v>
      </c>
      <c r="J294" s="294" t="s">
        <v>82</v>
      </c>
      <c r="K294" s="295" t="str">
        <f>VLOOKUP(J294,row,3)</f>
        <v>POWER PLANT</v>
      </c>
      <c r="L294" s="389">
        <v>0</v>
      </c>
      <c r="M294" s="390">
        <f>L294*N294</f>
        <v>0</v>
      </c>
      <c r="N294" s="391">
        <v>0</v>
      </c>
      <c r="O294" s="323">
        <f>M294+L294</f>
        <v>0</v>
      </c>
      <c r="P294" s="456"/>
      <c r="Q294" s="465">
        <f>IF(O294=0,0,B294/A294-1)</f>
        <v>0</v>
      </c>
      <c r="R294" s="297">
        <f>SUM(+L294*(1+Q294),0)</f>
        <v>0</v>
      </c>
      <c r="S294" s="297">
        <f>SUM(+M294*(1+Q294),0)</f>
        <v>0</v>
      </c>
      <c r="T294" s="297">
        <f>S294+R294</f>
        <v>0</v>
      </c>
      <c r="U294" s="506"/>
      <c r="V294" s="466">
        <f>IF(T294=0,0,G294)</f>
        <v>0</v>
      </c>
      <c r="W294" s="467">
        <f>IF(L294=0,0,C294/B294-1)</f>
        <v>0</v>
      </c>
      <c r="X294" s="467"/>
      <c r="Y294" s="297">
        <f>SUM(+R294*(1+W294),0)</f>
        <v>0</v>
      </c>
      <c r="Z294" s="428">
        <f>SUM(+S294*(1+W294),0)</f>
        <v>0</v>
      </c>
      <c r="AA294" s="310">
        <f>Y294+Z294</f>
        <v>0</v>
      </c>
      <c r="AC294" s="20"/>
    </row>
    <row r="295" spans="1:35">
      <c r="A295" s="116"/>
      <c r="B295" s="154"/>
      <c r="C295" s="154"/>
      <c r="D295" s="137"/>
      <c r="E295" s="137"/>
      <c r="F295" s="209"/>
      <c r="G295" s="137"/>
      <c r="H295" s="125"/>
      <c r="I295" s="7">
        <f t="shared" si="104"/>
        <v>20</v>
      </c>
      <c r="J295" s="468" t="s">
        <v>40</v>
      </c>
      <c r="K295" s="395"/>
      <c r="L295" s="396"/>
      <c r="M295" s="397"/>
      <c r="N295" s="398"/>
      <c r="O295" s="297"/>
      <c r="P295" s="456"/>
      <c r="Q295" s="465"/>
      <c r="R295" s="297">
        <v>0</v>
      </c>
      <c r="S295" s="297"/>
      <c r="T295" s="297"/>
      <c r="U295" s="506"/>
      <c r="V295" s="469"/>
      <c r="W295" s="467"/>
      <c r="X295" s="467"/>
      <c r="Y295" s="297"/>
      <c r="Z295" s="428"/>
      <c r="AA295" s="310"/>
      <c r="AC295" s="20"/>
    </row>
    <row r="296" spans="1:35" ht="15">
      <c r="A296" s="116"/>
      <c r="B296" s="154"/>
      <c r="C296" s="154"/>
      <c r="D296" s="137"/>
      <c r="E296" s="137"/>
      <c r="F296" s="209"/>
      <c r="G296" s="137"/>
      <c r="H296" s="125"/>
      <c r="I296" s="7">
        <f t="shared" si="104"/>
        <v>21</v>
      </c>
      <c r="J296" s="470"/>
      <c r="K296" s="471"/>
      <c r="L296" s="303" t="s">
        <v>36</v>
      </c>
      <c r="M296" s="305" t="s">
        <v>36</v>
      </c>
      <c r="N296" s="401" t="s">
        <v>36</v>
      </c>
      <c r="O296" s="472" t="s">
        <v>36</v>
      </c>
      <c r="P296" s="456"/>
      <c r="Q296" s="473"/>
      <c r="R296" s="472" t="s">
        <v>36</v>
      </c>
      <c r="S296" s="472" t="s">
        <v>36</v>
      </c>
      <c r="T296" s="472" t="s">
        <v>36</v>
      </c>
      <c r="U296" s="506"/>
      <c r="V296" s="473"/>
      <c r="W296" s="439"/>
      <c r="X296" s="439"/>
      <c r="Y296" s="472" t="s">
        <v>36</v>
      </c>
      <c r="Z296" s="474" t="s">
        <v>36</v>
      </c>
      <c r="AA296" s="403" t="s">
        <v>36</v>
      </c>
      <c r="AC296" s="20"/>
      <c r="AE296" s="15"/>
      <c r="AF296" s="15"/>
      <c r="AG296" s="15"/>
      <c r="AH296" s="15"/>
      <c r="AI296" s="15"/>
    </row>
    <row r="297" spans="1:35" ht="15">
      <c r="A297" s="116"/>
      <c r="B297" s="154"/>
      <c r="C297" s="154"/>
      <c r="D297" s="118"/>
      <c r="E297" s="118"/>
      <c r="F297" s="219"/>
      <c r="G297" s="118"/>
      <c r="H297" s="125"/>
      <c r="I297" s="7">
        <f t="shared" si="104"/>
        <v>22</v>
      </c>
      <c r="J297" s="470"/>
      <c r="K297" s="308" t="s">
        <v>66</v>
      </c>
      <c r="L297" s="296">
        <f>SUM(L290:L295)</f>
        <v>0</v>
      </c>
      <c r="M297" s="299">
        <f>SUM(M290:M295)</f>
        <v>0</v>
      </c>
      <c r="N297" s="333">
        <f>IF(L297&gt;0,O297/L297-1,0)</f>
        <v>0</v>
      </c>
      <c r="O297" s="335">
        <f>L297+M297</f>
        <v>0</v>
      </c>
      <c r="P297" s="456"/>
      <c r="Q297" s="460"/>
      <c r="R297" s="297">
        <f>SUM(R290:R295)</f>
        <v>0</v>
      </c>
      <c r="S297" s="297">
        <f>SUM(S290:S295)</f>
        <v>0</v>
      </c>
      <c r="T297" s="297">
        <f>R297+S297</f>
        <v>0</v>
      </c>
      <c r="U297" s="506"/>
      <c r="V297" s="460"/>
      <c r="W297" s="332"/>
      <c r="X297" s="332"/>
      <c r="Y297" s="297">
        <f>SUM(Y290:Y295)</f>
        <v>0</v>
      </c>
      <c r="Z297" s="428">
        <f>SUM(Z290:Z295)</f>
        <v>0</v>
      </c>
      <c r="AA297" s="310">
        <f>Y297+Z297</f>
        <v>0</v>
      </c>
      <c r="AC297" s="191">
        <f>SUM(AA290:AA295)</f>
        <v>0</v>
      </c>
      <c r="AD297" s="15"/>
      <c r="AE297" s="17"/>
      <c r="AF297" s="17"/>
      <c r="AG297" s="17"/>
      <c r="AH297" s="17"/>
      <c r="AI297" s="17"/>
    </row>
    <row r="298" spans="1:35" ht="15">
      <c r="A298" s="116"/>
      <c r="B298" s="154"/>
      <c r="C298" s="154"/>
      <c r="D298" s="118"/>
      <c r="E298" s="118"/>
      <c r="F298" s="219"/>
      <c r="G298" s="118"/>
      <c r="H298" s="125"/>
      <c r="I298" s="7">
        <f t="shared" si="104"/>
        <v>23</v>
      </c>
      <c r="J298" s="470"/>
      <c r="K298" s="295"/>
      <c r="L298" s="311"/>
      <c r="M298" s="319"/>
      <c r="N298" s="350"/>
      <c r="O298" s="323"/>
      <c r="P298" s="456"/>
      <c r="Q298" s="460"/>
      <c r="R298" s="323"/>
      <c r="S298" s="323"/>
      <c r="T298" s="323"/>
      <c r="U298" s="506"/>
      <c r="V298" s="460"/>
      <c r="W298" s="332"/>
      <c r="X298" s="332"/>
      <c r="Y298" s="323"/>
      <c r="Z298" s="475"/>
      <c r="AA298" s="315"/>
      <c r="AC298" s="20"/>
      <c r="AD298" s="15"/>
      <c r="AE298" s="17"/>
      <c r="AF298" s="17"/>
      <c r="AG298" s="17"/>
      <c r="AH298" s="17"/>
      <c r="AI298" s="17"/>
    </row>
    <row r="299" spans="1:35" ht="15.6">
      <c r="A299" s="192">
        <f>HLOOKUP(G286,cwccis,VLOOKUP(E299,row,2))</f>
        <v>798.14</v>
      </c>
      <c r="B299" s="193">
        <f>HLOOKUP(G287,cwccis,VLOOKUP(E299,row,2))</f>
        <v>810.55</v>
      </c>
      <c r="C299" s="190">
        <f>HLOOKUP(G299,cwccis,VLOOKUP(E299,row,2))</f>
        <v>782.27</v>
      </c>
      <c r="D299" s="189" t="str">
        <f>FIXED(HLOOKUP(G299,cwccis,4),0,TRUE)&amp;HLOOKUP(G299,cwccis,5)</f>
        <v>2012(Oct - Dec)</v>
      </c>
      <c r="E299" s="525" t="s">
        <v>1099</v>
      </c>
      <c r="F299" s="209" t="s">
        <v>490</v>
      </c>
      <c r="G299" s="161" t="s">
        <v>1</v>
      </c>
      <c r="H299" s="11"/>
      <c r="I299" s="7">
        <f t="shared" si="104"/>
        <v>24</v>
      </c>
      <c r="J299" s="316" t="s">
        <v>61</v>
      </c>
      <c r="K299" s="476" t="s">
        <v>37</v>
      </c>
      <c r="L299" s="389">
        <v>0</v>
      </c>
      <c r="M299" s="390">
        <f>L299*N299</f>
        <v>0</v>
      </c>
      <c r="N299" s="407">
        <v>0</v>
      </c>
      <c r="O299" s="323">
        <f>L299+M299</f>
        <v>0</v>
      </c>
      <c r="P299" s="456"/>
      <c r="Q299" s="465">
        <f>IF(O299=0,0,B299/A299-1)</f>
        <v>0</v>
      </c>
      <c r="R299" s="297">
        <f>SUM(+L299*(1+Q299),0)</f>
        <v>0</v>
      </c>
      <c r="S299" s="297">
        <f>SUM(+M299*(1+Q299),0)</f>
        <v>0</v>
      </c>
      <c r="T299" s="297">
        <f>S299+R299</f>
        <v>0</v>
      </c>
      <c r="U299" s="506"/>
      <c r="V299" s="466">
        <f>IF(T299=0,0,G299)</f>
        <v>0</v>
      </c>
      <c r="W299" s="467">
        <f>IF(L299=0,0,C299/B299-1)</f>
        <v>0</v>
      </c>
      <c r="X299" s="467"/>
      <c r="Y299" s="297">
        <f>SUM(+R299*(1+W299),0)</f>
        <v>0</v>
      </c>
      <c r="Z299" s="428">
        <f>SUM(+S299*(1+W299),0)</f>
        <v>0</v>
      </c>
      <c r="AA299" s="310">
        <f>Y299+Z299</f>
        <v>0</v>
      </c>
      <c r="AC299" s="191">
        <f>AA299</f>
        <v>0</v>
      </c>
      <c r="AD299" s="15"/>
      <c r="AE299" s="17"/>
      <c r="AF299" s="17"/>
      <c r="AG299" s="17"/>
      <c r="AH299" s="17"/>
      <c r="AI299" s="17"/>
    </row>
    <row r="300" spans="1:35" ht="25.5" customHeight="1">
      <c r="A300" s="132"/>
      <c r="B300" s="135"/>
      <c r="C300" s="135"/>
      <c r="D300" s="117"/>
      <c r="E300" s="117"/>
      <c r="F300" s="764" t="s">
        <v>1100</v>
      </c>
      <c r="G300" s="118"/>
      <c r="H300" s="125"/>
      <c r="I300" s="7">
        <f t="shared" si="104"/>
        <v>25</v>
      </c>
      <c r="J300" s="470"/>
      <c r="K300" s="295"/>
      <c r="L300" s="477"/>
      <c r="M300" s="297"/>
      <c r="N300" s="503"/>
      <c r="O300" s="323"/>
      <c r="P300" s="456"/>
      <c r="Q300" s="465"/>
      <c r="R300" s="323"/>
      <c r="S300" s="323"/>
      <c r="T300" s="323"/>
      <c r="U300" s="506"/>
      <c r="V300" s="460"/>
      <c r="W300" s="332"/>
      <c r="X300" s="332"/>
      <c r="Y300" s="323"/>
      <c r="Z300" s="475"/>
      <c r="AA300" s="315"/>
      <c r="AC300" s="20"/>
      <c r="AD300" s="15"/>
      <c r="AE300" s="17"/>
      <c r="AF300" s="17"/>
      <c r="AG300" s="17"/>
      <c r="AH300" s="17"/>
      <c r="AI300" s="17"/>
    </row>
    <row r="301" spans="1:35" ht="15">
      <c r="A301" s="132"/>
      <c r="B301" s="135"/>
      <c r="C301" s="135"/>
      <c r="D301" s="117"/>
      <c r="E301" s="117"/>
      <c r="F301" s="764"/>
      <c r="G301" s="118"/>
      <c r="H301" s="125"/>
      <c r="I301" s="7">
        <f t="shared" si="104"/>
        <v>26</v>
      </c>
      <c r="J301" s="470"/>
      <c r="K301" s="478"/>
      <c r="L301" s="409"/>
      <c r="M301" s="479"/>
      <c r="N301" s="503"/>
      <c r="O301" s="323"/>
      <c r="P301" s="456"/>
      <c r="Q301" s="460"/>
      <c r="R301" s="323"/>
      <c r="S301" s="323"/>
      <c r="T301" s="323"/>
      <c r="U301" s="506"/>
      <c r="V301" s="480"/>
      <c r="W301" s="332"/>
      <c r="X301" s="332"/>
      <c r="Y301" s="323"/>
      <c r="Z301" s="475"/>
      <c r="AA301" s="315"/>
      <c r="AC301" s="26"/>
      <c r="AD301" s="15"/>
      <c r="AE301" s="17"/>
      <c r="AF301" s="17"/>
      <c r="AG301" s="17"/>
      <c r="AH301" s="17"/>
      <c r="AI301" s="17"/>
    </row>
    <row r="302" spans="1:35" ht="16.5" customHeight="1">
      <c r="A302" s="132"/>
      <c r="B302" s="135"/>
      <c r="C302" s="135"/>
      <c r="D302" s="117"/>
      <c r="E302" s="117"/>
      <c r="F302" s="219"/>
      <c r="G302" s="118"/>
      <c r="H302" s="125"/>
      <c r="I302" s="7">
        <f t="shared" si="104"/>
        <v>27</v>
      </c>
      <c r="J302" s="294">
        <v>30</v>
      </c>
      <c r="K302" s="248" t="s">
        <v>38</v>
      </c>
      <c r="L302" s="477"/>
      <c r="M302" s="323"/>
      <c r="N302" s="503"/>
      <c r="O302" s="323"/>
      <c r="P302" s="456"/>
      <c r="Q302" s="465"/>
      <c r="R302" s="323"/>
      <c r="S302" s="323"/>
      <c r="T302" s="323"/>
      <c r="U302" s="506"/>
      <c r="V302" s="460"/>
      <c r="W302" s="467"/>
      <c r="X302" s="467"/>
      <c r="Y302" s="323"/>
      <c r="Z302" s="475"/>
      <c r="AA302" s="315"/>
      <c r="AC302" s="20"/>
      <c r="AD302" s="15"/>
      <c r="AE302" s="17"/>
      <c r="AF302" s="17"/>
      <c r="AG302" s="17"/>
      <c r="AH302" s="17"/>
      <c r="AI302" s="17"/>
    </row>
    <row r="303" spans="1:35" ht="15.6">
      <c r="A303" s="194">
        <f>HLOOKUP(G286,cwccis,VLOOKUP(J302,row,2))</f>
        <v>1.0285676763214286</v>
      </c>
      <c r="B303" s="194">
        <f>HLOOKUP(G287,cwccis,VLOOKUP(J302,row,2))</f>
        <v>1.0507806142209108</v>
      </c>
      <c r="C303" s="195">
        <f>HLOOKUP(G303,cwccis,VLOOKUP(J302,row,2))</f>
        <v>1.1508482253694705</v>
      </c>
      <c r="D303" s="189" t="str">
        <f>FIXED(HLOOKUP(G303,cwccis,4),0,TRUE)&amp;HLOOKUP(G303,cwccis,5)</f>
        <v>2017(Apr - Jun)</v>
      </c>
      <c r="E303" s="189">
        <f>J302</f>
        <v>30</v>
      </c>
      <c r="F303" s="220" t="s">
        <v>400</v>
      </c>
      <c r="G303" s="161" t="s">
        <v>577</v>
      </c>
      <c r="H303" s="13"/>
      <c r="I303" s="7">
        <f t="shared" si="104"/>
        <v>28</v>
      </c>
      <c r="J303" s="411">
        <f>'Input %'!$D$10</f>
        <v>2.5000000000000001E-2</v>
      </c>
      <c r="K303" s="414" t="s">
        <v>44</v>
      </c>
      <c r="L303" s="412">
        <f>ROUND(L297*J303,0)</f>
        <v>0</v>
      </c>
      <c r="M303" s="481">
        <f t="shared" ref="M303:M311" si="105">L303*N303</f>
        <v>0</v>
      </c>
      <c r="N303" s="482">
        <f>N297</f>
        <v>0</v>
      </c>
      <c r="O303" s="297">
        <f t="shared" ref="O303:O311" si="106">M303+L303</f>
        <v>0</v>
      </c>
      <c r="P303" s="456"/>
      <c r="Q303" s="465">
        <f t="shared" ref="Q303:Q311" si="107">IF(O303=0,0,B303/A303-1)</f>
        <v>0</v>
      </c>
      <c r="R303" s="297">
        <f t="shared" ref="R303:R311" si="108">SUM(+L303*(1+Q303),0)</f>
        <v>0</v>
      </c>
      <c r="S303" s="297">
        <f t="shared" ref="S303:S311" si="109">SUM(+M303*(1+Q303),0)</f>
        <v>0</v>
      </c>
      <c r="T303" s="297">
        <f t="shared" ref="T303:T311" si="110">S303+R303</f>
        <v>0</v>
      </c>
      <c r="U303" s="506"/>
      <c r="V303" s="466">
        <f t="shared" ref="V303:V311" si="111">IF(T303=0,0,G303)</f>
        <v>0</v>
      </c>
      <c r="W303" s="467">
        <f t="shared" ref="W303:W311" si="112">IF(L303=0,0,C303/B303-1)</f>
        <v>0</v>
      </c>
      <c r="X303" s="467"/>
      <c r="Y303" s="297">
        <f t="shared" ref="Y303:Y311" si="113">SUM(+R303*(1+W303),0)</f>
        <v>0</v>
      </c>
      <c r="Z303" s="428">
        <f t="shared" ref="Z303:Z311" si="114">SUM(+S303*(1+W303),0)</f>
        <v>0</v>
      </c>
      <c r="AA303" s="310">
        <f t="shared" ref="AA303:AA311" si="115">Y303+Z303</f>
        <v>0</v>
      </c>
      <c r="AC303" s="191">
        <f t="shared" ref="AC303:AC311" si="116">AA303</f>
        <v>0</v>
      </c>
      <c r="AD303" s="15"/>
      <c r="AE303" s="17"/>
      <c r="AF303" s="17"/>
      <c r="AG303" s="17"/>
      <c r="AH303" s="17"/>
      <c r="AI303" s="17"/>
    </row>
    <row r="304" spans="1:35" ht="15">
      <c r="A304" s="194">
        <f>A303</f>
        <v>1.0285676763214286</v>
      </c>
      <c r="B304" s="194">
        <f>B303</f>
        <v>1.0507806142209108</v>
      </c>
      <c r="C304" s="195">
        <f>C303</f>
        <v>1.1508482253694705</v>
      </c>
      <c r="D304" s="190" t="str">
        <f>D303</f>
        <v>2017(Apr - Jun)</v>
      </c>
      <c r="E304" s="189">
        <f>J302</f>
        <v>30</v>
      </c>
      <c r="F304" s="221" t="str">
        <f>"From "&amp;F303</f>
        <v>From Design mid point period</v>
      </c>
      <c r="G304" s="190" t="str">
        <f>G303</f>
        <v>2017Q3</v>
      </c>
      <c r="H304" s="127"/>
      <c r="I304" s="7">
        <f t="shared" si="104"/>
        <v>29</v>
      </c>
      <c r="J304" s="411">
        <f>'Input %'!$D$12</f>
        <v>0.02</v>
      </c>
      <c r="K304" s="414" t="s">
        <v>45</v>
      </c>
      <c r="L304" s="412">
        <f>ROUND(L297*J304,0)</f>
        <v>0</v>
      </c>
      <c r="M304" s="481">
        <f t="shared" si="105"/>
        <v>0</v>
      </c>
      <c r="N304" s="482">
        <f>N297</f>
        <v>0</v>
      </c>
      <c r="O304" s="297">
        <f t="shared" si="106"/>
        <v>0</v>
      </c>
      <c r="P304" s="456"/>
      <c r="Q304" s="465">
        <f t="shared" si="107"/>
        <v>0</v>
      </c>
      <c r="R304" s="297">
        <f t="shared" si="108"/>
        <v>0</v>
      </c>
      <c r="S304" s="297">
        <f t="shared" si="109"/>
        <v>0</v>
      </c>
      <c r="T304" s="297">
        <f t="shared" si="110"/>
        <v>0</v>
      </c>
      <c r="U304" s="506"/>
      <c r="V304" s="466">
        <f t="shared" si="111"/>
        <v>0</v>
      </c>
      <c r="W304" s="467">
        <f t="shared" si="112"/>
        <v>0</v>
      </c>
      <c r="X304" s="467"/>
      <c r="Y304" s="297">
        <f t="shared" si="113"/>
        <v>0</v>
      </c>
      <c r="Z304" s="428">
        <f t="shared" si="114"/>
        <v>0</v>
      </c>
      <c r="AA304" s="310">
        <f t="shared" si="115"/>
        <v>0</v>
      </c>
      <c r="AC304" s="191">
        <f t="shared" si="116"/>
        <v>0</v>
      </c>
      <c r="AD304" s="15"/>
      <c r="AE304" s="17"/>
      <c r="AF304" s="17"/>
      <c r="AG304" s="17"/>
      <c r="AH304" s="17"/>
      <c r="AI304" s="17"/>
    </row>
    <row r="305" spans="1:35" ht="15">
      <c r="A305" s="194">
        <f t="shared" ref="A305:C305" si="117">A304</f>
        <v>1.0285676763214286</v>
      </c>
      <c r="B305" s="194">
        <f t="shared" si="117"/>
        <v>1.0507806142209108</v>
      </c>
      <c r="C305" s="195">
        <f t="shared" si="117"/>
        <v>1.1508482253694705</v>
      </c>
      <c r="D305" s="190" t="str">
        <f>D303</f>
        <v>2017(Apr - Jun)</v>
      </c>
      <c r="E305" s="189">
        <f>J302</f>
        <v>30</v>
      </c>
      <c r="F305" s="221" t="str">
        <f>"From "&amp;F303</f>
        <v>From Design mid point period</v>
      </c>
      <c r="G305" s="190" t="str">
        <f>G303</f>
        <v>2017Q3</v>
      </c>
      <c r="H305" s="127"/>
      <c r="I305" s="7">
        <f t="shared" si="104"/>
        <v>30</v>
      </c>
      <c r="J305" s="411">
        <f>'Input %'!$D$13</f>
        <v>8.5000000000000006E-2</v>
      </c>
      <c r="K305" s="414" t="s">
        <v>46</v>
      </c>
      <c r="L305" s="412">
        <f>ROUND(L297*J305,0)</f>
        <v>0</v>
      </c>
      <c r="M305" s="481">
        <f t="shared" si="105"/>
        <v>0</v>
      </c>
      <c r="N305" s="482">
        <f>N297</f>
        <v>0</v>
      </c>
      <c r="O305" s="297">
        <f t="shared" si="106"/>
        <v>0</v>
      </c>
      <c r="P305" s="456"/>
      <c r="Q305" s="465">
        <f t="shared" si="107"/>
        <v>0</v>
      </c>
      <c r="R305" s="297">
        <f t="shared" si="108"/>
        <v>0</v>
      </c>
      <c r="S305" s="297">
        <f t="shared" si="109"/>
        <v>0</v>
      </c>
      <c r="T305" s="297">
        <f t="shared" si="110"/>
        <v>0</v>
      </c>
      <c r="U305" s="506"/>
      <c r="V305" s="466">
        <f t="shared" si="111"/>
        <v>0</v>
      </c>
      <c r="W305" s="467">
        <f t="shared" si="112"/>
        <v>0</v>
      </c>
      <c r="X305" s="467"/>
      <c r="Y305" s="297">
        <f t="shared" si="113"/>
        <v>0</v>
      </c>
      <c r="Z305" s="428">
        <f t="shared" si="114"/>
        <v>0</v>
      </c>
      <c r="AA305" s="310">
        <f t="shared" si="115"/>
        <v>0</v>
      </c>
      <c r="AC305" s="191">
        <f t="shared" si="116"/>
        <v>0</v>
      </c>
      <c r="AD305" s="15"/>
      <c r="AE305" s="17"/>
      <c r="AF305" s="17"/>
      <c r="AG305" s="17"/>
      <c r="AH305" s="17"/>
      <c r="AI305" s="17"/>
    </row>
    <row r="306" spans="1:35" ht="15">
      <c r="A306" s="194">
        <f t="shared" ref="A306:C306" si="118">A305</f>
        <v>1.0285676763214286</v>
      </c>
      <c r="B306" s="194">
        <f t="shared" si="118"/>
        <v>1.0507806142209108</v>
      </c>
      <c r="C306" s="195">
        <f t="shared" si="118"/>
        <v>1.1508482253694705</v>
      </c>
      <c r="D306" s="190" t="str">
        <f>D303</f>
        <v>2017(Apr - Jun)</v>
      </c>
      <c r="E306" s="189">
        <f>J302</f>
        <v>30</v>
      </c>
      <c r="F306" s="221" t="str">
        <f>"From "&amp;F303</f>
        <v>From Design mid point period</v>
      </c>
      <c r="G306" s="190" t="str">
        <f>G303</f>
        <v>2017Q3</v>
      </c>
      <c r="H306" s="127"/>
      <c r="I306" s="7">
        <f t="shared" si="104"/>
        <v>31</v>
      </c>
      <c r="J306" s="411">
        <f>'Input %'!$D$15</f>
        <v>5.0000000000000001E-3</v>
      </c>
      <c r="K306" s="414" t="s">
        <v>697</v>
      </c>
      <c r="L306" s="412">
        <f>ROUND(L297*J306,0)</f>
        <v>0</v>
      </c>
      <c r="M306" s="481">
        <f t="shared" si="105"/>
        <v>0</v>
      </c>
      <c r="N306" s="483">
        <f>N297</f>
        <v>0</v>
      </c>
      <c r="O306" s="297">
        <f t="shared" si="106"/>
        <v>0</v>
      </c>
      <c r="P306" s="456"/>
      <c r="Q306" s="465">
        <f t="shared" si="107"/>
        <v>0</v>
      </c>
      <c r="R306" s="297">
        <f t="shared" si="108"/>
        <v>0</v>
      </c>
      <c r="S306" s="297">
        <f t="shared" si="109"/>
        <v>0</v>
      </c>
      <c r="T306" s="297">
        <f t="shared" si="110"/>
        <v>0</v>
      </c>
      <c r="U306" s="506"/>
      <c r="V306" s="466">
        <f t="shared" si="111"/>
        <v>0</v>
      </c>
      <c r="W306" s="467">
        <f t="shared" si="112"/>
        <v>0</v>
      </c>
      <c r="X306" s="467"/>
      <c r="Y306" s="297">
        <f t="shared" si="113"/>
        <v>0</v>
      </c>
      <c r="Z306" s="428">
        <f t="shared" si="114"/>
        <v>0</v>
      </c>
      <c r="AA306" s="310">
        <f t="shared" si="115"/>
        <v>0</v>
      </c>
      <c r="AC306" s="191">
        <f t="shared" si="116"/>
        <v>0</v>
      </c>
      <c r="AD306" s="15"/>
      <c r="AE306" s="17"/>
      <c r="AF306" s="17"/>
      <c r="AG306" s="17"/>
      <c r="AH306" s="17"/>
      <c r="AI306" s="17"/>
    </row>
    <row r="307" spans="1:35" ht="15" customHeight="1">
      <c r="A307" s="194">
        <f t="shared" ref="A307:C307" si="119">A306</f>
        <v>1.0285676763214286</v>
      </c>
      <c r="B307" s="194">
        <f t="shared" si="119"/>
        <v>1.0507806142209108</v>
      </c>
      <c r="C307" s="195">
        <f t="shared" si="119"/>
        <v>1.1508482253694705</v>
      </c>
      <c r="D307" s="190" t="str">
        <f>D304</f>
        <v>2017(Apr - Jun)</v>
      </c>
      <c r="E307" s="189">
        <f>J302</f>
        <v>30</v>
      </c>
      <c r="F307" s="221" t="str">
        <f>"From "&amp;F304</f>
        <v>From From Design mid point period</v>
      </c>
      <c r="G307" s="190" t="str">
        <f>G304</f>
        <v>2017Q3</v>
      </c>
      <c r="H307" s="34"/>
      <c r="I307" s="7">
        <f t="shared" si="104"/>
        <v>32</v>
      </c>
      <c r="J307" s="411">
        <f>'Input %'!$D$16</f>
        <v>5.0000000000000001E-3</v>
      </c>
      <c r="K307" s="416" t="s">
        <v>698</v>
      </c>
      <c r="L307" s="412">
        <f>ROUND(L297*J307,0)</f>
        <v>0</v>
      </c>
      <c r="M307" s="390">
        <f t="shared" si="105"/>
        <v>0</v>
      </c>
      <c r="N307" s="413">
        <f>N297</f>
        <v>0</v>
      </c>
      <c r="O307" s="299">
        <f t="shared" si="106"/>
        <v>0</v>
      </c>
      <c r="P307" s="261"/>
      <c r="Q307" s="392">
        <f t="shared" si="107"/>
        <v>0</v>
      </c>
      <c r="R307" s="299">
        <f t="shared" si="108"/>
        <v>0</v>
      </c>
      <c r="S307" s="299">
        <f t="shared" si="109"/>
        <v>0</v>
      </c>
      <c r="T307" s="299">
        <f t="shared" si="110"/>
        <v>0</v>
      </c>
      <c r="U307" s="261"/>
      <c r="V307" s="393">
        <f t="shared" si="111"/>
        <v>0</v>
      </c>
      <c r="W307" s="392">
        <f t="shared" si="112"/>
        <v>0</v>
      </c>
      <c r="X307" s="392"/>
      <c r="Y307" s="299">
        <f t="shared" si="113"/>
        <v>0</v>
      </c>
      <c r="Z307" s="394">
        <f t="shared" si="114"/>
        <v>0</v>
      </c>
      <c r="AA307" s="310">
        <f t="shared" si="115"/>
        <v>0</v>
      </c>
      <c r="AC307" s="191">
        <f t="shared" si="116"/>
        <v>0</v>
      </c>
      <c r="AD307" s="15"/>
      <c r="AE307" s="17"/>
      <c r="AF307" s="17"/>
      <c r="AG307" s="17"/>
      <c r="AH307" s="17"/>
      <c r="AI307" s="17"/>
    </row>
    <row r="308" spans="1:35" ht="15">
      <c r="A308" s="194">
        <f>A306</f>
        <v>1.0285676763214286</v>
      </c>
      <c r="B308" s="194">
        <f>B306</f>
        <v>1.0507806142209108</v>
      </c>
      <c r="C308" s="195">
        <f>C306</f>
        <v>1.1508482253694705</v>
      </c>
      <c r="D308" s="190" t="str">
        <f>D303</f>
        <v>2017(Apr - Jun)</v>
      </c>
      <c r="E308" s="189">
        <f>J302</f>
        <v>30</v>
      </c>
      <c r="F308" s="221" t="str">
        <f>"From "&amp;F303</f>
        <v>From Design mid point period</v>
      </c>
      <c r="G308" s="190" t="str">
        <f>G303</f>
        <v>2017Q3</v>
      </c>
      <c r="H308" s="127"/>
      <c r="I308" s="7">
        <f t="shared" si="104"/>
        <v>33</v>
      </c>
      <c r="J308" s="411">
        <f>'Input %'!$D$17</f>
        <v>0.02</v>
      </c>
      <c r="K308" s="414" t="s">
        <v>47</v>
      </c>
      <c r="L308" s="412">
        <f>ROUND(L297*J308,0)</f>
        <v>0</v>
      </c>
      <c r="M308" s="481">
        <f t="shared" si="105"/>
        <v>0</v>
      </c>
      <c r="N308" s="483">
        <f>N297</f>
        <v>0</v>
      </c>
      <c r="O308" s="297">
        <f t="shared" si="106"/>
        <v>0</v>
      </c>
      <c r="P308" s="456"/>
      <c r="Q308" s="465">
        <f t="shared" si="107"/>
        <v>0</v>
      </c>
      <c r="R308" s="297">
        <f t="shared" si="108"/>
        <v>0</v>
      </c>
      <c r="S308" s="297">
        <f t="shared" si="109"/>
        <v>0</v>
      </c>
      <c r="T308" s="297">
        <f t="shared" si="110"/>
        <v>0</v>
      </c>
      <c r="U308" s="506"/>
      <c r="V308" s="466">
        <f t="shared" si="111"/>
        <v>0</v>
      </c>
      <c r="W308" s="467">
        <f t="shared" si="112"/>
        <v>0</v>
      </c>
      <c r="X308" s="467"/>
      <c r="Y308" s="297">
        <f t="shared" si="113"/>
        <v>0</v>
      </c>
      <c r="Z308" s="428">
        <f t="shared" si="114"/>
        <v>0</v>
      </c>
      <c r="AA308" s="310">
        <f t="shared" si="115"/>
        <v>0</v>
      </c>
      <c r="AC308" s="191">
        <f t="shared" si="116"/>
        <v>0</v>
      </c>
      <c r="AD308" s="15"/>
      <c r="AE308" s="17"/>
      <c r="AF308" s="17"/>
      <c r="AG308" s="17"/>
      <c r="AH308" s="17"/>
      <c r="AI308" s="17"/>
    </row>
    <row r="309" spans="1:35" ht="15.6">
      <c r="A309" s="194">
        <f>HLOOKUP(G286,cwccis,VLOOKUP(J302,row,2))</f>
        <v>1.0285676763214286</v>
      </c>
      <c r="B309" s="194">
        <f>HLOOKUP(G287,cwccis,VLOOKUP(J302,row,2))</f>
        <v>1.0507806142209108</v>
      </c>
      <c r="C309" s="195">
        <f>HLOOKUP(G309,cwccis,VLOOKUP(J302,row,2))</f>
        <v>1.1959041573436986</v>
      </c>
      <c r="D309" s="189" t="str">
        <f>FIXED(HLOOKUP(G309,cwccis,4),0,TRUE)&amp;HLOOKUP(G309,cwccis,5)</f>
        <v>2018(Apr - Jun)</v>
      </c>
      <c r="E309" s="189">
        <f>J302</f>
        <v>30</v>
      </c>
      <c r="F309" s="222" t="s">
        <v>506</v>
      </c>
      <c r="G309" s="161" t="s">
        <v>681</v>
      </c>
      <c r="H309" s="35"/>
      <c r="I309" s="7">
        <f t="shared" si="104"/>
        <v>34</v>
      </c>
      <c r="J309" s="411">
        <f>'Input %'!$D$18</f>
        <v>0.03</v>
      </c>
      <c r="K309" s="414" t="s">
        <v>48</v>
      </c>
      <c r="L309" s="412">
        <f>ROUND(L297*J309,0)</f>
        <v>0</v>
      </c>
      <c r="M309" s="481">
        <f t="shared" si="105"/>
        <v>0</v>
      </c>
      <c r="N309" s="482">
        <f>N297</f>
        <v>0</v>
      </c>
      <c r="O309" s="297">
        <f t="shared" si="106"/>
        <v>0</v>
      </c>
      <c r="P309" s="456"/>
      <c r="Q309" s="465">
        <f t="shared" si="107"/>
        <v>0</v>
      </c>
      <c r="R309" s="297">
        <f t="shared" si="108"/>
        <v>0</v>
      </c>
      <c r="S309" s="297">
        <f t="shared" si="109"/>
        <v>0</v>
      </c>
      <c r="T309" s="297">
        <f t="shared" si="110"/>
        <v>0</v>
      </c>
      <c r="U309" s="506"/>
      <c r="V309" s="466">
        <f t="shared" si="111"/>
        <v>0</v>
      </c>
      <c r="W309" s="467">
        <f t="shared" si="112"/>
        <v>0</v>
      </c>
      <c r="X309" s="467"/>
      <c r="Y309" s="297">
        <f t="shared" si="113"/>
        <v>0</v>
      </c>
      <c r="Z309" s="428">
        <f t="shared" si="114"/>
        <v>0</v>
      </c>
      <c r="AA309" s="310">
        <f t="shared" si="115"/>
        <v>0</v>
      </c>
      <c r="AC309" s="191">
        <f t="shared" si="116"/>
        <v>0</v>
      </c>
      <c r="AD309" s="15"/>
      <c r="AE309" s="17"/>
      <c r="AF309" s="17"/>
      <c r="AG309" s="17"/>
      <c r="AH309" s="17"/>
      <c r="AI309" s="17"/>
    </row>
    <row r="310" spans="1:35" ht="15">
      <c r="A310" s="194">
        <f>A309</f>
        <v>1.0285676763214286</v>
      </c>
      <c r="B310" s="194">
        <f>B309</f>
        <v>1.0507806142209108</v>
      </c>
      <c r="C310" s="195">
        <f>C309</f>
        <v>1.1959041573436986</v>
      </c>
      <c r="D310" s="189" t="str">
        <f>FIXED(HLOOKUP(G310,cwccis,4),0,TRUE)&amp;HLOOKUP(G310,cwccis,5)</f>
        <v>2018(Apr - Jun)</v>
      </c>
      <c r="E310" s="189">
        <f>J302</f>
        <v>30</v>
      </c>
      <c r="F310" s="223" t="s">
        <v>507</v>
      </c>
      <c r="G310" s="196" t="str">
        <f>G309</f>
        <v>2018Q3</v>
      </c>
      <c r="H310" s="35"/>
      <c r="I310" s="7">
        <f t="shared" si="104"/>
        <v>35</v>
      </c>
      <c r="J310" s="411">
        <f>'Input %'!$D$19</f>
        <v>0.02</v>
      </c>
      <c r="K310" s="414" t="s">
        <v>49</v>
      </c>
      <c r="L310" s="412">
        <f>ROUND(L297*J310,0)</f>
        <v>0</v>
      </c>
      <c r="M310" s="481">
        <f t="shared" si="105"/>
        <v>0</v>
      </c>
      <c r="N310" s="483">
        <f>N297</f>
        <v>0</v>
      </c>
      <c r="O310" s="297">
        <f t="shared" si="106"/>
        <v>0</v>
      </c>
      <c r="P310" s="456"/>
      <c r="Q310" s="465">
        <f t="shared" si="107"/>
        <v>0</v>
      </c>
      <c r="R310" s="297">
        <f t="shared" si="108"/>
        <v>0</v>
      </c>
      <c r="S310" s="297">
        <f t="shared" si="109"/>
        <v>0</v>
      </c>
      <c r="T310" s="297">
        <f t="shared" si="110"/>
        <v>0</v>
      </c>
      <c r="U310" s="506"/>
      <c r="V310" s="466">
        <f t="shared" si="111"/>
        <v>0</v>
      </c>
      <c r="W310" s="467">
        <f t="shared" si="112"/>
        <v>0</v>
      </c>
      <c r="X310" s="467"/>
      <c r="Y310" s="297">
        <f t="shared" si="113"/>
        <v>0</v>
      </c>
      <c r="Z310" s="428">
        <f t="shared" si="114"/>
        <v>0</v>
      </c>
      <c r="AA310" s="310">
        <f t="shared" si="115"/>
        <v>0</v>
      </c>
      <c r="AC310" s="191">
        <f t="shared" si="116"/>
        <v>0</v>
      </c>
      <c r="AD310" s="15"/>
      <c r="AE310" s="17"/>
      <c r="AF310" s="17"/>
      <c r="AG310" s="17"/>
      <c r="AH310" s="17"/>
      <c r="AI310" s="17"/>
    </row>
    <row r="311" spans="1:35" ht="15">
      <c r="A311" s="194">
        <f>A310</f>
        <v>1.0285676763214286</v>
      </c>
      <c r="B311" s="194">
        <f>B310</f>
        <v>1.0507806142209108</v>
      </c>
      <c r="C311" s="195">
        <f>C303</f>
        <v>1.1508482253694705</v>
      </c>
      <c r="D311" s="190" t="str">
        <f>D303</f>
        <v>2017(Apr - Jun)</v>
      </c>
      <c r="E311" s="189">
        <f>J302</f>
        <v>30</v>
      </c>
      <c r="F311" s="221" t="str">
        <f>"From "&amp;F303</f>
        <v>From Design mid point period</v>
      </c>
      <c r="G311" s="190" t="str">
        <f>G303</f>
        <v>2017Q3</v>
      </c>
      <c r="H311" s="127"/>
      <c r="I311" s="7">
        <f t="shared" si="104"/>
        <v>36</v>
      </c>
      <c r="J311" s="411">
        <f>'Input %'!$D$20</f>
        <v>0.02</v>
      </c>
      <c r="K311" s="414" t="s">
        <v>473</v>
      </c>
      <c r="L311" s="412">
        <f>ROUND(L297*J311,0)</f>
        <v>0</v>
      </c>
      <c r="M311" s="481">
        <f t="shared" si="105"/>
        <v>0</v>
      </c>
      <c r="N311" s="483">
        <f>N297</f>
        <v>0</v>
      </c>
      <c r="O311" s="297">
        <f t="shared" si="106"/>
        <v>0</v>
      </c>
      <c r="P311" s="456"/>
      <c r="Q311" s="465">
        <f t="shared" si="107"/>
        <v>0</v>
      </c>
      <c r="R311" s="297">
        <f t="shared" si="108"/>
        <v>0</v>
      </c>
      <c r="S311" s="297">
        <f t="shared" si="109"/>
        <v>0</v>
      </c>
      <c r="T311" s="297">
        <f t="shared" si="110"/>
        <v>0</v>
      </c>
      <c r="U311" s="506"/>
      <c r="V311" s="466">
        <f t="shared" si="111"/>
        <v>0</v>
      </c>
      <c r="W311" s="467">
        <f t="shared" si="112"/>
        <v>0</v>
      </c>
      <c r="X311" s="467"/>
      <c r="Y311" s="297">
        <f t="shared" si="113"/>
        <v>0</v>
      </c>
      <c r="Z311" s="428">
        <f t="shared" si="114"/>
        <v>0</v>
      </c>
      <c r="AA311" s="310">
        <f t="shared" si="115"/>
        <v>0</v>
      </c>
      <c r="AC311" s="191">
        <f t="shared" si="116"/>
        <v>0</v>
      </c>
      <c r="AD311" s="15"/>
      <c r="AE311" s="17"/>
      <c r="AF311" s="17"/>
      <c r="AG311" s="17"/>
      <c r="AH311" s="17"/>
      <c r="AI311" s="17"/>
    </row>
    <row r="312" spans="1:35" ht="15">
      <c r="A312" s="140"/>
      <c r="B312" s="140"/>
      <c r="C312" s="142"/>
      <c r="D312" s="117"/>
      <c r="E312" s="137" t="s">
        <v>40</v>
      </c>
      <c r="F312" s="224"/>
      <c r="G312" s="118"/>
      <c r="H312" s="128"/>
      <c r="I312" s="7">
        <f t="shared" si="104"/>
        <v>37</v>
      </c>
      <c r="J312" s="470"/>
      <c r="K312" s="295"/>
      <c r="L312" s="296"/>
      <c r="M312" s="297"/>
      <c r="N312" s="484"/>
      <c r="O312" s="323"/>
      <c r="P312" s="456"/>
      <c r="Q312" s="465"/>
      <c r="R312" s="297"/>
      <c r="S312" s="297"/>
      <c r="T312" s="323"/>
      <c r="U312" s="506"/>
      <c r="V312" s="480"/>
      <c r="W312" s="467"/>
      <c r="X312" s="467"/>
      <c r="Y312" s="297"/>
      <c r="Z312" s="428"/>
      <c r="AA312" s="315"/>
      <c r="AC312" s="20"/>
      <c r="AD312" s="15"/>
      <c r="AE312" s="17"/>
      <c r="AF312" s="17"/>
      <c r="AG312" s="17"/>
      <c r="AH312" s="17"/>
      <c r="AI312" s="17"/>
    </row>
    <row r="313" spans="1:35" ht="15">
      <c r="A313" s="140"/>
      <c r="B313" s="140"/>
      <c r="C313" s="135"/>
      <c r="D313" s="139"/>
      <c r="E313" s="137" t="s">
        <v>40</v>
      </c>
      <c r="F313" s="224"/>
      <c r="G313" s="154"/>
      <c r="H313" s="128"/>
      <c r="I313" s="7">
        <f t="shared" si="104"/>
        <v>38</v>
      </c>
      <c r="J313" s="294">
        <v>31</v>
      </c>
      <c r="K313" s="485" t="s">
        <v>39</v>
      </c>
      <c r="L313" s="419"/>
      <c r="M313" s="297"/>
      <c r="N313" s="486"/>
      <c r="O313" s="297"/>
      <c r="P313" s="456"/>
      <c r="Q313" s="465"/>
      <c r="R313" s="297"/>
      <c r="S313" s="297"/>
      <c r="T313" s="297"/>
      <c r="U313" s="506"/>
      <c r="V313" s="469"/>
      <c r="W313" s="467"/>
      <c r="X313" s="467"/>
      <c r="Y313" s="297"/>
      <c r="Z313" s="428"/>
      <c r="AA313" s="310"/>
      <c r="AC313" s="20"/>
      <c r="AD313" s="15"/>
      <c r="AE313" s="17"/>
      <c r="AF313" s="17"/>
      <c r="AG313" s="17"/>
      <c r="AH313" s="17"/>
      <c r="AI313" s="17"/>
    </row>
    <row r="314" spans="1:35" ht="15.6">
      <c r="A314" s="194">
        <f>HLOOKUP(G286,cwccis,VLOOKUP(J313,row,2))</f>
        <v>1.0285676763214286</v>
      </c>
      <c r="B314" s="194">
        <f>HLOOKUP(G287,cwccis,VLOOKUP(J313,row,2))</f>
        <v>1.0507806142209108</v>
      </c>
      <c r="C314" s="195">
        <f>HLOOKUP(G314,cwccis,VLOOKUP(J313,row,2))</f>
        <v>1.1959041573436986</v>
      </c>
      <c r="D314" s="189" t="str">
        <f>FIXED(HLOOKUP(G314,cwccis,4),0,TRUE)&amp;HLOOKUP(G314,cwccis,5)</f>
        <v>2018(Apr - Jun)</v>
      </c>
      <c r="E314" s="189">
        <f>J313</f>
        <v>31</v>
      </c>
      <c r="F314" s="223" t="s">
        <v>507</v>
      </c>
      <c r="G314" s="161" t="s">
        <v>681</v>
      </c>
      <c r="H314" s="35"/>
      <c r="I314" s="7">
        <f t="shared" si="104"/>
        <v>39</v>
      </c>
      <c r="J314" s="411">
        <f>'Input %'!$D$23</f>
        <v>0.1</v>
      </c>
      <c r="K314" s="414" t="s">
        <v>51</v>
      </c>
      <c r="L314" s="412">
        <f>ROUND(L297*J314,0)</f>
        <v>0</v>
      </c>
      <c r="M314" s="481">
        <f>L314*N314</f>
        <v>0</v>
      </c>
      <c r="N314" s="483">
        <f>N297</f>
        <v>0</v>
      </c>
      <c r="O314" s="297">
        <f>M314+L314</f>
        <v>0</v>
      </c>
      <c r="P314" s="456"/>
      <c r="Q314" s="465">
        <f>IF(O314=0,0,B314/A314-1)</f>
        <v>0</v>
      </c>
      <c r="R314" s="297">
        <f>SUM(+L314*(1+Q314),0)</f>
        <v>0</v>
      </c>
      <c r="S314" s="297">
        <f>SUM(+M314*(1+Q314),0)</f>
        <v>0</v>
      </c>
      <c r="T314" s="297">
        <f>S314+R314</f>
        <v>0</v>
      </c>
      <c r="U314" s="506"/>
      <c r="V314" s="466">
        <f>IF(T314=0,0,G314)</f>
        <v>0</v>
      </c>
      <c r="W314" s="467">
        <f>IF(L314=0,0,C314/B314-1)</f>
        <v>0</v>
      </c>
      <c r="X314" s="467"/>
      <c r="Y314" s="297">
        <f>SUM(+R314*(1+W314),0)</f>
        <v>0</v>
      </c>
      <c r="Z314" s="428">
        <f>SUM(+S314*(1+W314),0)</f>
        <v>0</v>
      </c>
      <c r="AA314" s="310">
        <f>Y314+Z314</f>
        <v>0</v>
      </c>
      <c r="AC314" s="191">
        <f>AA314</f>
        <v>0</v>
      </c>
      <c r="AD314" s="15"/>
      <c r="AE314" s="17"/>
      <c r="AF314" s="17"/>
      <c r="AG314" s="17"/>
      <c r="AH314" s="17"/>
      <c r="AI314" s="17"/>
    </row>
    <row r="315" spans="1:35" ht="15">
      <c r="A315" s="194">
        <f t="shared" ref="A315:C315" si="120">A314</f>
        <v>1.0285676763214286</v>
      </c>
      <c r="B315" s="194">
        <f t="shared" si="120"/>
        <v>1.0507806142209108</v>
      </c>
      <c r="C315" s="197">
        <f t="shared" si="120"/>
        <v>1.1959041573436986</v>
      </c>
      <c r="D315" s="189" t="str">
        <f>FIXED(HLOOKUP(G315,cwccis,4),0,TRUE)&amp;HLOOKUP(G315,cwccis,5)</f>
        <v>2018(Apr - Jun)</v>
      </c>
      <c r="E315" s="189">
        <f>J313</f>
        <v>31</v>
      </c>
      <c r="F315" s="223" t="s">
        <v>507</v>
      </c>
      <c r="G315" s="196" t="str">
        <f>G309</f>
        <v>2018Q3</v>
      </c>
      <c r="H315" s="35"/>
      <c r="I315" s="7">
        <f t="shared" si="104"/>
        <v>40</v>
      </c>
      <c r="J315" s="411">
        <f>'Input %'!$D$24</f>
        <v>0.02</v>
      </c>
      <c r="K315" s="414" t="s">
        <v>50</v>
      </c>
      <c r="L315" s="412">
        <f>ROUND(L297*J315,0)</f>
        <v>0</v>
      </c>
      <c r="M315" s="481">
        <f>L315*N315</f>
        <v>0</v>
      </c>
      <c r="N315" s="333">
        <f>N297</f>
        <v>0</v>
      </c>
      <c r="O315" s="297">
        <f>M315+L315</f>
        <v>0</v>
      </c>
      <c r="P315" s="456"/>
      <c r="Q315" s="465">
        <f>IF(O315=0,0,B315/A315-1)</f>
        <v>0</v>
      </c>
      <c r="R315" s="297">
        <f>SUM(+L315*(1+Q315),0)</f>
        <v>0</v>
      </c>
      <c r="S315" s="297">
        <f>SUM(+M315*(1+Q315),0)</f>
        <v>0</v>
      </c>
      <c r="T315" s="297">
        <f>S315+R315</f>
        <v>0</v>
      </c>
      <c r="U315" s="506"/>
      <c r="V315" s="466">
        <f>IF(T315=0,0,G315)</f>
        <v>0</v>
      </c>
      <c r="W315" s="467">
        <f>IF(L315=0,0,C315/B315-1)</f>
        <v>0</v>
      </c>
      <c r="X315" s="467"/>
      <c r="Y315" s="297">
        <f>SUM(+R315*(1+W315),0)</f>
        <v>0</v>
      </c>
      <c r="Z315" s="428">
        <f>SUM(+S315*(1+W315),0)</f>
        <v>0</v>
      </c>
      <c r="AA315" s="310">
        <f>Y315+Z315</f>
        <v>0</v>
      </c>
      <c r="AC315" s="191">
        <f>AA315</f>
        <v>0</v>
      </c>
      <c r="AD315" s="15"/>
      <c r="AE315" s="17"/>
      <c r="AF315" s="17"/>
      <c r="AG315" s="17"/>
      <c r="AH315" s="17"/>
      <c r="AI315" s="17"/>
    </row>
    <row r="316" spans="1:35" ht="15">
      <c r="A316" s="194">
        <f t="shared" ref="A316:C316" si="121">A315</f>
        <v>1.0285676763214286</v>
      </c>
      <c r="B316" s="194">
        <f t="shared" si="121"/>
        <v>1.0507806142209108</v>
      </c>
      <c r="C316" s="197">
        <f t="shared" si="121"/>
        <v>1.1959041573436986</v>
      </c>
      <c r="D316" s="189" t="str">
        <f>FIXED(HLOOKUP(G316,cwccis,4),0,TRUE)&amp;HLOOKUP(G316,cwccis,5)</f>
        <v>2018(Apr - Jun)</v>
      </c>
      <c r="E316" s="189">
        <f>J313</f>
        <v>31</v>
      </c>
      <c r="F316" s="223" t="s">
        <v>507</v>
      </c>
      <c r="G316" s="196" t="str">
        <f>G309</f>
        <v>2018Q3</v>
      </c>
      <c r="H316" s="35"/>
      <c r="I316" s="7">
        <f t="shared" si="104"/>
        <v>41</v>
      </c>
      <c r="J316" s="411">
        <f>'Input %'!$D$25</f>
        <v>2.5000000000000001E-2</v>
      </c>
      <c r="K316" s="414"/>
      <c r="L316" s="412">
        <f>ROUND(L297*J316,0)</f>
        <v>0</v>
      </c>
      <c r="M316" s="481">
        <f>L316*N316</f>
        <v>0</v>
      </c>
      <c r="N316" s="508">
        <v>0</v>
      </c>
      <c r="O316" s="297"/>
      <c r="P316" s="456"/>
      <c r="Q316" s="465"/>
      <c r="R316" s="297"/>
      <c r="S316" s="297"/>
      <c r="T316" s="297"/>
      <c r="U316" s="506"/>
      <c r="V316" s="469"/>
      <c r="W316" s="467"/>
      <c r="X316" s="467"/>
      <c r="Y316" s="297"/>
      <c r="Z316" s="428"/>
      <c r="AA316" s="310"/>
      <c r="AC316" s="191">
        <f>AA316</f>
        <v>0</v>
      </c>
      <c r="AD316" s="15"/>
      <c r="AE316" s="17"/>
      <c r="AF316" s="17"/>
      <c r="AG316" s="17"/>
      <c r="AH316" s="17"/>
      <c r="AI316" s="17"/>
    </row>
    <row r="317" spans="1:35" ht="15.6" thickBot="1">
      <c r="A317" s="116"/>
      <c r="B317" s="150"/>
      <c r="C317" s="150"/>
      <c r="D317" s="118"/>
      <c r="E317" s="118"/>
      <c r="F317" s="210"/>
      <c r="G317" s="210"/>
      <c r="H317" s="40"/>
      <c r="I317" s="7">
        <f t="shared" si="104"/>
        <v>42</v>
      </c>
      <c r="J317" s="411"/>
      <c r="K317" s="487"/>
      <c r="L317" s="488"/>
      <c r="M317" s="341"/>
      <c r="N317" s="489"/>
      <c r="O317" s="341"/>
      <c r="P317" s="490"/>
      <c r="Q317" s="491"/>
      <c r="R317" s="341"/>
      <c r="S317" s="341"/>
      <c r="T317" s="341"/>
      <c r="U317" s="509"/>
      <c r="V317" s="421"/>
      <c r="W317" s="444"/>
      <c r="X317" s="444"/>
      <c r="Y317" s="341"/>
      <c r="Z317" s="422"/>
      <c r="AA317" s="423"/>
      <c r="AC317" s="27"/>
      <c r="AD317" s="15"/>
      <c r="AE317" s="17"/>
      <c r="AF317" s="17"/>
      <c r="AG317" s="17"/>
      <c r="AH317" s="17"/>
      <c r="AI317" s="17"/>
    </row>
    <row r="318" spans="1:35" ht="15.6" thickTop="1">
      <c r="A318" s="116"/>
      <c r="B318" s="155"/>
      <c r="C318" s="155"/>
      <c r="D318" s="118"/>
      <c r="E318" s="118"/>
      <c r="F318" s="210"/>
      <c r="G318" s="210"/>
      <c r="H318" s="40"/>
      <c r="I318" s="7">
        <f t="shared" si="104"/>
        <v>43</v>
      </c>
      <c r="J318" s="295"/>
      <c r="K318" s="308" t="s">
        <v>71</v>
      </c>
      <c r="L318" s="425">
        <f>(SUM(L297:L317))</f>
        <v>0</v>
      </c>
      <c r="M318" s="426">
        <f>(SUM(M297:M317))</f>
        <v>0</v>
      </c>
      <c r="N318" s="492"/>
      <c r="O318" s="493">
        <f>L318+M318</f>
        <v>0</v>
      </c>
      <c r="P318" s="448"/>
      <c r="Q318" s="494"/>
      <c r="R318" s="426">
        <f>(SUM(R297:R317))</f>
        <v>0</v>
      </c>
      <c r="S318" s="426">
        <f>(SUM(S297:S317))</f>
        <v>0</v>
      </c>
      <c r="T318" s="426">
        <f>R318+S318</f>
        <v>0</v>
      </c>
      <c r="U318" s="448"/>
      <c r="V318" s="494"/>
      <c r="W318" s="454"/>
      <c r="X318" s="454"/>
      <c r="Y318" s="426">
        <f>(SUM(Y297:Y317))</f>
        <v>0</v>
      </c>
      <c r="Z318" s="495">
        <f>(SUM(Z297:Z317))</f>
        <v>0</v>
      </c>
      <c r="AA318" s="496">
        <f>Y318+Z318</f>
        <v>0</v>
      </c>
      <c r="AC318" s="198">
        <f>SUM(AC276:AC317)</f>
        <v>0</v>
      </c>
      <c r="AD318" s="28" t="s">
        <v>6</v>
      </c>
      <c r="AE318" s="18"/>
      <c r="AF318" s="17"/>
      <c r="AG318" s="17"/>
      <c r="AH318" s="17"/>
      <c r="AI318" s="17"/>
    </row>
    <row r="319" spans="1:35" ht="15">
      <c r="A319" s="116"/>
      <c r="B319" s="155"/>
      <c r="C319" s="155"/>
      <c r="D319" s="118"/>
      <c r="E319" s="118"/>
      <c r="F319" s="210"/>
      <c r="G319" s="210"/>
      <c r="H319" s="40"/>
      <c r="I319" s="7">
        <f t="shared" si="104"/>
        <v>44</v>
      </c>
      <c r="J319" s="497"/>
      <c r="K319" s="498"/>
      <c r="L319" s="499"/>
      <c r="M319" s="499"/>
      <c r="N319" s="500"/>
      <c r="O319" s="499"/>
      <c r="P319" s="501"/>
      <c r="Q319" s="497"/>
      <c r="R319" s="502"/>
      <c r="S319" s="502"/>
      <c r="T319" s="502"/>
      <c r="U319" s="501"/>
      <c r="V319" s="497"/>
      <c r="W319" s="497"/>
      <c r="X319" s="497"/>
      <c r="Y319" s="502"/>
      <c r="Z319" s="436"/>
      <c r="AA319" s="436"/>
      <c r="AC319" s="191">
        <f>AA318</f>
        <v>0</v>
      </c>
      <c r="AD319" s="15"/>
      <c r="AE319" s="17"/>
      <c r="AF319" s="17"/>
      <c r="AG319" s="17"/>
      <c r="AH319" s="17"/>
      <c r="AI319" s="17"/>
    </row>
    <row r="320" spans="1:35" ht="15.6">
      <c r="A320" s="10"/>
      <c r="B320" s="57" t="s">
        <v>77</v>
      </c>
      <c r="C320" s="57"/>
      <c r="D320" s="10"/>
      <c r="E320" s="10"/>
      <c r="F320" s="217" t="s">
        <v>40</v>
      </c>
      <c r="G320" s="10">
        <v>7</v>
      </c>
      <c r="H320" s="8"/>
      <c r="I320" s="7">
        <v>1</v>
      </c>
      <c r="J320" s="369"/>
      <c r="K320" s="295"/>
      <c r="L320" s="361"/>
      <c r="M320" s="361"/>
      <c r="N320" s="295"/>
      <c r="O320" s="370" t="s">
        <v>67</v>
      </c>
      <c r="P320" s="295"/>
      <c r="Q320" s="295"/>
      <c r="R320" s="356"/>
      <c r="S320" s="356"/>
      <c r="T320" s="356"/>
      <c r="U320" s="295"/>
      <c r="V320" s="295"/>
      <c r="W320" s="295"/>
      <c r="X320" s="295"/>
      <c r="Y320" s="356"/>
      <c r="Z320" s="371"/>
      <c r="AA320" s="249"/>
      <c r="AC320" s="21"/>
    </row>
    <row r="321" spans="1:35">
      <c r="A321" s="116"/>
      <c r="B321" s="152"/>
      <c r="C321" s="152"/>
      <c r="D321" s="118"/>
      <c r="E321" s="118"/>
      <c r="F321" s="210"/>
      <c r="G321" s="210"/>
      <c r="H321" s="40"/>
      <c r="I321" s="7">
        <f>I320+1</f>
        <v>2</v>
      </c>
      <c r="J321" s="439"/>
      <c r="K321" s="439"/>
      <c r="L321" s="440"/>
      <c r="M321" s="440"/>
      <c r="N321" s="439"/>
      <c r="O321" s="440"/>
      <c r="P321" s="439"/>
      <c r="Q321" s="439"/>
      <c r="R321" s="441"/>
      <c r="S321" s="441"/>
      <c r="T321" s="441"/>
      <c r="U321" s="439"/>
      <c r="V321" s="439"/>
      <c r="W321" s="439"/>
      <c r="X321" s="439"/>
      <c r="Y321" s="441"/>
      <c r="Z321" s="375"/>
      <c r="AA321" s="375"/>
      <c r="AC321" s="21"/>
    </row>
    <row r="322" spans="1:35">
      <c r="A322" s="116"/>
      <c r="B322" s="765"/>
      <c r="C322" s="765"/>
      <c r="D322" s="765"/>
      <c r="E322" s="765"/>
      <c r="F322" s="765"/>
      <c r="G322" s="157"/>
      <c r="H322" s="123"/>
      <c r="I322" s="7">
        <f t="shared" ref="I322:I363" si="122">I321+1</f>
        <v>3</v>
      </c>
      <c r="J322" s="442" t="s">
        <v>25</v>
      </c>
      <c r="K322" s="243" t="str">
        <f>'Input %'!$B$2</f>
        <v>Project X Major Rehabilitation</v>
      </c>
      <c r="L322" s="295"/>
      <c r="M322" s="295"/>
      <c r="N322" s="295"/>
      <c r="O322" s="295"/>
      <c r="P322" s="295"/>
      <c r="Q322" s="295"/>
      <c r="R322" s="356"/>
      <c r="S322" s="356"/>
      <c r="T322" s="443" t="s">
        <v>24</v>
      </c>
      <c r="U322" s="295"/>
      <c r="V322" s="243" t="str">
        <f>'Input %'!$B$1</f>
        <v>NPD North Pacific Division</v>
      </c>
      <c r="W322" s="295"/>
      <c r="X322" s="295"/>
      <c r="Y322" s="356"/>
      <c r="Z322" s="443" t="s">
        <v>27</v>
      </c>
      <c r="AA322" s="376">
        <f>'Input %'!$B$6</f>
        <v>41731</v>
      </c>
      <c r="AC322" s="21"/>
    </row>
    <row r="323" spans="1:35">
      <c r="A323" s="116"/>
      <c r="B323" s="151"/>
      <c r="C323" s="151"/>
      <c r="D323" s="118"/>
      <c r="E323" s="118"/>
      <c r="F323" s="210"/>
      <c r="G323" s="210"/>
      <c r="H323" s="40"/>
      <c r="I323" s="7">
        <f t="shared" si="122"/>
        <v>4</v>
      </c>
      <c r="J323" s="442" t="s">
        <v>26</v>
      </c>
      <c r="K323" s="243" t="str">
        <f>'Input %'!$B$4</f>
        <v>Somewhere  WA</v>
      </c>
      <c r="L323" s="295"/>
      <c r="M323" s="332"/>
      <c r="N323" s="295"/>
      <c r="O323" s="295"/>
      <c r="P323" s="295"/>
      <c r="Q323" s="295"/>
      <c r="R323" s="356"/>
      <c r="S323" s="356"/>
      <c r="T323" s="443" t="s">
        <v>28</v>
      </c>
      <c r="U323" s="295"/>
      <c r="V323" s="248" t="str">
        <f>'Input %'!$A$14</f>
        <v xml:space="preserve">  CHIEF, COST ENGINEERING, xxx</v>
      </c>
      <c r="W323" s="295"/>
      <c r="X323" s="295"/>
      <c r="Y323" s="356"/>
      <c r="Z323" s="249"/>
      <c r="AA323" s="250"/>
      <c r="AC323" s="20"/>
    </row>
    <row r="324" spans="1:35">
      <c r="A324" s="116"/>
      <c r="B324" s="153"/>
      <c r="C324" s="153"/>
      <c r="D324" s="118"/>
      <c r="E324" s="118"/>
      <c r="F324" s="210"/>
      <c r="G324" s="210"/>
      <c r="H324" s="40"/>
      <c r="I324" s="7">
        <f t="shared" si="122"/>
        <v>5</v>
      </c>
      <c r="J324" s="248" t="s">
        <v>428</v>
      </c>
      <c r="K324" s="295"/>
      <c r="L324" s="252" t="str">
        <f>'Input %'!$B$7</f>
        <v>Project X Major Rehabilitation Report June 2014</v>
      </c>
      <c r="M324" s="295"/>
      <c r="N324" s="295"/>
      <c r="O324" s="295"/>
      <c r="P324" s="295"/>
      <c r="Q324" s="295"/>
      <c r="R324" s="356"/>
      <c r="S324" s="356"/>
      <c r="T324" s="356"/>
      <c r="U324" s="295"/>
      <c r="V324" s="295"/>
      <c r="W324" s="295"/>
      <c r="X324" s="295"/>
      <c r="Y324" s="356"/>
      <c r="Z324" s="250"/>
      <c r="AA324" s="249"/>
      <c r="AC324" s="19"/>
    </row>
    <row r="325" spans="1:35" ht="13.8" thickBot="1">
      <c r="A325" s="116"/>
      <c r="B325" s="149"/>
      <c r="C325" s="149"/>
      <c r="D325" s="149"/>
      <c r="E325" s="149"/>
      <c r="F325" s="210"/>
      <c r="G325" s="149"/>
      <c r="H325" s="40"/>
      <c r="I325" s="7">
        <f t="shared" si="122"/>
        <v>6</v>
      </c>
      <c r="J325" s="444"/>
      <c r="K325" s="444"/>
      <c r="L325" s="445"/>
      <c r="M325" s="445"/>
      <c r="N325" s="444"/>
      <c r="O325" s="445"/>
      <c r="P325" s="444"/>
      <c r="Q325" s="444"/>
      <c r="R325" s="446"/>
      <c r="S325" s="446"/>
      <c r="T325" s="446"/>
      <c r="U325" s="444"/>
      <c r="V325" s="444"/>
      <c r="W325" s="444"/>
      <c r="X325" s="444"/>
      <c r="Y325" s="446"/>
      <c r="Z325" s="256"/>
      <c r="AA325" s="256"/>
      <c r="AC325" s="20"/>
    </row>
    <row r="326" spans="1:35" ht="43.2" customHeight="1" thickTop="1" thickBot="1">
      <c r="A326" s="145"/>
      <c r="B326" s="144"/>
      <c r="C326" s="144"/>
      <c r="D326" s="117"/>
      <c r="E326" s="117"/>
      <c r="F326" s="210"/>
      <c r="G326" s="117"/>
      <c r="I326" s="7">
        <f t="shared" si="122"/>
        <v>7</v>
      </c>
      <c r="J326" s="754" t="s">
        <v>701</v>
      </c>
      <c r="K326" s="755"/>
      <c r="L326" s="756" t="s">
        <v>589</v>
      </c>
      <c r="M326" s="757"/>
      <c r="N326" s="757"/>
      <c r="O326" s="757"/>
      <c r="P326" s="257"/>
      <c r="Q326" s="758" t="s">
        <v>693</v>
      </c>
      <c r="R326" s="759"/>
      <c r="S326" s="759"/>
      <c r="T326" s="759"/>
      <c r="U326" s="257"/>
      <c r="V326" s="750" t="s">
        <v>588</v>
      </c>
      <c r="W326" s="751"/>
      <c r="X326" s="751"/>
      <c r="Y326" s="751"/>
      <c r="Z326" s="751"/>
      <c r="AA326" s="752"/>
      <c r="AC326" s="19"/>
      <c r="AD326" s="17"/>
      <c r="AE326" s="17"/>
      <c r="AF326" s="17"/>
      <c r="AG326" s="17"/>
      <c r="AH326" s="17"/>
      <c r="AI326" s="17"/>
    </row>
    <row r="327" spans="1:35" ht="13.8" thickTop="1">
      <c r="A327" s="131"/>
      <c r="B327" s="131"/>
      <c r="C327" s="131"/>
      <c r="D327" s="130"/>
      <c r="E327" s="131"/>
      <c r="F327" s="210"/>
      <c r="G327" s="130"/>
      <c r="H327" s="40"/>
      <c r="I327" s="7">
        <f t="shared" si="122"/>
        <v>8</v>
      </c>
      <c r="J327" s="295"/>
      <c r="K327" s="447" t="s">
        <v>40</v>
      </c>
      <c r="L327" s="760" t="s">
        <v>29</v>
      </c>
      <c r="M327" s="761"/>
      <c r="N327" s="761"/>
      <c r="O327" s="743">
        <v>41713</v>
      </c>
      <c r="P327" s="448"/>
      <c r="Q327" s="449"/>
      <c r="R327" s="450"/>
      <c r="S327" s="451" t="s">
        <v>55</v>
      </c>
      <c r="T327" s="452">
        <f>'Input %'!$B$5</f>
        <v>2015</v>
      </c>
      <c r="U327" s="448"/>
      <c r="V327" s="453"/>
      <c r="W327" s="454"/>
      <c r="X327" s="454"/>
      <c r="Y327" s="450"/>
      <c r="Z327" s="455"/>
      <c r="AA327" s="380"/>
      <c r="AC327" s="20"/>
    </row>
    <row r="328" spans="1:35">
      <c r="A328" s="116"/>
      <c r="B328" s="151"/>
      <c r="C328" s="151"/>
      <c r="D328" s="118"/>
      <c r="E328" s="118"/>
      <c r="F328" s="210"/>
      <c r="G328" s="210"/>
      <c r="H328" s="40"/>
      <c r="I328" s="7">
        <f t="shared" si="122"/>
        <v>9</v>
      </c>
      <c r="J328" s="295" t="s">
        <v>40</v>
      </c>
      <c r="K328" s="447" t="s">
        <v>40</v>
      </c>
      <c r="L328" s="762" t="s">
        <v>30</v>
      </c>
      <c r="M328" s="763"/>
      <c r="N328" s="763"/>
      <c r="O328" s="544">
        <f>IF(MONTH(O327)&gt;9,DATE(YEAR(O327),10,1),DATE(YEAR(O327)-1,10,1))</f>
        <v>41548</v>
      </c>
      <c r="P328" s="456"/>
      <c r="Q328" s="457"/>
      <c r="R328" s="458"/>
      <c r="S328" s="459" t="s">
        <v>56</v>
      </c>
      <c r="T328" s="269" t="str">
        <f>"1  OCT "&amp;RIGHT(FIXED(VALUE(T327-1),0,TRUE),2)</f>
        <v>1  OCT 14</v>
      </c>
      <c r="U328" s="456"/>
      <c r="V328" s="460"/>
      <c r="W328" s="332"/>
      <c r="X328" s="332"/>
      <c r="Y328" s="269" t="s">
        <v>679</v>
      </c>
      <c r="Z328" s="264"/>
      <c r="AA328" s="265"/>
      <c r="AC328" s="20"/>
    </row>
    <row r="329" spans="1:35" ht="15.6">
      <c r="A329" s="116"/>
      <c r="B329" s="151"/>
      <c r="C329" s="151"/>
      <c r="D329" s="526"/>
      <c r="E329" s="208"/>
      <c r="F329" s="4"/>
      <c r="H329" s="37"/>
      <c r="I329" s="7">
        <f t="shared" si="122"/>
        <v>10</v>
      </c>
      <c r="J329" s="295"/>
      <c r="K329" s="447"/>
      <c r="L329" s="461"/>
      <c r="M329" s="332"/>
      <c r="N329" s="332"/>
      <c r="O329" s="332"/>
      <c r="P329" s="456"/>
      <c r="Q329" s="457"/>
      <c r="R329" s="458"/>
      <c r="S329" s="459"/>
      <c r="T329" s="269"/>
      <c r="U329" s="456"/>
      <c r="V329" s="460"/>
      <c r="W329" s="332"/>
      <c r="X329" s="332"/>
      <c r="Y329" s="269"/>
      <c r="Z329" s="264"/>
      <c r="AA329" s="265"/>
      <c r="AC329" s="20"/>
    </row>
    <row r="330" spans="1:35">
      <c r="A330" s="154"/>
      <c r="B330" s="138" t="s">
        <v>504</v>
      </c>
      <c r="C330" s="154"/>
      <c r="D330" s="189" t="str">
        <f>FIXED(HLOOKUP(G330,cwccis,4),0,TRUE)&amp;HLOOKUP(G330,cwccis,5)</f>
        <v>2013(Oct - Dec)</v>
      </c>
      <c r="E330" s="137"/>
      <c r="F330" s="227" t="s">
        <v>690</v>
      </c>
      <c r="G330" s="154" t="str">
        <f>VLOOKUP(O328,'Input %'!$A$73:$C$193,3)</f>
        <v>2014Q1</v>
      </c>
      <c r="H330" s="11"/>
      <c r="I330" s="7">
        <f t="shared" si="122"/>
        <v>11</v>
      </c>
      <c r="J330" s="462" t="s">
        <v>52</v>
      </c>
      <c r="K330" s="383" t="s">
        <v>53</v>
      </c>
      <c r="L330" s="463" t="s">
        <v>31</v>
      </c>
      <c r="M330" s="385" t="s">
        <v>32</v>
      </c>
      <c r="N330" s="385" t="s">
        <v>32</v>
      </c>
      <c r="O330" s="385" t="s">
        <v>33</v>
      </c>
      <c r="P330" s="456"/>
      <c r="Q330" s="463" t="s">
        <v>60</v>
      </c>
      <c r="R330" s="269" t="s">
        <v>31</v>
      </c>
      <c r="S330" s="269" t="s">
        <v>32</v>
      </c>
      <c r="T330" s="269" t="s">
        <v>33</v>
      </c>
      <c r="U330" s="456"/>
      <c r="V330" s="463" t="s">
        <v>73</v>
      </c>
      <c r="W330" s="385" t="s">
        <v>60</v>
      </c>
      <c r="X330" s="385"/>
      <c r="Y330" s="269" t="s">
        <v>31</v>
      </c>
      <c r="Z330" s="279" t="s">
        <v>32</v>
      </c>
      <c r="AA330" s="280" t="s">
        <v>34</v>
      </c>
      <c r="AC330" s="20"/>
    </row>
    <row r="331" spans="1:35">
      <c r="A331" s="116"/>
      <c r="B331" s="138" t="s">
        <v>505</v>
      </c>
      <c r="C331" s="154"/>
      <c r="D331" s="189" t="str">
        <f>FIXED(HLOOKUP(G331,cwccis,4),0,TRUE)&amp;HLOOKUP(G331,cwccis,5)</f>
        <v>2014(Oct - Dec)</v>
      </c>
      <c r="E331" s="117"/>
      <c r="F331" s="227" t="s">
        <v>691</v>
      </c>
      <c r="G331" s="154" t="str">
        <f>VLOOKUP(T327,'Input %'!$B$73:$C$193,2,FALSE)</f>
        <v>2015Q1</v>
      </c>
      <c r="H331" s="11"/>
      <c r="I331" s="7">
        <f t="shared" si="122"/>
        <v>12</v>
      </c>
      <c r="J331" s="281" t="s">
        <v>35</v>
      </c>
      <c r="K331" s="281" t="s">
        <v>54</v>
      </c>
      <c r="L331" s="282" t="s">
        <v>58</v>
      </c>
      <c r="M331" s="285" t="s">
        <v>58</v>
      </c>
      <c r="N331" s="285" t="s">
        <v>59</v>
      </c>
      <c r="O331" s="285" t="s">
        <v>58</v>
      </c>
      <c r="P331" s="456"/>
      <c r="Q331" s="282" t="s">
        <v>59</v>
      </c>
      <c r="R331" s="283" t="s">
        <v>58</v>
      </c>
      <c r="S331" s="283" t="s">
        <v>58</v>
      </c>
      <c r="T331" s="283" t="s">
        <v>58</v>
      </c>
      <c r="U331" s="456"/>
      <c r="V331" s="282" t="s">
        <v>72</v>
      </c>
      <c r="W331" s="285" t="s">
        <v>59</v>
      </c>
      <c r="X331" s="285"/>
      <c r="Y331" s="283" t="s">
        <v>58</v>
      </c>
      <c r="Z331" s="283" t="s">
        <v>58</v>
      </c>
      <c r="AA331" s="286" t="s">
        <v>58</v>
      </c>
      <c r="AC331" s="20"/>
    </row>
    <row r="332" spans="1:35">
      <c r="A332" s="116"/>
      <c r="B332" s="154"/>
      <c r="C332" s="154"/>
      <c r="D332" s="118"/>
      <c r="E332" s="118"/>
      <c r="F332" s="209"/>
      <c r="G332" s="154"/>
      <c r="H332" s="11"/>
      <c r="I332" s="7">
        <f t="shared" si="122"/>
        <v>13</v>
      </c>
      <c r="J332" s="287" t="s">
        <v>475</v>
      </c>
      <c r="K332" s="287" t="s">
        <v>476</v>
      </c>
      <c r="L332" s="288" t="s">
        <v>477</v>
      </c>
      <c r="M332" s="287" t="s">
        <v>478</v>
      </c>
      <c r="N332" s="287" t="s">
        <v>479</v>
      </c>
      <c r="O332" s="287" t="s">
        <v>480</v>
      </c>
      <c r="P332" s="289"/>
      <c r="Q332" s="288" t="s">
        <v>481</v>
      </c>
      <c r="R332" s="290" t="s">
        <v>482</v>
      </c>
      <c r="S332" s="290" t="s">
        <v>483</v>
      </c>
      <c r="T332" s="290" t="s">
        <v>484</v>
      </c>
      <c r="U332" s="289"/>
      <c r="V332" s="288" t="s">
        <v>489</v>
      </c>
      <c r="W332" s="287" t="s">
        <v>485</v>
      </c>
      <c r="X332" s="287"/>
      <c r="Y332" s="290" t="s">
        <v>486</v>
      </c>
      <c r="Z332" s="290" t="s">
        <v>487</v>
      </c>
      <c r="AA332" s="291" t="s">
        <v>488</v>
      </c>
      <c r="AC332" s="20"/>
    </row>
    <row r="333" spans="1:35">
      <c r="A333" s="116"/>
      <c r="B333" s="154"/>
      <c r="C333" s="154"/>
      <c r="D333" s="137"/>
      <c r="E333" s="137"/>
      <c r="F333" s="209"/>
      <c r="G333" s="154"/>
      <c r="H333" s="125"/>
      <c r="I333" s="7">
        <f t="shared" si="122"/>
        <v>14</v>
      </c>
      <c r="J333" s="295"/>
      <c r="K333" s="582" t="s">
        <v>1276</v>
      </c>
      <c r="L333" s="464"/>
      <c r="M333" s="347"/>
      <c r="N333" s="332"/>
      <c r="O333" s="347"/>
      <c r="P333" s="456"/>
      <c r="Q333" s="460"/>
      <c r="R333" s="458"/>
      <c r="S333" s="458"/>
      <c r="T333" s="458"/>
      <c r="U333" s="456"/>
      <c r="V333" s="460"/>
      <c r="W333" s="332"/>
      <c r="X333" s="332"/>
      <c r="Y333" s="458"/>
      <c r="Z333" s="264"/>
      <c r="AA333" s="265"/>
      <c r="AC333" s="20"/>
    </row>
    <row r="334" spans="1:35" ht="15.6">
      <c r="A334" s="190">
        <f>HLOOKUP(G330,cwccis,VLOOKUP(J334,row,2))</f>
        <v>871.77</v>
      </c>
      <c r="B334" s="190">
        <f>HLOOKUP(G331,cwccis,VLOOKUP(J334,row,2))</f>
        <v>885.32</v>
      </c>
      <c r="C334" s="190">
        <f>HLOOKUP(G334,cwccis,VLOOKUP(J334,row,2))</f>
        <v>849.84</v>
      </c>
      <c r="D334" s="189" t="str">
        <f>FIXED(HLOOKUP(G334,cwccis,4),0,TRUE)&amp;HLOOKUP(G334,cwccis,5)</f>
        <v>2012(Oct - Dec)</v>
      </c>
      <c r="E334" s="189" t="str">
        <f>J334</f>
        <v>03</v>
      </c>
      <c r="F334" s="218" t="str">
        <f>" Midpoint "&amp;J334</f>
        <v xml:space="preserve"> Midpoint 03</v>
      </c>
      <c r="G334" s="161" t="s">
        <v>1</v>
      </c>
      <c r="H334" s="11"/>
      <c r="I334" s="7">
        <f t="shared" si="122"/>
        <v>15</v>
      </c>
      <c r="J334" s="294" t="s">
        <v>78</v>
      </c>
      <c r="K334" s="295" t="str">
        <f>VLOOKUP(J334,row,3)</f>
        <v>RESERVOIRS</v>
      </c>
      <c r="L334" s="389">
        <v>0</v>
      </c>
      <c r="M334" s="390">
        <f>L334*N334</f>
        <v>0</v>
      </c>
      <c r="N334" s="391">
        <v>0</v>
      </c>
      <c r="O334" s="323">
        <f>M334+L334</f>
        <v>0</v>
      </c>
      <c r="P334" s="456"/>
      <c r="Q334" s="465">
        <f>IF(O334=0,0,B334/A334-1)</f>
        <v>0</v>
      </c>
      <c r="R334" s="297">
        <f>SUM(+L334*(1+Q334),0)</f>
        <v>0</v>
      </c>
      <c r="S334" s="297">
        <f>SUM(+M334*(1+Q334),0)</f>
        <v>0</v>
      </c>
      <c r="T334" s="297">
        <f>S334+R334</f>
        <v>0</v>
      </c>
      <c r="U334" s="456"/>
      <c r="V334" s="466">
        <f>IF(T334=0,0,G334)</f>
        <v>0</v>
      </c>
      <c r="W334" s="467">
        <f>IF(L334=0,0,C334/B334-1)</f>
        <v>0</v>
      </c>
      <c r="X334" s="467"/>
      <c r="Y334" s="297">
        <f>SUM(+R334*(1+W334),0)</f>
        <v>0</v>
      </c>
      <c r="Z334" s="428">
        <f>SUM(+S334*(1+W334),0)</f>
        <v>0</v>
      </c>
      <c r="AA334" s="310">
        <f>Y334+Z334</f>
        <v>0</v>
      </c>
      <c r="AC334" s="20"/>
    </row>
    <row r="335" spans="1:35" ht="15.6">
      <c r="A335" s="190">
        <f>HLOOKUP(G330,cwccis,VLOOKUP(J335,row,2))</f>
        <v>790.24</v>
      </c>
      <c r="B335" s="190">
        <f>HLOOKUP(G331,cwccis,VLOOKUP(J335,row,2))</f>
        <v>802.53</v>
      </c>
      <c r="C335" s="190">
        <f>HLOOKUP(G335,cwccis,VLOOKUP(J335,row,2))</f>
        <v>790.24</v>
      </c>
      <c r="D335" s="189" t="str">
        <f>FIXED(HLOOKUP(G335,cwccis,4),0,TRUE)&amp;HLOOKUP(G335,cwccis,5)</f>
        <v>2013(Oct - Dec)</v>
      </c>
      <c r="E335" s="189" t="str">
        <f>J335</f>
        <v>04</v>
      </c>
      <c r="F335" s="218" t="str">
        <f>" Midpoint "&amp;J335</f>
        <v xml:space="preserve"> Midpoint 04</v>
      </c>
      <c r="G335" s="161" t="s">
        <v>0</v>
      </c>
      <c r="H335" s="11"/>
      <c r="I335" s="7">
        <f t="shared" si="122"/>
        <v>16</v>
      </c>
      <c r="J335" s="294" t="s">
        <v>79</v>
      </c>
      <c r="K335" s="295" t="str">
        <f>VLOOKUP(J335,row,3)</f>
        <v>DAMS</v>
      </c>
      <c r="L335" s="389">
        <v>0</v>
      </c>
      <c r="M335" s="390">
        <f>L335*N335</f>
        <v>0</v>
      </c>
      <c r="N335" s="391">
        <v>0</v>
      </c>
      <c r="O335" s="323">
        <f>M335+L335</f>
        <v>0</v>
      </c>
      <c r="P335" s="456"/>
      <c r="Q335" s="465">
        <f>IF(O335=0,0,B335/A335-1)</f>
        <v>0</v>
      </c>
      <c r="R335" s="297">
        <f>SUM(+L335*(1+Q335),0)</f>
        <v>0</v>
      </c>
      <c r="S335" s="297">
        <f>SUM(+M335*(1+Q335),0)</f>
        <v>0</v>
      </c>
      <c r="T335" s="297">
        <f>S335+R335</f>
        <v>0</v>
      </c>
      <c r="U335" s="456"/>
      <c r="V335" s="466">
        <f>IF(T335=0,0,G335)</f>
        <v>0</v>
      </c>
      <c r="W335" s="467">
        <f>IF(L335=0,0,C335/B335-1)</f>
        <v>0</v>
      </c>
      <c r="X335" s="467"/>
      <c r="Y335" s="297">
        <f>SUM(+R335*(1+W335),0)</f>
        <v>0</v>
      </c>
      <c r="Z335" s="428">
        <f>SUM(+S335*(1+W335),0)</f>
        <v>0</v>
      </c>
      <c r="AA335" s="310">
        <f>Y335+Z335</f>
        <v>0</v>
      </c>
      <c r="AC335" s="20"/>
    </row>
    <row r="336" spans="1:35" ht="15.6">
      <c r="A336" s="190">
        <f>HLOOKUP(G330,cwccis,VLOOKUP(J336,row,2))</f>
        <v>787.78</v>
      </c>
      <c r="B336" s="190">
        <f>HLOOKUP(G331,cwccis,VLOOKUP(J336,row,2))</f>
        <v>800.03</v>
      </c>
      <c r="C336" s="190">
        <f>HLOOKUP(G336,cwccis,VLOOKUP(J336,row,2))</f>
        <v>800.03</v>
      </c>
      <c r="D336" s="189" t="str">
        <f>FIXED(HLOOKUP(G336,cwccis,4),0,TRUE)&amp;HLOOKUP(G336,cwccis,5)</f>
        <v>2014(Oct - Dec)</v>
      </c>
      <c r="E336" s="189" t="str">
        <f>J336</f>
        <v>05</v>
      </c>
      <c r="F336" s="218" t="str">
        <f>" Midpoint "&amp;J336</f>
        <v xml:space="preserve"> Midpoint 05</v>
      </c>
      <c r="G336" s="161" t="s">
        <v>676</v>
      </c>
      <c r="H336" s="11"/>
      <c r="I336" s="7">
        <f t="shared" si="122"/>
        <v>17</v>
      </c>
      <c r="J336" s="294" t="s">
        <v>80</v>
      </c>
      <c r="K336" s="295" t="str">
        <f>VLOOKUP(J336,row,3)</f>
        <v>LOCKS</v>
      </c>
      <c r="L336" s="389">
        <v>0</v>
      </c>
      <c r="M336" s="390">
        <f>L336*N336</f>
        <v>0</v>
      </c>
      <c r="N336" s="391">
        <v>0</v>
      </c>
      <c r="O336" s="323">
        <f>M336+L336</f>
        <v>0</v>
      </c>
      <c r="P336" s="456"/>
      <c r="Q336" s="465">
        <f>IF(O336=0,0,B336/A336-1)</f>
        <v>0</v>
      </c>
      <c r="R336" s="297">
        <f>SUM(+L336*(1+Q336),0)</f>
        <v>0</v>
      </c>
      <c r="S336" s="297">
        <f>SUM(+M336*(1+Q336),0)</f>
        <v>0</v>
      </c>
      <c r="T336" s="297">
        <f>S336+R336</f>
        <v>0</v>
      </c>
      <c r="U336" s="456"/>
      <c r="V336" s="466">
        <f>IF(T336=0,0,G336)</f>
        <v>0</v>
      </c>
      <c r="W336" s="467">
        <f>IF(L336=0,0,C336/B336-1)</f>
        <v>0</v>
      </c>
      <c r="X336" s="467"/>
      <c r="Y336" s="297">
        <f>SUM(+R336*(1+W336),0)</f>
        <v>0</v>
      </c>
      <c r="Z336" s="428">
        <f>SUM(+S336*(1+W336),0)</f>
        <v>0</v>
      </c>
      <c r="AA336" s="310">
        <f>Y336+Z336</f>
        <v>0</v>
      </c>
      <c r="AC336" s="20"/>
    </row>
    <row r="337" spans="1:35" ht="15.6">
      <c r="A337" s="190">
        <f>HLOOKUP(G330,cwccis,VLOOKUP(J337,row,2))</f>
        <v>775.02</v>
      </c>
      <c r="B337" s="190">
        <f>HLOOKUP(G331,cwccis,VLOOKUP(J337,row,2))</f>
        <v>787.07</v>
      </c>
      <c r="C337" s="190">
        <f>HLOOKUP(G337,cwccis,VLOOKUP(J337,row,2))</f>
        <v>801.81</v>
      </c>
      <c r="D337" s="189" t="str">
        <f>FIXED(HLOOKUP(G337,cwccis,4),0,TRUE)&amp;HLOOKUP(G337,cwccis,5)</f>
        <v>2015(Oct - Dec)</v>
      </c>
      <c r="E337" s="189" t="str">
        <f>J337</f>
        <v>06</v>
      </c>
      <c r="F337" s="218" t="str">
        <f>" Midpoint "&amp;J337</f>
        <v xml:space="preserve"> Midpoint 06</v>
      </c>
      <c r="G337" s="161" t="s">
        <v>680</v>
      </c>
      <c r="H337" s="11"/>
      <c r="I337" s="7">
        <f t="shared" si="122"/>
        <v>18</v>
      </c>
      <c r="J337" s="294" t="s">
        <v>81</v>
      </c>
      <c r="K337" s="295" t="str">
        <f>VLOOKUP(J337,row,3)</f>
        <v>FISH &amp; WILDLIFE FACILITIES</v>
      </c>
      <c r="L337" s="389">
        <v>0</v>
      </c>
      <c r="M337" s="390">
        <f>L337*N337</f>
        <v>0</v>
      </c>
      <c r="N337" s="391">
        <v>0</v>
      </c>
      <c r="O337" s="323">
        <f>M337+L337</f>
        <v>0</v>
      </c>
      <c r="P337" s="456"/>
      <c r="Q337" s="465">
        <f>IF(O337=0,0,B337/A337-1)</f>
        <v>0</v>
      </c>
      <c r="R337" s="297">
        <f>SUM(+L337*(1+Q337),0)</f>
        <v>0</v>
      </c>
      <c r="S337" s="297">
        <f>SUM(+M337*(1+Q337),0)</f>
        <v>0</v>
      </c>
      <c r="T337" s="297">
        <f>S337+R337</f>
        <v>0</v>
      </c>
      <c r="U337" s="456"/>
      <c r="V337" s="466">
        <f>IF(T337=0,0,G337)</f>
        <v>0</v>
      </c>
      <c r="W337" s="467">
        <f>IF(L337=0,0,C337/B337-1)</f>
        <v>0</v>
      </c>
      <c r="X337" s="467"/>
      <c r="Y337" s="297">
        <f>SUM(+R337*(1+W337),0)</f>
        <v>0</v>
      </c>
      <c r="Z337" s="428">
        <f>SUM(+S337*(1+W337),0)</f>
        <v>0</v>
      </c>
      <c r="AA337" s="310">
        <f>Y337+Z337</f>
        <v>0</v>
      </c>
      <c r="AC337" s="20"/>
    </row>
    <row r="338" spans="1:35" ht="15.6">
      <c r="A338" s="190">
        <f>HLOOKUP(G330,cwccis,VLOOKUP(J338,row,2))</f>
        <v>735.71</v>
      </c>
      <c r="B338" s="190">
        <f>HLOOKUP(G331,cwccis,VLOOKUP(J338,row,2))</f>
        <v>747.14</v>
      </c>
      <c r="C338" s="190">
        <f>HLOOKUP(G338,cwccis,VLOOKUP(J338,row,2))</f>
        <v>764.77</v>
      </c>
      <c r="D338" s="189" t="str">
        <f>FIXED(HLOOKUP(G338,cwccis,4),0,TRUE)&amp;HLOOKUP(G338,cwccis,5)</f>
        <v>2016(Jan - Mar)</v>
      </c>
      <c r="E338" s="189" t="str">
        <f>J338</f>
        <v>07</v>
      </c>
      <c r="F338" s="218" t="str">
        <f>" Midpoint "&amp;J338</f>
        <v xml:space="preserve"> Midpoint 07</v>
      </c>
      <c r="G338" s="161" t="s">
        <v>524</v>
      </c>
      <c r="H338" s="11"/>
      <c r="I338" s="7">
        <f t="shared" si="122"/>
        <v>19</v>
      </c>
      <c r="J338" s="294" t="s">
        <v>82</v>
      </c>
      <c r="K338" s="295" t="str">
        <f>VLOOKUP(J338,row,3)</f>
        <v>POWER PLANT</v>
      </c>
      <c r="L338" s="389">
        <v>0</v>
      </c>
      <c r="M338" s="390">
        <f>L338*N338</f>
        <v>0</v>
      </c>
      <c r="N338" s="391">
        <v>0</v>
      </c>
      <c r="O338" s="323">
        <f>M338+L338</f>
        <v>0</v>
      </c>
      <c r="P338" s="456"/>
      <c r="Q338" s="465">
        <f>IF(O338=0,0,B338/A338-1)</f>
        <v>0</v>
      </c>
      <c r="R338" s="297">
        <f>SUM(+L338*(1+Q338),0)</f>
        <v>0</v>
      </c>
      <c r="S338" s="297">
        <f>SUM(+M338*(1+Q338),0)</f>
        <v>0</v>
      </c>
      <c r="T338" s="297">
        <f>S338+R338</f>
        <v>0</v>
      </c>
      <c r="U338" s="456"/>
      <c r="V338" s="466">
        <f>IF(T338=0,0,G338)</f>
        <v>0</v>
      </c>
      <c r="W338" s="467">
        <f>IF(L338=0,0,C338/B338-1)</f>
        <v>0</v>
      </c>
      <c r="X338" s="467"/>
      <c r="Y338" s="297">
        <f>SUM(+R338*(1+W338),0)</f>
        <v>0</v>
      </c>
      <c r="Z338" s="428">
        <f>SUM(+S338*(1+W338),0)</f>
        <v>0</v>
      </c>
      <c r="AA338" s="310">
        <f>Y338+Z338</f>
        <v>0</v>
      </c>
      <c r="AC338" s="20"/>
    </row>
    <row r="339" spans="1:35">
      <c r="A339" s="116"/>
      <c r="B339" s="154"/>
      <c r="C339" s="154"/>
      <c r="D339" s="137"/>
      <c r="E339" s="137"/>
      <c r="F339" s="209"/>
      <c r="G339" s="137"/>
      <c r="H339" s="125"/>
      <c r="I339" s="7">
        <f t="shared" si="122"/>
        <v>20</v>
      </c>
      <c r="J339" s="468" t="s">
        <v>40</v>
      </c>
      <c r="K339" s="395"/>
      <c r="L339" s="396"/>
      <c r="M339" s="397"/>
      <c r="N339" s="398"/>
      <c r="O339" s="297"/>
      <c r="P339" s="456"/>
      <c r="Q339" s="465"/>
      <c r="R339" s="297">
        <v>0</v>
      </c>
      <c r="S339" s="297"/>
      <c r="T339" s="297"/>
      <c r="U339" s="456"/>
      <c r="V339" s="469"/>
      <c r="W339" s="467"/>
      <c r="X339" s="467"/>
      <c r="Y339" s="297"/>
      <c r="Z339" s="428"/>
      <c r="AA339" s="310"/>
      <c r="AC339" s="20"/>
    </row>
    <row r="340" spans="1:35" ht="15">
      <c r="A340" s="116"/>
      <c r="B340" s="154"/>
      <c r="C340" s="154"/>
      <c r="D340" s="137"/>
      <c r="E340" s="137"/>
      <c r="F340" s="209"/>
      <c r="G340" s="137"/>
      <c r="H340" s="125"/>
      <c r="I340" s="7">
        <f t="shared" si="122"/>
        <v>21</v>
      </c>
      <c r="J340" s="470"/>
      <c r="K340" s="471"/>
      <c r="L340" s="303" t="s">
        <v>36</v>
      </c>
      <c r="M340" s="305" t="s">
        <v>36</v>
      </c>
      <c r="N340" s="401" t="s">
        <v>36</v>
      </c>
      <c r="O340" s="472" t="s">
        <v>36</v>
      </c>
      <c r="P340" s="456"/>
      <c r="Q340" s="473"/>
      <c r="R340" s="472" t="s">
        <v>36</v>
      </c>
      <c r="S340" s="472" t="s">
        <v>36</v>
      </c>
      <c r="T340" s="472" t="s">
        <v>36</v>
      </c>
      <c r="U340" s="456"/>
      <c r="V340" s="473"/>
      <c r="W340" s="439"/>
      <c r="X340" s="439"/>
      <c r="Y340" s="472" t="s">
        <v>36</v>
      </c>
      <c r="Z340" s="474" t="s">
        <v>36</v>
      </c>
      <c r="AA340" s="403" t="s">
        <v>36</v>
      </c>
      <c r="AC340" s="20"/>
      <c r="AE340" s="15"/>
      <c r="AF340" s="15"/>
      <c r="AG340" s="15"/>
      <c r="AH340" s="15"/>
      <c r="AI340" s="15"/>
    </row>
    <row r="341" spans="1:35" ht="15">
      <c r="A341" s="116"/>
      <c r="B341" s="154"/>
      <c r="C341" s="154"/>
      <c r="D341" s="118"/>
      <c r="E341" s="118"/>
      <c r="F341" s="219"/>
      <c r="G341" s="118"/>
      <c r="H341" s="125"/>
      <c r="I341" s="7">
        <f t="shared" si="122"/>
        <v>22</v>
      </c>
      <c r="J341" s="470"/>
      <c r="K341" s="308" t="s">
        <v>66</v>
      </c>
      <c r="L341" s="296">
        <f>SUM(L334:L339)</f>
        <v>0</v>
      </c>
      <c r="M341" s="299">
        <f>SUM(M334:M339)</f>
        <v>0</v>
      </c>
      <c r="N341" s="333">
        <f>IF(L341&gt;0,O341/L341-1,0)</f>
        <v>0</v>
      </c>
      <c r="O341" s="335">
        <f>L341+M341</f>
        <v>0</v>
      </c>
      <c r="P341" s="456"/>
      <c r="Q341" s="460"/>
      <c r="R341" s="297">
        <f>SUM(R334:R339)</f>
        <v>0</v>
      </c>
      <c r="S341" s="297">
        <f>SUM(S334:S339)</f>
        <v>0</v>
      </c>
      <c r="T341" s="297">
        <f>R341+S341</f>
        <v>0</v>
      </c>
      <c r="U341" s="456"/>
      <c r="V341" s="460"/>
      <c r="W341" s="332"/>
      <c r="X341" s="332"/>
      <c r="Y341" s="297">
        <f>SUM(Y334:Y339)</f>
        <v>0</v>
      </c>
      <c r="Z341" s="428">
        <f>SUM(Z334:Z339)</f>
        <v>0</v>
      </c>
      <c r="AA341" s="310">
        <f>Y341+Z341</f>
        <v>0</v>
      </c>
      <c r="AC341" s="191">
        <f>SUM(AA334:AA339)</f>
        <v>0</v>
      </c>
      <c r="AD341" s="15"/>
      <c r="AE341" s="17"/>
      <c r="AF341" s="17"/>
      <c r="AG341" s="17"/>
      <c r="AH341" s="17"/>
      <c r="AI341" s="17"/>
    </row>
    <row r="342" spans="1:35" ht="15">
      <c r="A342" s="116"/>
      <c r="B342" s="154"/>
      <c r="C342" s="154"/>
      <c r="D342" s="118"/>
      <c r="E342" s="118"/>
      <c r="F342" s="219"/>
      <c r="G342" s="118"/>
      <c r="H342" s="125"/>
      <c r="I342" s="7">
        <f t="shared" si="122"/>
        <v>23</v>
      </c>
      <c r="J342" s="470"/>
      <c r="K342" s="295"/>
      <c r="L342" s="311"/>
      <c r="M342" s="319"/>
      <c r="N342" s="350"/>
      <c r="O342" s="323"/>
      <c r="P342" s="456"/>
      <c r="Q342" s="460"/>
      <c r="R342" s="323"/>
      <c r="S342" s="323"/>
      <c r="T342" s="323"/>
      <c r="U342" s="456"/>
      <c r="V342" s="460"/>
      <c r="W342" s="332"/>
      <c r="X342" s="332"/>
      <c r="Y342" s="323"/>
      <c r="Z342" s="475"/>
      <c r="AA342" s="315"/>
      <c r="AC342" s="20"/>
      <c r="AD342" s="15"/>
      <c r="AE342" s="17"/>
      <c r="AF342" s="17"/>
      <c r="AG342" s="17"/>
      <c r="AH342" s="17"/>
      <c r="AI342" s="17"/>
    </row>
    <row r="343" spans="1:35" ht="15.6">
      <c r="A343" s="192">
        <f>HLOOKUP(G330,cwccis,VLOOKUP(E343,row,2))</f>
        <v>798.14</v>
      </c>
      <c r="B343" s="193">
        <f>HLOOKUP(G331,cwccis,VLOOKUP(E343,row,2))</f>
        <v>810.55</v>
      </c>
      <c r="C343" s="190">
        <f>HLOOKUP(G343,cwccis,VLOOKUP(E343,row,2))</f>
        <v>782.27</v>
      </c>
      <c r="D343" s="189" t="str">
        <f>FIXED(HLOOKUP(G343,cwccis,4),0,TRUE)&amp;HLOOKUP(G343,cwccis,5)</f>
        <v>2012(Oct - Dec)</v>
      </c>
      <c r="E343" s="525" t="s">
        <v>1099</v>
      </c>
      <c r="F343" s="209" t="s">
        <v>490</v>
      </c>
      <c r="G343" s="161" t="s">
        <v>1</v>
      </c>
      <c r="H343" s="11"/>
      <c r="I343" s="7">
        <f t="shared" si="122"/>
        <v>24</v>
      </c>
      <c r="J343" s="316" t="s">
        <v>61</v>
      </c>
      <c r="K343" s="476" t="s">
        <v>37</v>
      </c>
      <c r="L343" s="389">
        <v>0</v>
      </c>
      <c r="M343" s="390">
        <f>L343*N343</f>
        <v>0</v>
      </c>
      <c r="N343" s="407">
        <v>0</v>
      </c>
      <c r="O343" s="323">
        <f>L343+M343</f>
        <v>0</v>
      </c>
      <c r="P343" s="456"/>
      <c r="Q343" s="465">
        <f>IF(O343=0,0,B343/A343-1)</f>
        <v>0</v>
      </c>
      <c r="R343" s="297">
        <f>SUM(+L343*(1+Q343),0)</f>
        <v>0</v>
      </c>
      <c r="S343" s="297">
        <f>SUM(+M343*(1+Q343),0)</f>
        <v>0</v>
      </c>
      <c r="T343" s="297">
        <f>S343+R343</f>
        <v>0</v>
      </c>
      <c r="U343" s="456"/>
      <c r="V343" s="466">
        <f>IF(T343=0,0,G343)</f>
        <v>0</v>
      </c>
      <c r="W343" s="467">
        <f>IF(L343=0,0,C343/B343-1)</f>
        <v>0</v>
      </c>
      <c r="X343" s="467"/>
      <c r="Y343" s="297">
        <f>SUM(+R343*(1+W343),0)</f>
        <v>0</v>
      </c>
      <c r="Z343" s="428">
        <f>SUM(+S343*(1+W343),0)</f>
        <v>0</v>
      </c>
      <c r="AA343" s="310">
        <f>Y343+Z343</f>
        <v>0</v>
      </c>
      <c r="AC343" s="191">
        <f>AA343</f>
        <v>0</v>
      </c>
      <c r="AD343" s="15"/>
      <c r="AE343" s="17"/>
      <c r="AF343" s="17"/>
      <c r="AG343" s="17"/>
      <c r="AH343" s="17"/>
      <c r="AI343" s="17"/>
    </row>
    <row r="344" spans="1:35" ht="25.5" customHeight="1">
      <c r="A344" s="132"/>
      <c r="B344" s="135"/>
      <c r="C344" s="135"/>
      <c r="D344" s="117"/>
      <c r="E344" s="117"/>
      <c r="F344" s="764" t="s">
        <v>1100</v>
      </c>
      <c r="G344" s="118"/>
      <c r="H344" s="125"/>
      <c r="I344" s="7">
        <f t="shared" si="122"/>
        <v>25</v>
      </c>
      <c r="J344" s="470"/>
      <c r="K344" s="295"/>
      <c r="L344" s="477"/>
      <c r="M344" s="297"/>
      <c r="N344" s="503"/>
      <c r="O344" s="323"/>
      <c r="P344" s="456"/>
      <c r="Q344" s="465"/>
      <c r="R344" s="323"/>
      <c r="S344" s="323"/>
      <c r="T344" s="323"/>
      <c r="U344" s="456"/>
      <c r="V344" s="460"/>
      <c r="W344" s="332"/>
      <c r="X344" s="332"/>
      <c r="Y344" s="323"/>
      <c r="Z344" s="475"/>
      <c r="AA344" s="315"/>
      <c r="AC344" s="20"/>
      <c r="AD344" s="15"/>
      <c r="AE344" s="17"/>
      <c r="AF344" s="17"/>
      <c r="AG344" s="17"/>
      <c r="AH344" s="17"/>
      <c r="AI344" s="17"/>
    </row>
    <row r="345" spans="1:35" ht="15">
      <c r="A345" s="132"/>
      <c r="B345" s="135"/>
      <c r="C345" s="135"/>
      <c r="D345" s="117"/>
      <c r="E345" s="117"/>
      <c r="F345" s="764"/>
      <c r="G345" s="118"/>
      <c r="H345" s="125"/>
      <c r="I345" s="7">
        <f t="shared" si="122"/>
        <v>26</v>
      </c>
      <c r="J345" s="470"/>
      <c r="K345" s="478"/>
      <c r="L345" s="409"/>
      <c r="M345" s="479"/>
      <c r="N345" s="503"/>
      <c r="O345" s="323"/>
      <c r="P345" s="456"/>
      <c r="Q345" s="460"/>
      <c r="R345" s="323"/>
      <c r="S345" s="323"/>
      <c r="T345" s="323"/>
      <c r="U345" s="456"/>
      <c r="V345" s="480"/>
      <c r="W345" s="332"/>
      <c r="X345" s="332"/>
      <c r="Y345" s="323"/>
      <c r="Z345" s="475"/>
      <c r="AA345" s="315"/>
      <c r="AC345" s="26"/>
      <c r="AD345" s="15"/>
      <c r="AE345" s="17"/>
      <c r="AF345" s="17"/>
      <c r="AG345" s="17"/>
      <c r="AH345" s="17"/>
      <c r="AI345" s="17"/>
    </row>
    <row r="346" spans="1:35" ht="16.5" customHeight="1">
      <c r="A346" s="132"/>
      <c r="B346" s="135"/>
      <c r="C346" s="135"/>
      <c r="D346" s="117"/>
      <c r="E346" s="117"/>
      <c r="F346" s="219"/>
      <c r="G346" s="118"/>
      <c r="H346" s="125"/>
      <c r="I346" s="7">
        <f t="shared" si="122"/>
        <v>27</v>
      </c>
      <c r="J346" s="294">
        <v>30</v>
      </c>
      <c r="K346" s="248" t="s">
        <v>38</v>
      </c>
      <c r="L346" s="477"/>
      <c r="M346" s="323"/>
      <c r="N346" s="503"/>
      <c r="O346" s="323"/>
      <c r="P346" s="456"/>
      <c r="Q346" s="465"/>
      <c r="R346" s="323"/>
      <c r="S346" s="323"/>
      <c r="T346" s="323"/>
      <c r="U346" s="456"/>
      <c r="V346" s="460"/>
      <c r="W346" s="467"/>
      <c r="X346" s="467"/>
      <c r="Y346" s="323"/>
      <c r="Z346" s="475"/>
      <c r="AA346" s="315"/>
      <c r="AC346" s="20"/>
      <c r="AD346" s="15"/>
      <c r="AE346" s="17"/>
      <c r="AF346" s="17"/>
      <c r="AG346" s="17"/>
      <c r="AH346" s="17"/>
      <c r="AI346" s="17"/>
    </row>
    <row r="347" spans="1:35" ht="15.6">
      <c r="A347" s="194">
        <f>HLOOKUP(G330,cwccis,VLOOKUP(J346,row,2))</f>
        <v>1.0285676763214286</v>
      </c>
      <c r="B347" s="194">
        <f>HLOOKUP(G331,cwccis,VLOOKUP(J346,row,2))</f>
        <v>1.0507806142209108</v>
      </c>
      <c r="C347" s="195">
        <f>HLOOKUP(G347,cwccis,VLOOKUP(J346,row,2))</f>
        <v>1.1959041573436986</v>
      </c>
      <c r="D347" s="189" t="str">
        <f>FIXED(HLOOKUP(G347,cwccis,4),0,TRUE)&amp;HLOOKUP(G347,cwccis,5)</f>
        <v>2018(Apr - Jun)</v>
      </c>
      <c r="E347" s="189">
        <f>J346</f>
        <v>30</v>
      </c>
      <c r="F347" s="220" t="s">
        <v>400</v>
      </c>
      <c r="G347" s="161" t="s">
        <v>681</v>
      </c>
      <c r="H347" s="13"/>
      <c r="I347" s="7">
        <f t="shared" si="122"/>
        <v>28</v>
      </c>
      <c r="J347" s="411">
        <f>'Input %'!$D$10</f>
        <v>2.5000000000000001E-2</v>
      </c>
      <c r="K347" s="414" t="s">
        <v>44</v>
      </c>
      <c r="L347" s="412">
        <f>ROUND(L341*J347,0)</f>
        <v>0</v>
      </c>
      <c r="M347" s="481">
        <f t="shared" ref="M347:M355" si="123">L347*N347</f>
        <v>0</v>
      </c>
      <c r="N347" s="482">
        <f>N341</f>
        <v>0</v>
      </c>
      <c r="O347" s="297">
        <f t="shared" ref="O347:O355" si="124">M347+L347</f>
        <v>0</v>
      </c>
      <c r="P347" s="456"/>
      <c r="Q347" s="465">
        <f t="shared" ref="Q347:Q355" si="125">IF(O347=0,0,B347/A347-1)</f>
        <v>0</v>
      </c>
      <c r="R347" s="297">
        <f t="shared" ref="R347:R355" si="126">SUM(+L347*(1+Q347),0)</f>
        <v>0</v>
      </c>
      <c r="S347" s="297">
        <f t="shared" ref="S347:S355" si="127">SUM(+M347*(1+Q347),0)</f>
        <v>0</v>
      </c>
      <c r="T347" s="297">
        <f t="shared" ref="T347:T355" si="128">S347+R347</f>
        <v>0</v>
      </c>
      <c r="U347" s="456"/>
      <c r="V347" s="466">
        <f t="shared" ref="V347:V355" si="129">IF(T347=0,0,G347)</f>
        <v>0</v>
      </c>
      <c r="W347" s="467">
        <f t="shared" ref="W347:W355" si="130">IF(L347=0,0,C347/B347-1)</f>
        <v>0</v>
      </c>
      <c r="X347" s="467"/>
      <c r="Y347" s="297">
        <f t="shared" ref="Y347:Y355" si="131">SUM(+R347*(1+W347),0)</f>
        <v>0</v>
      </c>
      <c r="Z347" s="428">
        <f t="shared" ref="Z347:Z355" si="132">SUM(+S347*(1+W347),0)</f>
        <v>0</v>
      </c>
      <c r="AA347" s="310">
        <f t="shared" ref="AA347:AA355" si="133">Y347+Z347</f>
        <v>0</v>
      </c>
      <c r="AC347" s="191">
        <f t="shared" ref="AC347:AC355" si="134">AA347</f>
        <v>0</v>
      </c>
      <c r="AD347" s="15"/>
      <c r="AE347" s="17"/>
      <c r="AF347" s="17"/>
      <c r="AG347" s="17"/>
      <c r="AH347" s="17"/>
      <c r="AI347" s="17"/>
    </row>
    <row r="348" spans="1:35" ht="15">
      <c r="A348" s="194">
        <f>A347</f>
        <v>1.0285676763214286</v>
      </c>
      <c r="B348" s="194">
        <f>B347</f>
        <v>1.0507806142209108</v>
      </c>
      <c r="C348" s="195">
        <f>C347</f>
        <v>1.1959041573436986</v>
      </c>
      <c r="D348" s="190" t="str">
        <f>D347</f>
        <v>2018(Apr - Jun)</v>
      </c>
      <c r="E348" s="189">
        <f>J346</f>
        <v>30</v>
      </c>
      <c r="F348" s="221" t="str">
        <f>"From "&amp;F347</f>
        <v>From Design mid point period</v>
      </c>
      <c r="G348" s="190" t="str">
        <f>G347</f>
        <v>2018Q3</v>
      </c>
      <c r="H348" s="127"/>
      <c r="I348" s="7">
        <f t="shared" si="122"/>
        <v>29</v>
      </c>
      <c r="J348" s="411">
        <f>'Input %'!$D$12</f>
        <v>0.02</v>
      </c>
      <c r="K348" s="414" t="s">
        <v>45</v>
      </c>
      <c r="L348" s="412">
        <f>ROUND(L341*J348,0)</f>
        <v>0</v>
      </c>
      <c r="M348" s="481">
        <f t="shared" si="123"/>
        <v>0</v>
      </c>
      <c r="N348" s="482">
        <f>N341</f>
        <v>0</v>
      </c>
      <c r="O348" s="297">
        <f t="shared" si="124"/>
        <v>0</v>
      </c>
      <c r="P348" s="456"/>
      <c r="Q348" s="465">
        <f t="shared" si="125"/>
        <v>0</v>
      </c>
      <c r="R348" s="297">
        <f t="shared" si="126"/>
        <v>0</v>
      </c>
      <c r="S348" s="297">
        <f t="shared" si="127"/>
        <v>0</v>
      </c>
      <c r="T348" s="297">
        <f t="shared" si="128"/>
        <v>0</v>
      </c>
      <c r="U348" s="456"/>
      <c r="V348" s="466">
        <f t="shared" si="129"/>
        <v>0</v>
      </c>
      <c r="W348" s="467">
        <f t="shared" si="130"/>
        <v>0</v>
      </c>
      <c r="X348" s="467"/>
      <c r="Y348" s="297">
        <f t="shared" si="131"/>
        <v>0</v>
      </c>
      <c r="Z348" s="428">
        <f t="shared" si="132"/>
        <v>0</v>
      </c>
      <c r="AA348" s="310">
        <f t="shared" si="133"/>
        <v>0</v>
      </c>
      <c r="AC348" s="191">
        <f t="shared" si="134"/>
        <v>0</v>
      </c>
      <c r="AD348" s="15"/>
      <c r="AE348" s="17"/>
      <c r="AF348" s="17"/>
      <c r="AG348" s="17"/>
      <c r="AH348" s="17"/>
      <c r="AI348" s="17"/>
    </row>
    <row r="349" spans="1:35" ht="15">
      <c r="A349" s="194">
        <f t="shared" ref="A349:C349" si="135">A348</f>
        <v>1.0285676763214286</v>
      </c>
      <c r="B349" s="194">
        <f t="shared" si="135"/>
        <v>1.0507806142209108</v>
      </c>
      <c r="C349" s="195">
        <f t="shared" si="135"/>
        <v>1.1959041573436986</v>
      </c>
      <c r="D349" s="190" t="str">
        <f>D347</f>
        <v>2018(Apr - Jun)</v>
      </c>
      <c r="E349" s="189">
        <f>J346</f>
        <v>30</v>
      </c>
      <c r="F349" s="221" t="str">
        <f>"From "&amp;F347</f>
        <v>From Design mid point period</v>
      </c>
      <c r="G349" s="190" t="str">
        <f>G347</f>
        <v>2018Q3</v>
      </c>
      <c r="H349" s="127"/>
      <c r="I349" s="7">
        <f t="shared" si="122"/>
        <v>30</v>
      </c>
      <c r="J349" s="411">
        <f>'Input %'!$D$13</f>
        <v>8.5000000000000006E-2</v>
      </c>
      <c r="K349" s="414" t="s">
        <v>46</v>
      </c>
      <c r="L349" s="412">
        <f>ROUND(L341*J349,0)</f>
        <v>0</v>
      </c>
      <c r="M349" s="481">
        <f t="shared" si="123"/>
        <v>0</v>
      </c>
      <c r="N349" s="482">
        <f>N341</f>
        <v>0</v>
      </c>
      <c r="O349" s="297">
        <f t="shared" si="124"/>
        <v>0</v>
      </c>
      <c r="P349" s="456"/>
      <c r="Q349" s="465">
        <f t="shared" si="125"/>
        <v>0</v>
      </c>
      <c r="R349" s="297">
        <f t="shared" si="126"/>
        <v>0</v>
      </c>
      <c r="S349" s="297">
        <f t="shared" si="127"/>
        <v>0</v>
      </c>
      <c r="T349" s="297">
        <f t="shared" si="128"/>
        <v>0</v>
      </c>
      <c r="U349" s="456"/>
      <c r="V349" s="466">
        <f t="shared" si="129"/>
        <v>0</v>
      </c>
      <c r="W349" s="467">
        <f t="shared" si="130"/>
        <v>0</v>
      </c>
      <c r="X349" s="467"/>
      <c r="Y349" s="297">
        <f t="shared" si="131"/>
        <v>0</v>
      </c>
      <c r="Z349" s="428">
        <f t="shared" si="132"/>
        <v>0</v>
      </c>
      <c r="AA349" s="310">
        <f t="shared" si="133"/>
        <v>0</v>
      </c>
      <c r="AC349" s="191">
        <f t="shared" si="134"/>
        <v>0</v>
      </c>
      <c r="AD349" s="15"/>
      <c r="AE349" s="17"/>
      <c r="AF349" s="17"/>
      <c r="AG349" s="17"/>
      <c r="AH349" s="17"/>
      <c r="AI349" s="17"/>
    </row>
    <row r="350" spans="1:35" ht="15">
      <c r="A350" s="194">
        <f t="shared" ref="A350:C350" si="136">A349</f>
        <v>1.0285676763214286</v>
      </c>
      <c r="B350" s="194">
        <f t="shared" si="136"/>
        <v>1.0507806142209108</v>
      </c>
      <c r="C350" s="195">
        <f t="shared" si="136"/>
        <v>1.1959041573436986</v>
      </c>
      <c r="D350" s="190" t="str">
        <f>D347</f>
        <v>2018(Apr - Jun)</v>
      </c>
      <c r="E350" s="189">
        <f>J346</f>
        <v>30</v>
      </c>
      <c r="F350" s="221" t="str">
        <f>"From "&amp;F347</f>
        <v>From Design mid point period</v>
      </c>
      <c r="G350" s="190" t="str">
        <f>G347</f>
        <v>2018Q3</v>
      </c>
      <c r="H350" s="127"/>
      <c r="I350" s="7">
        <f t="shared" si="122"/>
        <v>31</v>
      </c>
      <c r="J350" s="411">
        <f>'Input %'!$D$15</f>
        <v>5.0000000000000001E-3</v>
      </c>
      <c r="K350" s="414" t="s">
        <v>697</v>
      </c>
      <c r="L350" s="412">
        <f>ROUND(L341*J350,0)</f>
        <v>0</v>
      </c>
      <c r="M350" s="481">
        <f t="shared" si="123"/>
        <v>0</v>
      </c>
      <c r="N350" s="483">
        <f>N341</f>
        <v>0</v>
      </c>
      <c r="O350" s="297">
        <f t="shared" si="124"/>
        <v>0</v>
      </c>
      <c r="P350" s="456"/>
      <c r="Q350" s="465">
        <f t="shared" si="125"/>
        <v>0</v>
      </c>
      <c r="R350" s="297">
        <f t="shared" si="126"/>
        <v>0</v>
      </c>
      <c r="S350" s="297">
        <f t="shared" si="127"/>
        <v>0</v>
      </c>
      <c r="T350" s="297">
        <f t="shared" si="128"/>
        <v>0</v>
      </c>
      <c r="U350" s="456"/>
      <c r="V350" s="466">
        <f t="shared" si="129"/>
        <v>0</v>
      </c>
      <c r="W350" s="467">
        <f t="shared" si="130"/>
        <v>0</v>
      </c>
      <c r="X350" s="467"/>
      <c r="Y350" s="297">
        <f t="shared" si="131"/>
        <v>0</v>
      </c>
      <c r="Z350" s="428">
        <f t="shared" si="132"/>
        <v>0</v>
      </c>
      <c r="AA350" s="310">
        <f t="shared" si="133"/>
        <v>0</v>
      </c>
      <c r="AC350" s="191">
        <f t="shared" si="134"/>
        <v>0</v>
      </c>
      <c r="AD350" s="15"/>
      <c r="AE350" s="17"/>
      <c r="AF350" s="17"/>
      <c r="AG350" s="17"/>
      <c r="AH350" s="17"/>
      <c r="AI350" s="17"/>
    </row>
    <row r="351" spans="1:35" ht="15" customHeight="1">
      <c r="A351" s="194">
        <f t="shared" ref="A351:C351" si="137">A350</f>
        <v>1.0285676763214286</v>
      </c>
      <c r="B351" s="194">
        <f t="shared" si="137"/>
        <v>1.0507806142209108</v>
      </c>
      <c r="C351" s="195">
        <f t="shared" si="137"/>
        <v>1.1959041573436986</v>
      </c>
      <c r="D351" s="190" t="str">
        <f>D348</f>
        <v>2018(Apr - Jun)</v>
      </c>
      <c r="E351" s="189">
        <f>J346</f>
        <v>30</v>
      </c>
      <c r="F351" s="221" t="str">
        <f>"From "&amp;F348</f>
        <v>From From Design mid point period</v>
      </c>
      <c r="G351" s="190" t="str">
        <f>G348</f>
        <v>2018Q3</v>
      </c>
      <c r="H351" s="34"/>
      <c r="I351" s="7">
        <f t="shared" si="122"/>
        <v>32</v>
      </c>
      <c r="J351" s="411">
        <f>'Input %'!$D$16</f>
        <v>5.0000000000000001E-3</v>
      </c>
      <c r="K351" s="416" t="s">
        <v>698</v>
      </c>
      <c r="L351" s="412">
        <f>ROUND(L341*J351,0)</f>
        <v>0</v>
      </c>
      <c r="M351" s="390">
        <f t="shared" si="123"/>
        <v>0</v>
      </c>
      <c r="N351" s="413">
        <f>N341</f>
        <v>0</v>
      </c>
      <c r="O351" s="299">
        <f t="shared" si="124"/>
        <v>0</v>
      </c>
      <c r="P351" s="261"/>
      <c r="Q351" s="392">
        <f t="shared" si="125"/>
        <v>0</v>
      </c>
      <c r="R351" s="299">
        <f t="shared" si="126"/>
        <v>0</v>
      </c>
      <c r="S351" s="299">
        <f t="shared" si="127"/>
        <v>0</v>
      </c>
      <c r="T351" s="299">
        <f t="shared" si="128"/>
        <v>0</v>
      </c>
      <c r="U351" s="261"/>
      <c r="V351" s="393">
        <f t="shared" si="129"/>
        <v>0</v>
      </c>
      <c r="W351" s="392">
        <f t="shared" si="130"/>
        <v>0</v>
      </c>
      <c r="X351" s="392"/>
      <c r="Y351" s="299">
        <f t="shared" si="131"/>
        <v>0</v>
      </c>
      <c r="Z351" s="394">
        <f t="shared" si="132"/>
        <v>0</v>
      </c>
      <c r="AA351" s="310">
        <f t="shared" si="133"/>
        <v>0</v>
      </c>
      <c r="AC351" s="191">
        <f t="shared" si="134"/>
        <v>0</v>
      </c>
      <c r="AD351" s="15"/>
      <c r="AE351" s="17"/>
      <c r="AF351" s="17"/>
      <c r="AG351" s="17"/>
      <c r="AH351" s="17"/>
      <c r="AI351" s="17"/>
    </row>
    <row r="352" spans="1:35" ht="15">
      <c r="A352" s="194">
        <f>A350</f>
        <v>1.0285676763214286</v>
      </c>
      <c r="B352" s="194">
        <f>B350</f>
        <v>1.0507806142209108</v>
      </c>
      <c r="C352" s="195">
        <f>C350</f>
        <v>1.1959041573436986</v>
      </c>
      <c r="D352" s="190" t="str">
        <f>D347</f>
        <v>2018(Apr - Jun)</v>
      </c>
      <c r="E352" s="189">
        <f>J346</f>
        <v>30</v>
      </c>
      <c r="F352" s="221" t="str">
        <f>"From "&amp;F347</f>
        <v>From Design mid point period</v>
      </c>
      <c r="G352" s="190" t="str">
        <f>G347</f>
        <v>2018Q3</v>
      </c>
      <c r="H352" s="127"/>
      <c r="I352" s="7">
        <f t="shared" si="122"/>
        <v>33</v>
      </c>
      <c r="J352" s="411">
        <f>'Input %'!$D$17</f>
        <v>0.02</v>
      </c>
      <c r="K352" s="414" t="s">
        <v>47</v>
      </c>
      <c r="L352" s="412">
        <f>ROUND(L341*J352,0)</f>
        <v>0</v>
      </c>
      <c r="M352" s="481">
        <f t="shared" si="123"/>
        <v>0</v>
      </c>
      <c r="N352" s="483">
        <f>N341</f>
        <v>0</v>
      </c>
      <c r="O352" s="297">
        <f t="shared" si="124"/>
        <v>0</v>
      </c>
      <c r="P352" s="456"/>
      <c r="Q352" s="465">
        <f t="shared" si="125"/>
        <v>0</v>
      </c>
      <c r="R352" s="297">
        <f t="shared" si="126"/>
        <v>0</v>
      </c>
      <c r="S352" s="297">
        <f t="shared" si="127"/>
        <v>0</v>
      </c>
      <c r="T352" s="297">
        <f t="shared" si="128"/>
        <v>0</v>
      </c>
      <c r="U352" s="456"/>
      <c r="V352" s="466">
        <f t="shared" si="129"/>
        <v>0</v>
      </c>
      <c r="W352" s="467">
        <f t="shared" si="130"/>
        <v>0</v>
      </c>
      <c r="X352" s="467"/>
      <c r="Y352" s="297">
        <f t="shared" si="131"/>
        <v>0</v>
      </c>
      <c r="Z352" s="428">
        <f t="shared" si="132"/>
        <v>0</v>
      </c>
      <c r="AA352" s="310">
        <f t="shared" si="133"/>
        <v>0</v>
      </c>
      <c r="AC352" s="191">
        <f t="shared" si="134"/>
        <v>0</v>
      </c>
      <c r="AD352" s="15"/>
      <c r="AE352" s="17"/>
      <c r="AF352" s="17"/>
      <c r="AG352" s="17"/>
      <c r="AH352" s="17"/>
      <c r="AI352" s="17"/>
    </row>
    <row r="353" spans="1:35" ht="15.6">
      <c r="A353" s="194">
        <f>HLOOKUP(G330,cwccis,VLOOKUP(J346,row,2))</f>
        <v>1.0285676763214286</v>
      </c>
      <c r="B353" s="194">
        <f>HLOOKUP(G331,cwccis,VLOOKUP(J346,row,2))</f>
        <v>1.0507806142209108</v>
      </c>
      <c r="C353" s="195">
        <f>HLOOKUP(G353,cwccis,VLOOKUP(J346,row,2))</f>
        <v>1.2430795604477296</v>
      </c>
      <c r="D353" s="189" t="str">
        <f>FIXED(HLOOKUP(G353,cwccis,4),0,TRUE)&amp;HLOOKUP(G353,cwccis,5)</f>
        <v>2019(Apr - Jun)</v>
      </c>
      <c r="E353" s="189">
        <f>J346</f>
        <v>30</v>
      </c>
      <c r="F353" s="222" t="s">
        <v>506</v>
      </c>
      <c r="G353" s="161" t="s">
        <v>682</v>
      </c>
      <c r="H353" s="35"/>
      <c r="I353" s="7">
        <f t="shared" si="122"/>
        <v>34</v>
      </c>
      <c r="J353" s="411">
        <f>'Input %'!$D$18</f>
        <v>0.03</v>
      </c>
      <c r="K353" s="414" t="s">
        <v>48</v>
      </c>
      <c r="L353" s="412">
        <f>ROUND(L341*J353,0)</f>
        <v>0</v>
      </c>
      <c r="M353" s="481">
        <f t="shared" si="123"/>
        <v>0</v>
      </c>
      <c r="N353" s="482">
        <f>N341</f>
        <v>0</v>
      </c>
      <c r="O353" s="297">
        <f t="shared" si="124"/>
        <v>0</v>
      </c>
      <c r="P353" s="456"/>
      <c r="Q353" s="465">
        <f t="shared" si="125"/>
        <v>0</v>
      </c>
      <c r="R353" s="297">
        <f t="shared" si="126"/>
        <v>0</v>
      </c>
      <c r="S353" s="297">
        <f t="shared" si="127"/>
        <v>0</v>
      </c>
      <c r="T353" s="297">
        <f t="shared" si="128"/>
        <v>0</v>
      </c>
      <c r="U353" s="456"/>
      <c r="V353" s="466">
        <f t="shared" si="129"/>
        <v>0</v>
      </c>
      <c r="W353" s="467">
        <f t="shared" si="130"/>
        <v>0</v>
      </c>
      <c r="X353" s="467"/>
      <c r="Y353" s="297">
        <f t="shared" si="131"/>
        <v>0</v>
      </c>
      <c r="Z353" s="428">
        <f t="shared" si="132"/>
        <v>0</v>
      </c>
      <c r="AA353" s="310">
        <f t="shared" si="133"/>
        <v>0</v>
      </c>
      <c r="AC353" s="191">
        <f t="shared" si="134"/>
        <v>0</v>
      </c>
      <c r="AD353" s="15"/>
      <c r="AE353" s="17"/>
      <c r="AF353" s="17"/>
      <c r="AG353" s="17"/>
      <c r="AH353" s="17"/>
      <c r="AI353" s="17"/>
    </row>
    <row r="354" spans="1:35" ht="15">
      <c r="A354" s="194">
        <f>A353</f>
        <v>1.0285676763214286</v>
      </c>
      <c r="B354" s="194">
        <f>B353</f>
        <v>1.0507806142209108</v>
      </c>
      <c r="C354" s="195">
        <f>C353</f>
        <v>1.2430795604477296</v>
      </c>
      <c r="D354" s="189" t="str">
        <f>FIXED(HLOOKUP(G354,cwccis,4),0,TRUE)&amp;HLOOKUP(G354,cwccis,5)</f>
        <v>2019(Apr - Jun)</v>
      </c>
      <c r="E354" s="189">
        <f>J346</f>
        <v>30</v>
      </c>
      <c r="F354" s="223" t="s">
        <v>507</v>
      </c>
      <c r="G354" s="196" t="str">
        <f>G353</f>
        <v>2019Q3</v>
      </c>
      <c r="H354" s="35"/>
      <c r="I354" s="7">
        <f t="shared" si="122"/>
        <v>35</v>
      </c>
      <c r="J354" s="411">
        <f>'Input %'!$D$19</f>
        <v>0.02</v>
      </c>
      <c r="K354" s="414" t="s">
        <v>49</v>
      </c>
      <c r="L354" s="412">
        <f>ROUND(L341*J354,0)</f>
        <v>0</v>
      </c>
      <c r="M354" s="481">
        <f t="shared" si="123"/>
        <v>0</v>
      </c>
      <c r="N354" s="483">
        <f>N341</f>
        <v>0</v>
      </c>
      <c r="O354" s="297">
        <f t="shared" si="124"/>
        <v>0</v>
      </c>
      <c r="P354" s="456"/>
      <c r="Q354" s="465">
        <f t="shared" si="125"/>
        <v>0</v>
      </c>
      <c r="R354" s="297">
        <f t="shared" si="126"/>
        <v>0</v>
      </c>
      <c r="S354" s="297">
        <f t="shared" si="127"/>
        <v>0</v>
      </c>
      <c r="T354" s="297">
        <f t="shared" si="128"/>
        <v>0</v>
      </c>
      <c r="U354" s="456"/>
      <c r="V354" s="466">
        <f t="shared" si="129"/>
        <v>0</v>
      </c>
      <c r="W354" s="467">
        <f t="shared" si="130"/>
        <v>0</v>
      </c>
      <c r="X354" s="467"/>
      <c r="Y354" s="297">
        <f t="shared" si="131"/>
        <v>0</v>
      </c>
      <c r="Z354" s="428">
        <f t="shared" si="132"/>
        <v>0</v>
      </c>
      <c r="AA354" s="310">
        <f t="shared" si="133"/>
        <v>0</v>
      </c>
      <c r="AC354" s="191">
        <f t="shared" si="134"/>
        <v>0</v>
      </c>
      <c r="AD354" s="15"/>
      <c r="AE354" s="17"/>
      <c r="AF354" s="17"/>
      <c r="AG354" s="17"/>
      <c r="AH354" s="17"/>
      <c r="AI354" s="17"/>
    </row>
    <row r="355" spans="1:35" ht="15">
      <c r="A355" s="194">
        <f>A354</f>
        <v>1.0285676763214286</v>
      </c>
      <c r="B355" s="194">
        <f>B354</f>
        <v>1.0507806142209108</v>
      </c>
      <c r="C355" s="195">
        <f>C347</f>
        <v>1.1959041573436986</v>
      </c>
      <c r="D355" s="190" t="str">
        <f>D347</f>
        <v>2018(Apr - Jun)</v>
      </c>
      <c r="E355" s="189">
        <f>J346</f>
        <v>30</v>
      </c>
      <c r="F355" s="221" t="str">
        <f>"From "&amp;F347</f>
        <v>From Design mid point period</v>
      </c>
      <c r="G355" s="190" t="str">
        <f>G347</f>
        <v>2018Q3</v>
      </c>
      <c r="H355" s="127"/>
      <c r="I355" s="7">
        <f t="shared" si="122"/>
        <v>36</v>
      </c>
      <c r="J355" s="411">
        <f>'Input %'!$D$20</f>
        <v>0.02</v>
      </c>
      <c r="K355" s="414" t="s">
        <v>473</v>
      </c>
      <c r="L355" s="412">
        <f>ROUND(L341*J355,0)</f>
        <v>0</v>
      </c>
      <c r="M355" s="481">
        <f t="shared" si="123"/>
        <v>0</v>
      </c>
      <c r="N355" s="483">
        <f>N341</f>
        <v>0</v>
      </c>
      <c r="O355" s="297">
        <f t="shared" si="124"/>
        <v>0</v>
      </c>
      <c r="P355" s="456"/>
      <c r="Q355" s="465">
        <f t="shared" si="125"/>
        <v>0</v>
      </c>
      <c r="R355" s="297">
        <f t="shared" si="126"/>
        <v>0</v>
      </c>
      <c r="S355" s="297">
        <f t="shared" si="127"/>
        <v>0</v>
      </c>
      <c r="T355" s="297">
        <f t="shared" si="128"/>
        <v>0</v>
      </c>
      <c r="U355" s="456"/>
      <c r="V355" s="466">
        <f t="shared" si="129"/>
        <v>0</v>
      </c>
      <c r="W355" s="467">
        <f t="shared" si="130"/>
        <v>0</v>
      </c>
      <c r="X355" s="467"/>
      <c r="Y355" s="297">
        <f t="shared" si="131"/>
        <v>0</v>
      </c>
      <c r="Z355" s="428">
        <f t="shared" si="132"/>
        <v>0</v>
      </c>
      <c r="AA355" s="310">
        <f t="shared" si="133"/>
        <v>0</v>
      </c>
      <c r="AC355" s="191">
        <f t="shared" si="134"/>
        <v>0</v>
      </c>
      <c r="AD355" s="15"/>
      <c r="AE355" s="17"/>
      <c r="AF355" s="17"/>
      <c r="AG355" s="17"/>
      <c r="AH355" s="17"/>
      <c r="AI355" s="17"/>
    </row>
    <row r="356" spans="1:35" ht="15">
      <c r="A356" s="140"/>
      <c r="B356" s="140"/>
      <c r="C356" s="142"/>
      <c r="D356" s="117"/>
      <c r="E356" s="137" t="s">
        <v>40</v>
      </c>
      <c r="F356" s="224"/>
      <c r="G356" s="118"/>
      <c r="H356" s="128"/>
      <c r="I356" s="7">
        <f t="shared" si="122"/>
        <v>37</v>
      </c>
      <c r="J356" s="470"/>
      <c r="K356" s="295"/>
      <c r="L356" s="412"/>
      <c r="M356" s="297"/>
      <c r="N356" s="484"/>
      <c r="O356" s="323"/>
      <c r="P356" s="456"/>
      <c r="Q356" s="465"/>
      <c r="R356" s="297"/>
      <c r="S356" s="297"/>
      <c r="T356" s="323"/>
      <c r="U356" s="456"/>
      <c r="V356" s="480"/>
      <c r="W356" s="467"/>
      <c r="X356" s="467"/>
      <c r="Y356" s="297"/>
      <c r="Z356" s="428"/>
      <c r="AA356" s="315"/>
      <c r="AC356" s="20"/>
      <c r="AD356" s="15"/>
      <c r="AE356" s="17"/>
      <c r="AF356" s="17"/>
      <c r="AG356" s="17"/>
      <c r="AH356" s="17"/>
      <c r="AI356" s="17"/>
    </row>
    <row r="357" spans="1:35" ht="15.6" thickBot="1">
      <c r="A357" s="140"/>
      <c r="B357" s="140"/>
      <c r="C357" s="135"/>
      <c r="D357" s="139"/>
      <c r="E357" s="137" t="s">
        <v>40</v>
      </c>
      <c r="F357" s="224"/>
      <c r="G357" s="154"/>
      <c r="H357" s="128"/>
      <c r="I357" s="7">
        <f t="shared" si="122"/>
        <v>38</v>
      </c>
      <c r="J357" s="294">
        <v>31</v>
      </c>
      <c r="K357" s="485" t="s">
        <v>39</v>
      </c>
      <c r="L357" s="419"/>
      <c r="M357" s="297"/>
      <c r="N357" s="486"/>
      <c r="O357" s="297"/>
      <c r="P357" s="456"/>
      <c r="Q357" s="465"/>
      <c r="R357" s="297"/>
      <c r="S357" s="297"/>
      <c r="T357" s="297"/>
      <c r="U357" s="456"/>
      <c r="V357" s="469"/>
      <c r="W357" s="467"/>
      <c r="X357" s="467"/>
      <c r="Y357" s="297"/>
      <c r="Z357" s="428"/>
      <c r="AA357" s="310"/>
      <c r="AC357" s="20"/>
      <c r="AD357" s="15"/>
      <c r="AE357" s="17"/>
      <c r="AF357" s="17"/>
      <c r="AG357" s="17"/>
      <c r="AH357" s="17"/>
      <c r="AI357" s="17"/>
    </row>
    <row r="358" spans="1:35" ht="15.6" thickBot="1">
      <c r="A358" s="194">
        <f>HLOOKUP(G330,cwccis,VLOOKUP(J357,row,2))</f>
        <v>1.0285676763214286</v>
      </c>
      <c r="B358" s="194">
        <f>HLOOKUP(G331,cwccis,VLOOKUP(J357,row,2))</f>
        <v>1.0507806142209108</v>
      </c>
      <c r="C358" s="195">
        <f>HLOOKUP(G358,cwccis,VLOOKUP(J357,row,2))</f>
        <v>1.2430795604477296</v>
      </c>
      <c r="D358" s="189" t="str">
        <f>FIXED(HLOOKUP(G358,cwccis,4),0,TRUE)&amp;HLOOKUP(G358,cwccis,5)</f>
        <v>2019(Apr - Jun)</v>
      </c>
      <c r="E358" s="189">
        <f>J357</f>
        <v>31</v>
      </c>
      <c r="F358" s="223" t="s">
        <v>507</v>
      </c>
      <c r="G358" s="136" t="s">
        <v>682</v>
      </c>
      <c r="H358" s="35"/>
      <c r="I358" s="7">
        <f t="shared" si="122"/>
        <v>39</v>
      </c>
      <c r="J358" s="411">
        <f>'Input %'!$D$23</f>
        <v>0.1</v>
      </c>
      <c r="K358" s="414" t="s">
        <v>51</v>
      </c>
      <c r="L358" s="412">
        <f>ROUND(L341*J358,0)</f>
        <v>0</v>
      </c>
      <c r="M358" s="481">
        <f>L358*N358</f>
        <v>0</v>
      </c>
      <c r="N358" s="483">
        <f>N341</f>
        <v>0</v>
      </c>
      <c r="O358" s="297">
        <f>M358+L358</f>
        <v>0</v>
      </c>
      <c r="P358" s="456"/>
      <c r="Q358" s="465">
        <f>IF(O358=0,0,B358/A358-1)</f>
        <v>0</v>
      </c>
      <c r="R358" s="297">
        <f>SUM(+L358*(1+Q358),0)</f>
        <v>0</v>
      </c>
      <c r="S358" s="297">
        <f>SUM(+M358*(1+Q358),0)</f>
        <v>0</v>
      </c>
      <c r="T358" s="297">
        <f>S358+R358</f>
        <v>0</v>
      </c>
      <c r="U358" s="456"/>
      <c r="V358" s="466">
        <f>IF(T358=0,0,G358)</f>
        <v>0</v>
      </c>
      <c r="W358" s="467">
        <f>IF(L358=0,0,C358/B358-1)</f>
        <v>0</v>
      </c>
      <c r="X358" s="467"/>
      <c r="Y358" s="297">
        <f>SUM(+R358*(1+W358),0)</f>
        <v>0</v>
      </c>
      <c r="Z358" s="428">
        <f>SUM(+S358*(1+W358),0)</f>
        <v>0</v>
      </c>
      <c r="AA358" s="310">
        <f>Y358+Z358</f>
        <v>0</v>
      </c>
      <c r="AC358" s="191">
        <f>AA358</f>
        <v>0</v>
      </c>
      <c r="AD358" s="15"/>
      <c r="AE358" s="17"/>
      <c r="AF358" s="17"/>
      <c r="AG358" s="17"/>
      <c r="AH358" s="17"/>
      <c r="AI358" s="17"/>
    </row>
    <row r="359" spans="1:35" ht="15">
      <c r="A359" s="194">
        <f t="shared" ref="A359:C359" si="138">A358</f>
        <v>1.0285676763214286</v>
      </c>
      <c r="B359" s="194">
        <f t="shared" si="138"/>
        <v>1.0507806142209108</v>
      </c>
      <c r="C359" s="197">
        <f t="shared" si="138"/>
        <v>1.2430795604477296</v>
      </c>
      <c r="D359" s="189" t="str">
        <f>FIXED(HLOOKUP(G359,cwccis,4),0,TRUE)&amp;HLOOKUP(G359,cwccis,5)</f>
        <v>2019(Apr - Jun)</v>
      </c>
      <c r="E359" s="189">
        <f>J357</f>
        <v>31</v>
      </c>
      <c r="F359" s="223" t="s">
        <v>507</v>
      </c>
      <c r="G359" s="196" t="str">
        <f>G353</f>
        <v>2019Q3</v>
      </c>
      <c r="H359" s="35"/>
      <c r="I359" s="7">
        <f t="shared" si="122"/>
        <v>40</v>
      </c>
      <c r="J359" s="411">
        <f>'Input %'!$D$24</f>
        <v>0.02</v>
      </c>
      <c r="K359" s="414" t="s">
        <v>50</v>
      </c>
      <c r="L359" s="412">
        <f>ROUND(L341*J359,0)</f>
        <v>0</v>
      </c>
      <c r="M359" s="481">
        <f>L359*N359</f>
        <v>0</v>
      </c>
      <c r="N359" s="333">
        <f>N341</f>
        <v>0</v>
      </c>
      <c r="O359" s="297">
        <f>M359+L359</f>
        <v>0</v>
      </c>
      <c r="P359" s="456"/>
      <c r="Q359" s="465">
        <f>IF(O359=0,0,B359/A359-1)</f>
        <v>0</v>
      </c>
      <c r="R359" s="297">
        <f>SUM(+L359*(1+Q359),0)</f>
        <v>0</v>
      </c>
      <c r="S359" s="297">
        <f>SUM(+M359*(1+Q359),0)</f>
        <v>0</v>
      </c>
      <c r="T359" s="297">
        <f>S359+R359</f>
        <v>0</v>
      </c>
      <c r="U359" s="456"/>
      <c r="V359" s="466">
        <f>IF(T359=0,0,G359)</f>
        <v>0</v>
      </c>
      <c r="W359" s="467">
        <f>IF(L359=0,0,C359/B359-1)</f>
        <v>0</v>
      </c>
      <c r="X359" s="467"/>
      <c r="Y359" s="297">
        <f>SUM(+R359*(1+W359),0)</f>
        <v>0</v>
      </c>
      <c r="Z359" s="428">
        <f>SUM(+S359*(1+W359),0)</f>
        <v>0</v>
      </c>
      <c r="AA359" s="310">
        <f>Y359+Z359</f>
        <v>0</v>
      </c>
      <c r="AC359" s="191">
        <f>AA359</f>
        <v>0</v>
      </c>
      <c r="AD359" s="15"/>
      <c r="AE359" s="17"/>
      <c r="AF359" s="17"/>
      <c r="AG359" s="17"/>
      <c r="AH359" s="17"/>
      <c r="AI359" s="17"/>
    </row>
    <row r="360" spans="1:35" ht="15">
      <c r="A360" s="194">
        <f t="shared" ref="A360:C360" si="139">A359</f>
        <v>1.0285676763214286</v>
      </c>
      <c r="B360" s="194">
        <f t="shared" si="139"/>
        <v>1.0507806142209108</v>
      </c>
      <c r="C360" s="197">
        <f t="shared" si="139"/>
        <v>1.2430795604477296</v>
      </c>
      <c r="D360" s="189" t="str">
        <f>FIXED(HLOOKUP(G360,cwccis,4),0,TRUE)&amp;HLOOKUP(G360,cwccis,5)</f>
        <v>2019(Apr - Jun)</v>
      </c>
      <c r="E360" s="189">
        <f>J357</f>
        <v>31</v>
      </c>
      <c r="F360" s="223" t="s">
        <v>507</v>
      </c>
      <c r="G360" s="196" t="str">
        <f>G353</f>
        <v>2019Q3</v>
      </c>
      <c r="H360" s="35"/>
      <c r="I360" s="7">
        <f t="shared" si="122"/>
        <v>41</v>
      </c>
      <c r="J360" s="411">
        <f>'Input %'!$D$25</f>
        <v>2.5000000000000001E-2</v>
      </c>
      <c r="K360" s="414" t="s">
        <v>44</v>
      </c>
      <c r="L360" s="412">
        <f>ROUND(L341*J360,0)</f>
        <v>0</v>
      </c>
      <c r="M360" s="481">
        <f>L360*N360</f>
        <v>0</v>
      </c>
      <c r="N360" s="333">
        <f>N341</f>
        <v>0</v>
      </c>
      <c r="O360" s="297">
        <f>M360+L360</f>
        <v>0</v>
      </c>
      <c r="P360" s="456"/>
      <c r="Q360" s="465">
        <f>IF(O360=0,0,B360/A360-1)</f>
        <v>0</v>
      </c>
      <c r="R360" s="297">
        <f>SUM(+L360*(1+Q360),0)</f>
        <v>0</v>
      </c>
      <c r="S360" s="297">
        <f>SUM(+M360*(1+Q360),0)</f>
        <v>0</v>
      </c>
      <c r="T360" s="297">
        <f>S360+R360</f>
        <v>0</v>
      </c>
      <c r="U360" s="456"/>
      <c r="V360" s="466">
        <f>IF(T360=0,0,G360)</f>
        <v>0</v>
      </c>
      <c r="W360" s="467">
        <f>IF(L360=0,0,C360/B360-1)</f>
        <v>0</v>
      </c>
      <c r="X360" s="467"/>
      <c r="Y360" s="297">
        <f>SUM(+R360*(1+W360),0)</f>
        <v>0</v>
      </c>
      <c r="Z360" s="428">
        <f>SUM(+S360*(1+W360),0)</f>
        <v>0</v>
      </c>
      <c r="AA360" s="310">
        <f>Y360+Z360</f>
        <v>0</v>
      </c>
      <c r="AC360" s="191">
        <f>AA360</f>
        <v>0</v>
      </c>
      <c r="AD360" s="15"/>
      <c r="AE360" s="17"/>
      <c r="AF360" s="17"/>
      <c r="AG360" s="17"/>
      <c r="AH360" s="17"/>
      <c r="AI360" s="17"/>
    </row>
    <row r="361" spans="1:35" ht="15.6" thickBot="1">
      <c r="A361" s="116"/>
      <c r="B361" s="150"/>
      <c r="C361" s="150"/>
      <c r="D361" s="118"/>
      <c r="E361" s="118"/>
      <c r="F361" s="210"/>
      <c r="G361" s="210"/>
      <c r="H361" s="40"/>
      <c r="I361" s="7">
        <f t="shared" si="122"/>
        <v>42</v>
      </c>
      <c r="J361" s="411"/>
      <c r="K361" s="487"/>
      <c r="L361" s="488" t="s">
        <v>40</v>
      </c>
      <c r="M361" s="341"/>
      <c r="N361" s="489"/>
      <c r="O361" s="341"/>
      <c r="P361" s="490"/>
      <c r="Q361" s="491"/>
      <c r="R361" s="341"/>
      <c r="S361" s="341"/>
      <c r="T361" s="341"/>
      <c r="U361" s="490"/>
      <c r="V361" s="421"/>
      <c r="W361" s="444"/>
      <c r="X361" s="444"/>
      <c r="Y361" s="341"/>
      <c r="Z361" s="422"/>
      <c r="AA361" s="423"/>
      <c r="AC361" s="27"/>
      <c r="AD361" s="15"/>
      <c r="AE361" s="17"/>
      <c r="AF361" s="17"/>
      <c r="AG361" s="17"/>
      <c r="AH361" s="17"/>
      <c r="AI361" s="17"/>
    </row>
    <row r="362" spans="1:35" ht="15.6" thickTop="1">
      <c r="A362" s="116"/>
      <c r="B362" s="155"/>
      <c r="C362" s="155"/>
      <c r="D362" s="118"/>
      <c r="E362" s="118"/>
      <c r="F362" s="210"/>
      <c r="G362" s="210"/>
      <c r="H362" s="40"/>
      <c r="I362" s="7">
        <f t="shared" si="122"/>
        <v>43</v>
      </c>
      <c r="J362" s="295"/>
      <c r="K362" s="308" t="s">
        <v>71</v>
      </c>
      <c r="L362" s="425">
        <f>(SUM(L341:L361))</f>
        <v>0</v>
      </c>
      <c r="M362" s="426">
        <f>(SUM(M341:M361))</f>
        <v>0</v>
      </c>
      <c r="N362" s="492"/>
      <c r="O362" s="493">
        <f>L362+M362</f>
        <v>0</v>
      </c>
      <c r="P362" s="448"/>
      <c r="Q362" s="494"/>
      <c r="R362" s="426">
        <f>(SUM(R341:R361))</f>
        <v>0</v>
      </c>
      <c r="S362" s="426">
        <f>(SUM(S341:S361))</f>
        <v>0</v>
      </c>
      <c r="T362" s="426">
        <f>R362+S362</f>
        <v>0</v>
      </c>
      <c r="U362" s="448"/>
      <c r="V362" s="494"/>
      <c r="W362" s="454"/>
      <c r="X362" s="454"/>
      <c r="Y362" s="426">
        <f>(SUM(Y341:Y361))</f>
        <v>0</v>
      </c>
      <c r="Z362" s="495">
        <f>(SUM(Z341:Z361))</f>
        <v>0</v>
      </c>
      <c r="AA362" s="496">
        <f>Y362+Z362</f>
        <v>0</v>
      </c>
      <c r="AC362" s="198">
        <f>SUM(AC321:AC361)</f>
        <v>0</v>
      </c>
      <c r="AD362" s="28" t="s">
        <v>6</v>
      </c>
      <c r="AE362" s="18"/>
      <c r="AF362" s="17"/>
      <c r="AG362" s="17"/>
      <c r="AH362" s="17"/>
      <c r="AI362" s="17"/>
    </row>
    <row r="363" spans="1:35" ht="15">
      <c r="A363" s="116"/>
      <c r="B363" s="155"/>
      <c r="C363" s="155"/>
      <c r="D363" s="118"/>
      <c r="E363" s="118"/>
      <c r="F363" s="210"/>
      <c r="G363" s="210"/>
      <c r="H363" s="40"/>
      <c r="I363" s="7">
        <f t="shared" si="122"/>
        <v>44</v>
      </c>
      <c r="J363" s="497"/>
      <c r="K363" s="498"/>
      <c r="L363" s="499"/>
      <c r="M363" s="499"/>
      <c r="N363" s="500"/>
      <c r="O363" s="499"/>
      <c r="P363" s="501"/>
      <c r="Q363" s="497"/>
      <c r="R363" s="502"/>
      <c r="S363" s="502"/>
      <c r="T363" s="502"/>
      <c r="U363" s="501"/>
      <c r="V363" s="497"/>
      <c r="W363" s="497"/>
      <c r="X363" s="497"/>
      <c r="Y363" s="502"/>
      <c r="Z363" s="436"/>
      <c r="AA363" s="436"/>
      <c r="AC363" s="191">
        <f>AA362</f>
        <v>0</v>
      </c>
      <c r="AD363" s="15"/>
      <c r="AE363" s="17"/>
      <c r="AF363" s="17"/>
      <c r="AG363" s="17"/>
      <c r="AH363" s="17"/>
      <c r="AI363" s="17"/>
    </row>
    <row r="364" spans="1:35" ht="15.6">
      <c r="A364" s="10"/>
      <c r="B364" s="57" t="s">
        <v>77</v>
      </c>
      <c r="C364" s="57"/>
      <c r="D364" s="10"/>
      <c r="E364" s="10"/>
      <c r="F364" s="217" t="s">
        <v>40</v>
      </c>
      <c r="G364" s="10">
        <v>8</v>
      </c>
      <c r="H364" s="8"/>
      <c r="I364" s="7">
        <v>1</v>
      </c>
      <c r="J364" s="369"/>
      <c r="K364" s="295"/>
      <c r="L364" s="361"/>
      <c r="M364" s="361"/>
      <c r="N364" s="295"/>
      <c r="O364" s="370" t="s">
        <v>67</v>
      </c>
      <c r="P364" s="295"/>
      <c r="Q364" s="295"/>
      <c r="R364" s="356"/>
      <c r="S364" s="356"/>
      <c r="T364" s="356"/>
      <c r="U364" s="295"/>
      <c r="V364" s="295"/>
      <c r="W364" s="295"/>
      <c r="X364" s="295"/>
      <c r="Y364" s="356"/>
      <c r="Z364" s="371"/>
      <c r="AA364" s="249"/>
      <c r="AC364" s="21"/>
    </row>
    <row r="365" spans="1:35">
      <c r="A365" s="116"/>
      <c r="B365" s="152"/>
      <c r="C365" s="152"/>
      <c r="D365" s="118"/>
      <c r="E365" s="118"/>
      <c r="F365" s="210"/>
      <c r="G365" s="210"/>
      <c r="H365" s="40"/>
      <c r="I365" s="7">
        <f>I364+1</f>
        <v>2</v>
      </c>
      <c r="J365" s="439"/>
      <c r="K365" s="439"/>
      <c r="L365" s="440"/>
      <c r="M365" s="440"/>
      <c r="N365" s="439"/>
      <c r="O365" s="440"/>
      <c r="P365" s="439"/>
      <c r="Q365" s="439"/>
      <c r="R365" s="441"/>
      <c r="S365" s="441"/>
      <c r="T365" s="441"/>
      <c r="U365" s="439"/>
      <c r="V365" s="439"/>
      <c r="W365" s="439"/>
      <c r="X365" s="439"/>
      <c r="Y365" s="441"/>
      <c r="Z365" s="375"/>
      <c r="AA365" s="375"/>
      <c r="AC365" s="21"/>
    </row>
    <row r="366" spans="1:35">
      <c r="A366" s="116"/>
      <c r="B366" s="765"/>
      <c r="C366" s="765"/>
      <c r="D366" s="765"/>
      <c r="E366" s="765"/>
      <c r="F366" s="765"/>
      <c r="G366" s="157"/>
      <c r="H366" s="123"/>
      <c r="I366" s="7">
        <f t="shared" ref="I366:I407" si="140">I365+1</f>
        <v>3</v>
      </c>
      <c r="J366" s="442" t="s">
        <v>25</v>
      </c>
      <c r="K366" s="243" t="str">
        <f>'Input %'!$B$2</f>
        <v>Project X Major Rehabilitation</v>
      </c>
      <c r="L366" s="295"/>
      <c r="M366" s="295"/>
      <c r="N366" s="295"/>
      <c r="O366" s="295"/>
      <c r="P366" s="295"/>
      <c r="Q366" s="295"/>
      <c r="R366" s="356"/>
      <c r="S366" s="356"/>
      <c r="T366" s="443" t="s">
        <v>24</v>
      </c>
      <c r="U366" s="295"/>
      <c r="V366" s="243" t="str">
        <f>'Input %'!$B$1</f>
        <v>NPD North Pacific Division</v>
      </c>
      <c r="W366" s="295"/>
      <c r="X366" s="295"/>
      <c r="Y366" s="356"/>
      <c r="Z366" s="443" t="s">
        <v>27</v>
      </c>
      <c r="AA366" s="376">
        <f>'Input %'!$B$6</f>
        <v>41731</v>
      </c>
      <c r="AC366" s="21"/>
    </row>
    <row r="367" spans="1:35">
      <c r="A367" s="116"/>
      <c r="B367" s="151"/>
      <c r="C367" s="151"/>
      <c r="D367" s="118"/>
      <c r="E367" s="118"/>
      <c r="F367" s="210"/>
      <c r="G367" s="210"/>
      <c r="H367" s="40"/>
      <c r="I367" s="7">
        <f t="shared" si="140"/>
        <v>4</v>
      </c>
      <c r="J367" s="442" t="s">
        <v>26</v>
      </c>
      <c r="K367" s="243" t="str">
        <f>'Input %'!$B$4</f>
        <v>Somewhere  WA</v>
      </c>
      <c r="L367" s="295"/>
      <c r="M367" s="332"/>
      <c r="N367" s="295"/>
      <c r="O367" s="295"/>
      <c r="P367" s="295"/>
      <c r="Q367" s="295"/>
      <c r="R367" s="356"/>
      <c r="S367" s="356"/>
      <c r="T367" s="443" t="s">
        <v>28</v>
      </c>
      <c r="U367" s="295"/>
      <c r="V367" s="248" t="str">
        <f>'Input %'!$A$14</f>
        <v xml:space="preserve">  CHIEF, COST ENGINEERING, xxx</v>
      </c>
      <c r="W367" s="295"/>
      <c r="X367" s="295"/>
      <c r="Y367" s="356"/>
      <c r="Z367" s="249"/>
      <c r="AA367" s="250"/>
      <c r="AC367" s="20"/>
    </row>
    <row r="368" spans="1:35">
      <c r="A368" s="116"/>
      <c r="B368" s="153"/>
      <c r="C368" s="153"/>
      <c r="D368" s="118"/>
      <c r="E368" s="118"/>
      <c r="F368" s="210"/>
      <c r="G368" s="210"/>
      <c r="H368" s="40"/>
      <c r="I368" s="7">
        <f t="shared" si="140"/>
        <v>5</v>
      </c>
      <c r="J368" s="248" t="s">
        <v>428</v>
      </c>
      <c r="K368" s="295"/>
      <c r="L368" s="252" t="str">
        <f>'Input %'!$B$7</f>
        <v>Project X Major Rehabilitation Report June 2014</v>
      </c>
      <c r="M368" s="295"/>
      <c r="N368" s="295"/>
      <c r="O368" s="295"/>
      <c r="P368" s="295"/>
      <c r="Q368" s="295"/>
      <c r="R368" s="356"/>
      <c r="S368" s="356"/>
      <c r="T368" s="356"/>
      <c r="U368" s="295"/>
      <c r="V368" s="295"/>
      <c r="W368" s="295"/>
      <c r="X368" s="295"/>
      <c r="Y368" s="356"/>
      <c r="Z368" s="250"/>
      <c r="AA368" s="249"/>
      <c r="AC368" s="19"/>
    </row>
    <row r="369" spans="1:35" ht="13.8" thickBot="1">
      <c r="A369" s="116"/>
      <c r="B369" s="149"/>
      <c r="C369" s="149"/>
      <c r="D369" s="149"/>
      <c r="E369" s="149"/>
      <c r="F369" s="210"/>
      <c r="G369" s="149"/>
      <c r="H369" s="40"/>
      <c r="I369" s="7">
        <f t="shared" si="140"/>
        <v>6</v>
      </c>
      <c r="J369" s="444"/>
      <c r="K369" s="444"/>
      <c r="L369" s="445"/>
      <c r="M369" s="445"/>
      <c r="N369" s="444"/>
      <c r="O369" s="445"/>
      <c r="P369" s="444"/>
      <c r="Q369" s="444"/>
      <c r="R369" s="446"/>
      <c r="S369" s="446"/>
      <c r="T369" s="446"/>
      <c r="U369" s="444"/>
      <c r="V369" s="444"/>
      <c r="W369" s="444"/>
      <c r="X369" s="444"/>
      <c r="Y369" s="446"/>
      <c r="Z369" s="256"/>
      <c r="AA369" s="256"/>
      <c r="AC369" s="20"/>
    </row>
    <row r="370" spans="1:35" ht="43.2" customHeight="1" thickTop="1" thickBot="1">
      <c r="A370" s="145"/>
      <c r="B370" s="144"/>
      <c r="C370" s="144"/>
      <c r="D370" s="117"/>
      <c r="E370" s="117"/>
      <c r="F370" s="210"/>
      <c r="G370" s="117"/>
      <c r="I370" s="7">
        <f t="shared" si="140"/>
        <v>7</v>
      </c>
      <c r="J370" s="754" t="s">
        <v>701</v>
      </c>
      <c r="K370" s="755"/>
      <c r="L370" s="756" t="s">
        <v>589</v>
      </c>
      <c r="M370" s="757"/>
      <c r="N370" s="757"/>
      <c r="O370" s="757"/>
      <c r="P370" s="257"/>
      <c r="Q370" s="758" t="s">
        <v>693</v>
      </c>
      <c r="R370" s="759"/>
      <c r="S370" s="759"/>
      <c r="T370" s="759"/>
      <c r="U370" s="257"/>
      <c r="V370" s="750" t="s">
        <v>588</v>
      </c>
      <c r="W370" s="751"/>
      <c r="X370" s="751"/>
      <c r="Y370" s="751"/>
      <c r="Z370" s="751"/>
      <c r="AA370" s="752"/>
      <c r="AC370" s="19"/>
      <c r="AD370" s="17"/>
      <c r="AE370" s="17"/>
      <c r="AF370" s="17"/>
      <c r="AG370" s="17"/>
      <c r="AH370" s="17"/>
      <c r="AI370" s="17"/>
    </row>
    <row r="371" spans="1:35" ht="13.8" thickTop="1">
      <c r="A371" s="131"/>
      <c r="B371" s="131"/>
      <c r="C371" s="131"/>
      <c r="D371" s="130"/>
      <c r="E371" s="131"/>
      <c r="F371" s="210"/>
      <c r="G371" s="130"/>
      <c r="H371" s="40"/>
      <c r="I371" s="7">
        <f t="shared" si="140"/>
        <v>8</v>
      </c>
      <c r="J371" s="295"/>
      <c r="K371" s="447" t="s">
        <v>40</v>
      </c>
      <c r="L371" s="760" t="s">
        <v>29</v>
      </c>
      <c r="M371" s="761"/>
      <c r="N371" s="761"/>
      <c r="O371" s="743">
        <v>41713</v>
      </c>
      <c r="P371" s="448"/>
      <c r="Q371" s="449"/>
      <c r="R371" s="450"/>
      <c r="S371" s="451" t="s">
        <v>55</v>
      </c>
      <c r="T371" s="452">
        <f>'Input %'!$B$5</f>
        <v>2015</v>
      </c>
      <c r="U371" s="448"/>
      <c r="V371" s="453"/>
      <c r="W371" s="454"/>
      <c r="X371" s="454"/>
      <c r="Y371" s="450"/>
      <c r="Z371" s="455"/>
      <c r="AA371" s="380"/>
      <c r="AC371" s="20"/>
    </row>
    <row r="372" spans="1:35">
      <c r="A372" s="116"/>
      <c r="B372" s="151"/>
      <c r="C372" s="151"/>
      <c r="D372" s="118"/>
      <c r="E372" s="118"/>
      <c r="F372" s="210"/>
      <c r="G372" s="210"/>
      <c r="H372" s="40"/>
      <c r="I372" s="7">
        <f t="shared" si="140"/>
        <v>9</v>
      </c>
      <c r="J372" s="295" t="s">
        <v>40</v>
      </c>
      <c r="K372" s="447" t="s">
        <v>40</v>
      </c>
      <c r="L372" s="762" t="s">
        <v>30</v>
      </c>
      <c r="M372" s="763"/>
      <c r="N372" s="763"/>
      <c r="O372" s="544">
        <f>IF(MONTH(O371)&gt;9,DATE(YEAR(O371),10,1),DATE(YEAR(O371)-1,10,1))</f>
        <v>41548</v>
      </c>
      <c r="P372" s="456"/>
      <c r="Q372" s="457"/>
      <c r="R372" s="458"/>
      <c r="S372" s="459" t="s">
        <v>56</v>
      </c>
      <c r="T372" s="269" t="str">
        <f>"1  OCT "&amp;RIGHT(FIXED(VALUE(T371-1),0,TRUE),2)</f>
        <v>1  OCT 14</v>
      </c>
      <c r="U372" s="456"/>
      <c r="V372" s="460"/>
      <c r="W372" s="332"/>
      <c r="X372" s="332"/>
      <c r="Y372" s="269" t="s">
        <v>679</v>
      </c>
      <c r="Z372" s="264"/>
      <c r="AA372" s="265"/>
      <c r="AC372" s="20"/>
    </row>
    <row r="373" spans="1:35" ht="15.6">
      <c r="A373" s="116"/>
      <c r="B373" s="151"/>
      <c r="C373" s="151"/>
      <c r="D373" s="526"/>
      <c r="E373" s="208"/>
      <c r="F373" s="4"/>
      <c r="G373" s="208"/>
      <c r="H373" s="37"/>
      <c r="I373" s="7">
        <f t="shared" si="140"/>
        <v>10</v>
      </c>
      <c r="J373" s="295"/>
      <c r="K373" s="447"/>
      <c r="L373" s="461"/>
      <c r="M373" s="332"/>
      <c r="N373" s="332"/>
      <c r="O373" s="332"/>
      <c r="P373" s="456"/>
      <c r="Q373" s="457"/>
      <c r="R373" s="458"/>
      <c r="S373" s="459"/>
      <c r="T373" s="269"/>
      <c r="U373" s="456"/>
      <c r="V373" s="460"/>
      <c r="W373" s="332"/>
      <c r="X373" s="332"/>
      <c r="Y373" s="269"/>
      <c r="Z373" s="264"/>
      <c r="AA373" s="265"/>
      <c r="AC373" s="20"/>
    </row>
    <row r="374" spans="1:35">
      <c r="A374" s="154"/>
      <c r="B374" s="138" t="s">
        <v>504</v>
      </c>
      <c r="C374" s="154"/>
      <c r="D374" s="189" t="str">
        <f>FIXED(HLOOKUP(G374,cwccis,4),0,TRUE)&amp;HLOOKUP(G374,cwccis,5)</f>
        <v>2013(Oct - Dec)</v>
      </c>
      <c r="E374" s="137"/>
      <c r="F374" s="227" t="s">
        <v>690</v>
      </c>
      <c r="G374" s="154" t="str">
        <f>VLOOKUP(O372,'Input %'!$A$73:$C$193,3)</f>
        <v>2014Q1</v>
      </c>
      <c r="H374" s="11"/>
      <c r="I374" s="7">
        <f t="shared" si="140"/>
        <v>11</v>
      </c>
      <c r="J374" s="462" t="s">
        <v>52</v>
      </c>
      <c r="K374" s="383" t="s">
        <v>53</v>
      </c>
      <c r="L374" s="463" t="s">
        <v>31</v>
      </c>
      <c r="M374" s="385" t="s">
        <v>32</v>
      </c>
      <c r="N374" s="385" t="s">
        <v>32</v>
      </c>
      <c r="O374" s="385" t="s">
        <v>33</v>
      </c>
      <c r="P374" s="456"/>
      <c r="Q374" s="463" t="s">
        <v>60</v>
      </c>
      <c r="R374" s="269" t="s">
        <v>31</v>
      </c>
      <c r="S374" s="269" t="s">
        <v>32</v>
      </c>
      <c r="T374" s="269" t="s">
        <v>33</v>
      </c>
      <c r="U374" s="456"/>
      <c r="V374" s="463" t="s">
        <v>73</v>
      </c>
      <c r="W374" s="385" t="s">
        <v>60</v>
      </c>
      <c r="X374" s="385"/>
      <c r="Y374" s="269" t="s">
        <v>31</v>
      </c>
      <c r="Z374" s="279" t="s">
        <v>32</v>
      </c>
      <c r="AA374" s="280" t="s">
        <v>34</v>
      </c>
      <c r="AC374" s="20"/>
    </row>
    <row r="375" spans="1:35">
      <c r="A375" s="116"/>
      <c r="B375" s="138" t="s">
        <v>505</v>
      </c>
      <c r="C375" s="154"/>
      <c r="D375" s="189" t="str">
        <f>FIXED(HLOOKUP(G375,cwccis,4),0,TRUE)&amp;HLOOKUP(G375,cwccis,5)</f>
        <v>2014(Oct - Dec)</v>
      </c>
      <c r="E375" s="117"/>
      <c r="F375" s="227" t="s">
        <v>691</v>
      </c>
      <c r="G375" s="154" t="str">
        <f>VLOOKUP(T371,'Input %'!$B$73:$C$193,2,FALSE)</f>
        <v>2015Q1</v>
      </c>
      <c r="H375" s="11"/>
      <c r="I375" s="7">
        <f t="shared" si="140"/>
        <v>12</v>
      </c>
      <c r="J375" s="281" t="s">
        <v>35</v>
      </c>
      <c r="K375" s="281" t="s">
        <v>54</v>
      </c>
      <c r="L375" s="282" t="s">
        <v>58</v>
      </c>
      <c r="M375" s="285" t="s">
        <v>58</v>
      </c>
      <c r="N375" s="285" t="s">
        <v>59</v>
      </c>
      <c r="O375" s="285" t="s">
        <v>58</v>
      </c>
      <c r="P375" s="456"/>
      <c r="Q375" s="282" t="s">
        <v>59</v>
      </c>
      <c r="R375" s="283" t="s">
        <v>58</v>
      </c>
      <c r="S375" s="283" t="s">
        <v>58</v>
      </c>
      <c r="T375" s="283" t="s">
        <v>58</v>
      </c>
      <c r="U375" s="456"/>
      <c r="V375" s="282" t="s">
        <v>72</v>
      </c>
      <c r="W375" s="285" t="s">
        <v>59</v>
      </c>
      <c r="X375" s="285"/>
      <c r="Y375" s="283" t="s">
        <v>58</v>
      </c>
      <c r="Z375" s="283" t="s">
        <v>58</v>
      </c>
      <c r="AA375" s="286" t="s">
        <v>58</v>
      </c>
      <c r="AC375" s="20"/>
    </row>
    <row r="376" spans="1:35">
      <c r="A376" s="116"/>
      <c r="B376" s="154"/>
      <c r="C376" s="154"/>
      <c r="D376" s="118"/>
      <c r="E376" s="118"/>
      <c r="F376" s="209"/>
      <c r="G376" s="154"/>
      <c r="H376" s="11"/>
      <c r="I376" s="7">
        <f t="shared" si="140"/>
        <v>13</v>
      </c>
      <c r="J376" s="287" t="s">
        <v>475</v>
      </c>
      <c r="K376" s="287" t="s">
        <v>476</v>
      </c>
      <c r="L376" s="288" t="s">
        <v>477</v>
      </c>
      <c r="M376" s="287" t="s">
        <v>478</v>
      </c>
      <c r="N376" s="287" t="s">
        <v>479</v>
      </c>
      <c r="O376" s="287" t="s">
        <v>480</v>
      </c>
      <c r="P376" s="289"/>
      <c r="Q376" s="288" t="s">
        <v>481</v>
      </c>
      <c r="R376" s="290" t="s">
        <v>482</v>
      </c>
      <c r="S376" s="290" t="s">
        <v>483</v>
      </c>
      <c r="T376" s="290" t="s">
        <v>484</v>
      </c>
      <c r="U376" s="289"/>
      <c r="V376" s="288" t="s">
        <v>489</v>
      </c>
      <c r="W376" s="287" t="s">
        <v>485</v>
      </c>
      <c r="X376" s="287"/>
      <c r="Y376" s="290" t="s">
        <v>486</v>
      </c>
      <c r="Z376" s="290" t="s">
        <v>487</v>
      </c>
      <c r="AA376" s="291" t="s">
        <v>488</v>
      </c>
      <c r="AC376" s="20"/>
    </row>
    <row r="377" spans="1:35">
      <c r="A377" s="116"/>
      <c r="B377" s="154"/>
      <c r="C377" s="154"/>
      <c r="D377" s="137"/>
      <c r="E377" s="137"/>
      <c r="F377" s="209"/>
      <c r="G377" s="154"/>
      <c r="H377" s="125"/>
      <c r="I377" s="7">
        <f t="shared" si="140"/>
        <v>14</v>
      </c>
      <c r="J377" s="295"/>
      <c r="K377" s="582" t="s">
        <v>1277</v>
      </c>
      <c r="L377" s="464"/>
      <c r="M377" s="347"/>
      <c r="N377" s="332"/>
      <c r="O377" s="347"/>
      <c r="P377" s="456"/>
      <c r="Q377" s="460"/>
      <c r="R377" s="323"/>
      <c r="S377" s="323"/>
      <c r="T377" s="323"/>
      <c r="U377" s="456"/>
      <c r="V377" s="460"/>
      <c r="W377" s="332"/>
      <c r="X377" s="332"/>
      <c r="Y377" s="458"/>
      <c r="Z377" s="264"/>
      <c r="AA377" s="265"/>
      <c r="AC377" s="20"/>
    </row>
    <row r="378" spans="1:35" ht="15.6">
      <c r="A378" s="190">
        <f>HLOOKUP(G374,cwccis,VLOOKUP(J378,row,2))</f>
        <v>871.77</v>
      </c>
      <c r="B378" s="190">
        <f>HLOOKUP(G375,cwccis,VLOOKUP(J378,row,2))</f>
        <v>885.32</v>
      </c>
      <c r="C378" s="190">
        <f>HLOOKUP(G378,cwccis,VLOOKUP(J378,row,2))</f>
        <v>849.84</v>
      </c>
      <c r="D378" s="189" t="str">
        <f>FIXED(HLOOKUP(G378,cwccis,4),0,TRUE)&amp;HLOOKUP(G378,cwccis,5)</f>
        <v>2012(Oct - Dec)</v>
      </c>
      <c r="E378" s="189" t="str">
        <f>J378</f>
        <v>03</v>
      </c>
      <c r="F378" s="218" t="str">
        <f>" Midpoint "&amp;J378</f>
        <v xml:space="preserve"> Midpoint 03</v>
      </c>
      <c r="G378" s="161" t="s">
        <v>1</v>
      </c>
      <c r="H378" s="11"/>
      <c r="I378" s="7">
        <f t="shared" si="140"/>
        <v>15</v>
      </c>
      <c r="J378" s="294" t="s">
        <v>78</v>
      </c>
      <c r="K378" s="295" t="str">
        <f>VLOOKUP(J378,row,3)</f>
        <v>RESERVOIRS</v>
      </c>
      <c r="L378" s="389">
        <v>0</v>
      </c>
      <c r="M378" s="390">
        <f>L378*N378</f>
        <v>0</v>
      </c>
      <c r="N378" s="391">
        <v>0</v>
      </c>
      <c r="O378" s="510">
        <f>M378+L378</f>
        <v>0</v>
      </c>
      <c r="P378" s="456"/>
      <c r="Q378" s="465">
        <f>IF(O378=0,0,B378/A378-1)</f>
        <v>0</v>
      </c>
      <c r="R378" s="297">
        <f>SUM(+L378*(1+Q378),0)</f>
        <v>0</v>
      </c>
      <c r="S378" s="297">
        <f>SUM(+M378*(1+Q378),0)</f>
        <v>0</v>
      </c>
      <c r="T378" s="297">
        <f>S378+R378</f>
        <v>0</v>
      </c>
      <c r="U378" s="456"/>
      <c r="V378" s="466">
        <f>IF(T378=0,0,G378)</f>
        <v>0</v>
      </c>
      <c r="W378" s="467">
        <f>IF(L378=0,0,C378/B378-1)</f>
        <v>0</v>
      </c>
      <c r="X378" s="467"/>
      <c r="Y378" s="297">
        <f>SUM(+R378*(1+W378),0)</f>
        <v>0</v>
      </c>
      <c r="Z378" s="428">
        <f>SUM(+S378*(1+W378),0)</f>
        <v>0</v>
      </c>
      <c r="AA378" s="310">
        <f>Y378+Z378</f>
        <v>0</v>
      </c>
      <c r="AC378" s="20"/>
    </row>
    <row r="379" spans="1:35" ht="15.6">
      <c r="A379" s="190">
        <f>HLOOKUP(G374,cwccis,VLOOKUP(J379,row,2))</f>
        <v>790.24</v>
      </c>
      <c r="B379" s="190">
        <f>HLOOKUP(G375,cwccis,VLOOKUP(J379,row,2))</f>
        <v>802.53</v>
      </c>
      <c r="C379" s="190">
        <f>HLOOKUP(G379,cwccis,VLOOKUP(J379,row,2))</f>
        <v>790.24</v>
      </c>
      <c r="D379" s="189" t="str">
        <f>FIXED(HLOOKUP(G379,cwccis,4),0,TRUE)&amp;HLOOKUP(G379,cwccis,5)</f>
        <v>2013(Oct - Dec)</v>
      </c>
      <c r="E379" s="189" t="str">
        <f>J379</f>
        <v>04</v>
      </c>
      <c r="F379" s="218" t="str">
        <f>" Midpoint "&amp;J379</f>
        <v xml:space="preserve"> Midpoint 04</v>
      </c>
      <c r="G379" s="161" t="s">
        <v>0</v>
      </c>
      <c r="H379" s="11"/>
      <c r="I379" s="7">
        <f t="shared" si="140"/>
        <v>16</v>
      </c>
      <c r="J379" s="294" t="s">
        <v>79</v>
      </c>
      <c r="K379" s="295" t="str">
        <f>VLOOKUP(J379,row,3)</f>
        <v>DAMS</v>
      </c>
      <c r="L379" s="389">
        <v>0</v>
      </c>
      <c r="M379" s="390">
        <f>L379*N379</f>
        <v>0</v>
      </c>
      <c r="N379" s="391">
        <v>0</v>
      </c>
      <c r="O379" s="510">
        <f>M379+L379</f>
        <v>0</v>
      </c>
      <c r="P379" s="456"/>
      <c r="Q379" s="465">
        <f>IF(O379=0,0,B379/A379-1)</f>
        <v>0</v>
      </c>
      <c r="R379" s="297">
        <f>SUM(+L379*(1+Q379),0)</f>
        <v>0</v>
      </c>
      <c r="S379" s="297">
        <f>SUM(+M379*(1+Q379),0)</f>
        <v>0</v>
      </c>
      <c r="T379" s="297">
        <f>S379+R379</f>
        <v>0</v>
      </c>
      <c r="U379" s="456"/>
      <c r="V379" s="466">
        <f>IF(T379=0,0,G379)</f>
        <v>0</v>
      </c>
      <c r="W379" s="467">
        <f>IF(L379=0,0,C379/B379-1)</f>
        <v>0</v>
      </c>
      <c r="X379" s="467"/>
      <c r="Y379" s="297">
        <f>SUM(+R379*(1+W379),0)</f>
        <v>0</v>
      </c>
      <c r="Z379" s="428">
        <f>SUM(+S379*(1+W379),0)</f>
        <v>0</v>
      </c>
      <c r="AA379" s="310">
        <f>Y379+Z379</f>
        <v>0</v>
      </c>
      <c r="AC379" s="20"/>
    </row>
    <row r="380" spans="1:35" ht="15.6">
      <c r="A380" s="190">
        <f>HLOOKUP(G374,cwccis,VLOOKUP(J380,row,2))</f>
        <v>787.78</v>
      </c>
      <c r="B380" s="190">
        <f>HLOOKUP(G375,cwccis,VLOOKUP(J380,row,2))</f>
        <v>800.03</v>
      </c>
      <c r="C380" s="190">
        <f>HLOOKUP(G380,cwccis,VLOOKUP(J380,row,2))</f>
        <v>800.03</v>
      </c>
      <c r="D380" s="189" t="str">
        <f>FIXED(HLOOKUP(G380,cwccis,4),0,TRUE)&amp;HLOOKUP(G380,cwccis,5)</f>
        <v>2014(Oct - Dec)</v>
      </c>
      <c r="E380" s="189" t="str">
        <f>J380</f>
        <v>05</v>
      </c>
      <c r="F380" s="218" t="str">
        <f>" Midpoint "&amp;J380</f>
        <v xml:space="preserve"> Midpoint 05</v>
      </c>
      <c r="G380" s="161" t="s">
        <v>676</v>
      </c>
      <c r="H380" s="11"/>
      <c r="I380" s="7">
        <f t="shared" si="140"/>
        <v>17</v>
      </c>
      <c r="J380" s="294" t="s">
        <v>80</v>
      </c>
      <c r="K380" s="295" t="str">
        <f>VLOOKUP(J380,row,3)</f>
        <v>LOCKS</v>
      </c>
      <c r="L380" s="389">
        <v>0</v>
      </c>
      <c r="M380" s="390">
        <f>L380*N380</f>
        <v>0</v>
      </c>
      <c r="N380" s="391">
        <v>0</v>
      </c>
      <c r="O380" s="510">
        <f>M380+L380</f>
        <v>0</v>
      </c>
      <c r="P380" s="456"/>
      <c r="Q380" s="465">
        <f>IF(O380=0,0,B380/A380-1)</f>
        <v>0</v>
      </c>
      <c r="R380" s="297">
        <f>SUM(+L380*(1+Q380),0)</f>
        <v>0</v>
      </c>
      <c r="S380" s="297">
        <f>SUM(+M380*(1+Q380),0)</f>
        <v>0</v>
      </c>
      <c r="T380" s="297">
        <f>S380+R380</f>
        <v>0</v>
      </c>
      <c r="U380" s="456"/>
      <c r="V380" s="466">
        <f>IF(T380=0,0,G380)</f>
        <v>0</v>
      </c>
      <c r="W380" s="467">
        <f>IF(L380=0,0,C380/B380-1)</f>
        <v>0</v>
      </c>
      <c r="X380" s="467"/>
      <c r="Y380" s="297">
        <f>SUM(+R380*(1+W380),0)</f>
        <v>0</v>
      </c>
      <c r="Z380" s="428">
        <f>SUM(+S380*(1+W380),0)</f>
        <v>0</v>
      </c>
      <c r="AA380" s="310">
        <f>Y380+Z380</f>
        <v>0</v>
      </c>
      <c r="AC380" s="20"/>
    </row>
    <row r="381" spans="1:35" ht="15.6">
      <c r="A381" s="190">
        <f>HLOOKUP(G374,cwccis,VLOOKUP(J381,row,2))</f>
        <v>775.02</v>
      </c>
      <c r="B381" s="190">
        <f>HLOOKUP(G375,cwccis,VLOOKUP(J381,row,2))</f>
        <v>787.07</v>
      </c>
      <c r="C381" s="190">
        <f>HLOOKUP(G381,cwccis,VLOOKUP(J381,row,2))</f>
        <v>801.81</v>
      </c>
      <c r="D381" s="189" t="str">
        <f>FIXED(HLOOKUP(G381,cwccis,4),0,TRUE)&amp;HLOOKUP(G381,cwccis,5)</f>
        <v>2015(Oct - Dec)</v>
      </c>
      <c r="E381" s="189" t="str">
        <f>J381</f>
        <v>06</v>
      </c>
      <c r="F381" s="218" t="str">
        <f>" Midpoint "&amp;J381</f>
        <v xml:space="preserve"> Midpoint 06</v>
      </c>
      <c r="G381" s="161" t="s">
        <v>680</v>
      </c>
      <c r="H381" s="11"/>
      <c r="I381" s="7">
        <f t="shared" si="140"/>
        <v>18</v>
      </c>
      <c r="J381" s="294" t="s">
        <v>81</v>
      </c>
      <c r="K381" s="295" t="str">
        <f>VLOOKUP(J381,row,3)</f>
        <v>FISH &amp; WILDLIFE FACILITIES</v>
      </c>
      <c r="L381" s="389">
        <v>0</v>
      </c>
      <c r="M381" s="390">
        <f>L381*N381</f>
        <v>0</v>
      </c>
      <c r="N381" s="391">
        <v>0</v>
      </c>
      <c r="O381" s="510">
        <f>M381+L381</f>
        <v>0</v>
      </c>
      <c r="P381" s="456"/>
      <c r="Q381" s="465">
        <f>IF(O381=0,0,B381/A381-1)</f>
        <v>0</v>
      </c>
      <c r="R381" s="297">
        <f>SUM(+L381*(1+Q381),0)</f>
        <v>0</v>
      </c>
      <c r="S381" s="297">
        <f>SUM(+M381*(1+Q381),0)</f>
        <v>0</v>
      </c>
      <c r="T381" s="297">
        <f>S381+R381</f>
        <v>0</v>
      </c>
      <c r="U381" s="456"/>
      <c r="V381" s="466">
        <f>IF(T381=0,0,G381)</f>
        <v>0</v>
      </c>
      <c r="W381" s="467">
        <f>IF(L381=0,0,C381/B381-1)</f>
        <v>0</v>
      </c>
      <c r="X381" s="467"/>
      <c r="Y381" s="297">
        <f>SUM(+R381*(1+W381),0)</f>
        <v>0</v>
      </c>
      <c r="Z381" s="428">
        <f>SUM(+S381*(1+W381),0)</f>
        <v>0</v>
      </c>
      <c r="AA381" s="310">
        <f>Y381+Z381</f>
        <v>0</v>
      </c>
      <c r="AC381" s="20"/>
    </row>
    <row r="382" spans="1:35" ht="15.6">
      <c r="A382" s="190">
        <f>HLOOKUP(G374,cwccis,VLOOKUP(J382,row,2))</f>
        <v>735.71</v>
      </c>
      <c r="B382" s="190">
        <f>HLOOKUP(G375,cwccis,VLOOKUP(J382,row,2))</f>
        <v>747.14</v>
      </c>
      <c r="C382" s="190">
        <f>HLOOKUP(G382,cwccis,VLOOKUP(J382,row,2))</f>
        <v>764.77</v>
      </c>
      <c r="D382" s="189" t="str">
        <f>FIXED(HLOOKUP(G382,cwccis,4),0,TRUE)&amp;HLOOKUP(G382,cwccis,5)</f>
        <v>2016(Jan - Mar)</v>
      </c>
      <c r="E382" s="189" t="str">
        <f>J382</f>
        <v>07</v>
      </c>
      <c r="F382" s="218" t="str">
        <f>" Midpoint "&amp;J382</f>
        <v xml:space="preserve"> Midpoint 07</v>
      </c>
      <c r="G382" s="161" t="s">
        <v>524</v>
      </c>
      <c r="H382" s="11"/>
      <c r="I382" s="7">
        <f t="shared" si="140"/>
        <v>19</v>
      </c>
      <c r="J382" s="294" t="s">
        <v>82</v>
      </c>
      <c r="K382" s="295" t="str">
        <f>VLOOKUP(J382,row,3)</f>
        <v>POWER PLANT</v>
      </c>
      <c r="L382" s="389">
        <v>0</v>
      </c>
      <c r="M382" s="390">
        <f>L382*N382</f>
        <v>0</v>
      </c>
      <c r="N382" s="391">
        <v>0</v>
      </c>
      <c r="O382" s="510">
        <f>M382+L382</f>
        <v>0</v>
      </c>
      <c r="P382" s="456"/>
      <c r="Q382" s="465">
        <f>IF(O382=0,0,B382/A382-1)</f>
        <v>0</v>
      </c>
      <c r="R382" s="297">
        <f>SUM(+L382*(1+Q382),0)</f>
        <v>0</v>
      </c>
      <c r="S382" s="297">
        <f>SUM(+M382*(1+Q382),0)</f>
        <v>0</v>
      </c>
      <c r="T382" s="297">
        <f>S382+R382</f>
        <v>0</v>
      </c>
      <c r="U382" s="456"/>
      <c r="V382" s="466">
        <f>IF(T382=0,0,G382)</f>
        <v>0</v>
      </c>
      <c r="W382" s="467">
        <f>IF(L382=0,0,C382/B382-1)</f>
        <v>0</v>
      </c>
      <c r="X382" s="467"/>
      <c r="Y382" s="297">
        <f>SUM(+R382*(1+W382),0)</f>
        <v>0</v>
      </c>
      <c r="Z382" s="428">
        <f>SUM(+S382*(1+W382),0)</f>
        <v>0</v>
      </c>
      <c r="AA382" s="310">
        <f>Y382+Z382</f>
        <v>0</v>
      </c>
      <c r="AC382" s="20"/>
    </row>
    <row r="383" spans="1:35">
      <c r="A383" s="116"/>
      <c r="B383" s="154"/>
      <c r="C383" s="154"/>
      <c r="D383" s="137"/>
      <c r="E383" s="137"/>
      <c r="F383" s="209"/>
      <c r="G383" s="137"/>
      <c r="H383" s="125"/>
      <c r="I383" s="7">
        <f t="shared" si="140"/>
        <v>20</v>
      </c>
      <c r="J383" s="468" t="s">
        <v>40</v>
      </c>
      <c r="K383" s="395"/>
      <c r="L383" s="396"/>
      <c r="M383" s="397"/>
      <c r="N383" s="398"/>
      <c r="O383" s="511"/>
      <c r="P383" s="456"/>
      <c r="Q383" s="465"/>
      <c r="R383" s="297">
        <v>0</v>
      </c>
      <c r="S383" s="297"/>
      <c r="T383" s="297"/>
      <c r="U383" s="456"/>
      <c r="V383" s="469"/>
      <c r="W383" s="467"/>
      <c r="X383" s="467"/>
      <c r="Y383" s="297"/>
      <c r="Z383" s="428"/>
      <c r="AA383" s="310"/>
      <c r="AC383" s="20"/>
    </row>
    <row r="384" spans="1:35" ht="15">
      <c r="A384" s="116"/>
      <c r="B384" s="154"/>
      <c r="C384" s="154"/>
      <c r="D384" s="137"/>
      <c r="E384" s="137"/>
      <c r="F384" s="209"/>
      <c r="G384" s="137"/>
      <c r="H384" s="125"/>
      <c r="I384" s="7">
        <f t="shared" si="140"/>
        <v>21</v>
      </c>
      <c r="J384" s="470"/>
      <c r="K384" s="471"/>
      <c r="L384" s="303" t="s">
        <v>36</v>
      </c>
      <c r="M384" s="305" t="s">
        <v>36</v>
      </c>
      <c r="N384" s="401" t="s">
        <v>36</v>
      </c>
      <c r="O384" s="440" t="s">
        <v>36</v>
      </c>
      <c r="P384" s="456"/>
      <c r="Q384" s="473"/>
      <c r="R384" s="472" t="s">
        <v>36</v>
      </c>
      <c r="S384" s="472" t="s">
        <v>36</v>
      </c>
      <c r="T384" s="472" t="s">
        <v>36</v>
      </c>
      <c r="U384" s="456"/>
      <c r="V384" s="473"/>
      <c r="W384" s="439"/>
      <c r="X384" s="439"/>
      <c r="Y384" s="472" t="s">
        <v>36</v>
      </c>
      <c r="Z384" s="474" t="s">
        <v>36</v>
      </c>
      <c r="AA384" s="403" t="s">
        <v>36</v>
      </c>
      <c r="AC384" s="20"/>
      <c r="AE384" s="15"/>
      <c r="AF384" s="15"/>
      <c r="AG384" s="15"/>
      <c r="AH384" s="15"/>
      <c r="AI384" s="15"/>
    </row>
    <row r="385" spans="1:35" ht="15">
      <c r="A385" s="116"/>
      <c r="B385" s="154"/>
      <c r="C385" s="154"/>
      <c r="D385" s="118"/>
      <c r="E385" s="118"/>
      <c r="F385" s="219"/>
      <c r="G385" s="118"/>
      <c r="H385" s="125"/>
      <c r="I385" s="7">
        <f t="shared" si="140"/>
        <v>22</v>
      </c>
      <c r="J385" s="470"/>
      <c r="K385" s="308" t="s">
        <v>66</v>
      </c>
      <c r="L385" s="296">
        <f>SUM(L378:L383)</f>
        <v>0</v>
      </c>
      <c r="M385" s="299">
        <f>SUM(M378:M383)</f>
        <v>0</v>
      </c>
      <c r="N385" s="333">
        <f>IF(L385&gt;0,O385/L385-1,0)</f>
        <v>0</v>
      </c>
      <c r="O385" s="512">
        <f>L385+M385</f>
        <v>0</v>
      </c>
      <c r="P385" s="456"/>
      <c r="Q385" s="460"/>
      <c r="R385" s="297">
        <f>SUM(R378:R383)</f>
        <v>0</v>
      </c>
      <c r="S385" s="297">
        <f>SUM(S378:S383)</f>
        <v>0</v>
      </c>
      <c r="T385" s="297">
        <f>R385+S385</f>
        <v>0</v>
      </c>
      <c r="U385" s="456"/>
      <c r="V385" s="460"/>
      <c r="W385" s="332"/>
      <c r="X385" s="332"/>
      <c r="Y385" s="297">
        <f>SUM(Y378:Y383)</f>
        <v>0</v>
      </c>
      <c r="Z385" s="428">
        <f>SUM(Z378:Z383)</f>
        <v>0</v>
      </c>
      <c r="AA385" s="310">
        <f>Y385+Z385</f>
        <v>0</v>
      </c>
      <c r="AC385" s="191">
        <f>SUM(AA378:AA383)</f>
        <v>0</v>
      </c>
      <c r="AD385" s="15"/>
      <c r="AE385" s="17"/>
      <c r="AF385" s="17"/>
      <c r="AG385" s="17"/>
      <c r="AH385" s="17"/>
      <c r="AI385" s="17"/>
    </row>
    <row r="386" spans="1:35" ht="15">
      <c r="A386" s="116"/>
      <c r="B386" s="154"/>
      <c r="C386" s="154"/>
      <c r="D386" s="118"/>
      <c r="E386" s="118"/>
      <c r="F386" s="219"/>
      <c r="G386" s="118"/>
      <c r="H386" s="125"/>
      <c r="I386" s="7">
        <f t="shared" si="140"/>
        <v>23</v>
      </c>
      <c r="J386" s="470"/>
      <c r="K386" s="295"/>
      <c r="L386" s="311"/>
      <c r="M386" s="319"/>
      <c r="N386" s="350"/>
      <c r="O386" s="347"/>
      <c r="P386" s="456"/>
      <c r="Q386" s="460"/>
      <c r="R386" s="323"/>
      <c r="S386" s="323"/>
      <c r="T386" s="323"/>
      <c r="U386" s="456"/>
      <c r="V386" s="460"/>
      <c r="W386" s="332"/>
      <c r="X386" s="332"/>
      <c r="Y386" s="323"/>
      <c r="Z386" s="475"/>
      <c r="AA386" s="315"/>
      <c r="AC386" s="20"/>
      <c r="AD386" s="15"/>
      <c r="AE386" s="17"/>
      <c r="AF386" s="17"/>
      <c r="AG386" s="17"/>
      <c r="AH386" s="17"/>
      <c r="AI386" s="17"/>
    </row>
    <row r="387" spans="1:35" ht="15.6">
      <c r="A387" s="192">
        <f>HLOOKUP(G374,cwccis,VLOOKUP(E387,row,2))</f>
        <v>798.14</v>
      </c>
      <c r="B387" s="193">
        <f>HLOOKUP(G375,cwccis,VLOOKUP(E387,row,2))</f>
        <v>810.55</v>
      </c>
      <c r="C387" s="190">
        <f>HLOOKUP(G387,cwccis,VLOOKUP(E387,row,2))</f>
        <v>782.27</v>
      </c>
      <c r="D387" s="189" t="str">
        <f>FIXED(HLOOKUP(G387,cwccis,4),0,TRUE)&amp;HLOOKUP(G387,cwccis,5)</f>
        <v>2012(Oct - Dec)</v>
      </c>
      <c r="E387" s="525" t="s">
        <v>1099</v>
      </c>
      <c r="F387" s="209" t="s">
        <v>490</v>
      </c>
      <c r="G387" s="161" t="s">
        <v>1</v>
      </c>
      <c r="H387" s="11"/>
      <c r="I387" s="7">
        <f t="shared" si="140"/>
        <v>24</v>
      </c>
      <c r="J387" s="316" t="s">
        <v>61</v>
      </c>
      <c r="K387" s="476" t="s">
        <v>37</v>
      </c>
      <c r="L387" s="389">
        <v>0</v>
      </c>
      <c r="M387" s="390">
        <f>L387*N387</f>
        <v>0</v>
      </c>
      <c r="N387" s="407">
        <v>0</v>
      </c>
      <c r="O387" s="510">
        <f>L387+M387</f>
        <v>0</v>
      </c>
      <c r="P387" s="456"/>
      <c r="Q387" s="465">
        <f>IF(O387=0,0,B387/A387-1)</f>
        <v>0</v>
      </c>
      <c r="R387" s="297">
        <f>SUM(+L387*(1+Q387),0)</f>
        <v>0</v>
      </c>
      <c r="S387" s="297">
        <f>SUM(+M387*(1+Q387),0)</f>
        <v>0</v>
      </c>
      <c r="T387" s="297">
        <f>S387+R387</f>
        <v>0</v>
      </c>
      <c r="U387" s="456"/>
      <c r="V387" s="466">
        <f>IF(T387=0,0,G387)</f>
        <v>0</v>
      </c>
      <c r="W387" s="467">
        <f>IF(L387=0,0,C387/B387-1)</f>
        <v>0</v>
      </c>
      <c r="X387" s="467"/>
      <c r="Y387" s="297">
        <f>SUM(+R387*(1+W387),0)</f>
        <v>0</v>
      </c>
      <c r="Z387" s="428">
        <f>SUM(+S387*(1+W387),0)</f>
        <v>0</v>
      </c>
      <c r="AA387" s="310">
        <f>Y387+Z387</f>
        <v>0</v>
      </c>
      <c r="AC387" s="191">
        <f>AA387</f>
        <v>0</v>
      </c>
      <c r="AD387" s="15"/>
      <c r="AE387" s="17"/>
      <c r="AF387" s="17"/>
      <c r="AG387" s="17"/>
      <c r="AH387" s="17"/>
      <c r="AI387" s="17"/>
    </row>
    <row r="388" spans="1:35" ht="25.5" customHeight="1">
      <c r="A388" s="132"/>
      <c r="B388" s="135"/>
      <c r="C388" s="135"/>
      <c r="D388" s="117"/>
      <c r="E388" s="117"/>
      <c r="F388" s="764" t="s">
        <v>1100</v>
      </c>
      <c r="G388" s="118"/>
      <c r="H388" s="125"/>
      <c r="I388" s="7">
        <f t="shared" si="140"/>
        <v>25</v>
      </c>
      <c r="J388" s="470"/>
      <c r="K388" s="295"/>
      <c r="L388" s="477"/>
      <c r="M388" s="297"/>
      <c r="N388" s="503"/>
      <c r="O388" s="347"/>
      <c r="P388" s="456"/>
      <c r="Q388" s="465"/>
      <c r="R388" s="323"/>
      <c r="S388" s="323"/>
      <c r="T388" s="323"/>
      <c r="U388" s="456"/>
      <c r="V388" s="460"/>
      <c r="W388" s="332"/>
      <c r="X388" s="332"/>
      <c r="Y388" s="323"/>
      <c r="Z388" s="475"/>
      <c r="AA388" s="315"/>
      <c r="AC388" s="20"/>
      <c r="AD388" s="15"/>
      <c r="AE388" s="17"/>
      <c r="AF388" s="17"/>
      <c r="AG388" s="17"/>
      <c r="AH388" s="17"/>
      <c r="AI388" s="17"/>
    </row>
    <row r="389" spans="1:35" ht="15">
      <c r="A389" s="132"/>
      <c r="B389" s="135"/>
      <c r="C389" s="135"/>
      <c r="D389" s="117"/>
      <c r="E389" s="117"/>
      <c r="F389" s="764"/>
      <c r="G389" s="118"/>
      <c r="H389" s="125"/>
      <c r="I389" s="7">
        <f t="shared" si="140"/>
        <v>26</v>
      </c>
      <c r="J389" s="470"/>
      <c r="K389" s="478"/>
      <c r="L389" s="409"/>
      <c r="M389" s="479"/>
      <c r="N389" s="503"/>
      <c r="O389" s="347"/>
      <c r="P389" s="456"/>
      <c r="Q389" s="460"/>
      <c r="R389" s="323"/>
      <c r="S389" s="323"/>
      <c r="T389" s="323"/>
      <c r="U389" s="456"/>
      <c r="V389" s="480"/>
      <c r="W389" s="332"/>
      <c r="X389" s="332"/>
      <c r="Y389" s="323"/>
      <c r="Z389" s="475"/>
      <c r="AA389" s="315"/>
      <c r="AC389" s="26"/>
      <c r="AD389" s="15"/>
      <c r="AE389" s="17"/>
      <c r="AF389" s="17"/>
      <c r="AG389" s="17"/>
      <c r="AH389" s="17"/>
      <c r="AI389" s="17"/>
    </row>
    <row r="390" spans="1:35" ht="16.5" customHeight="1">
      <c r="A390" s="132"/>
      <c r="B390" s="135"/>
      <c r="C390" s="135"/>
      <c r="D390" s="117"/>
      <c r="E390" s="117"/>
      <c r="F390" s="219"/>
      <c r="G390" s="118"/>
      <c r="H390" s="125"/>
      <c r="I390" s="7">
        <f t="shared" si="140"/>
        <v>27</v>
      </c>
      <c r="J390" s="294">
        <v>30</v>
      </c>
      <c r="K390" s="248" t="s">
        <v>38</v>
      </c>
      <c r="L390" s="477"/>
      <c r="M390" s="323"/>
      <c r="N390" s="503"/>
      <c r="O390" s="347"/>
      <c r="P390" s="456"/>
      <c r="Q390" s="465"/>
      <c r="R390" s="323"/>
      <c r="S390" s="323"/>
      <c r="T390" s="323"/>
      <c r="U390" s="456"/>
      <c r="V390" s="460"/>
      <c r="W390" s="467"/>
      <c r="X390" s="467"/>
      <c r="Y390" s="323"/>
      <c r="Z390" s="475"/>
      <c r="AA390" s="315"/>
      <c r="AC390" s="20"/>
      <c r="AD390" s="15"/>
      <c r="AE390" s="17"/>
      <c r="AF390" s="17"/>
      <c r="AG390" s="17"/>
      <c r="AH390" s="17"/>
      <c r="AI390" s="17"/>
    </row>
    <row r="391" spans="1:35" ht="15.6">
      <c r="A391" s="194">
        <f>HLOOKUP(G374,cwccis,VLOOKUP(J390,row,2))</f>
        <v>1.0285676763214286</v>
      </c>
      <c r="B391" s="194">
        <f>HLOOKUP(G375,cwccis,VLOOKUP(J390,row,2))</f>
        <v>1.0507806142209108</v>
      </c>
      <c r="C391" s="195">
        <f>HLOOKUP(G391,cwccis,VLOOKUP(J390,row,2))</f>
        <v>1.2430795604477296</v>
      </c>
      <c r="D391" s="189" t="str">
        <f>FIXED(HLOOKUP(G391,cwccis,4),0,TRUE)&amp;HLOOKUP(G391,cwccis,5)</f>
        <v>2019(Apr - Jun)</v>
      </c>
      <c r="E391" s="189">
        <f>J390</f>
        <v>30</v>
      </c>
      <c r="F391" s="220" t="s">
        <v>400</v>
      </c>
      <c r="G391" s="161" t="s">
        <v>682</v>
      </c>
      <c r="H391" s="13"/>
      <c r="I391" s="7">
        <f t="shared" si="140"/>
        <v>28</v>
      </c>
      <c r="J391" s="411">
        <f>'Input %'!$D$10</f>
        <v>2.5000000000000001E-2</v>
      </c>
      <c r="K391" s="414" t="s">
        <v>44</v>
      </c>
      <c r="L391" s="412">
        <f>ROUND(L385*J391,0)</f>
        <v>0</v>
      </c>
      <c r="M391" s="481">
        <f t="shared" ref="M391:M399" si="141">L391*N391</f>
        <v>0</v>
      </c>
      <c r="N391" s="513">
        <f>N385</f>
        <v>0</v>
      </c>
      <c r="O391" s="511">
        <f t="shared" ref="O391:O399" si="142">M391+L391</f>
        <v>0</v>
      </c>
      <c r="P391" s="456"/>
      <c r="Q391" s="465">
        <f t="shared" ref="Q391:Q399" si="143">IF(O391=0,0,B391/A391-1)</f>
        <v>0</v>
      </c>
      <c r="R391" s="297">
        <f t="shared" ref="R391:R399" si="144">SUM(+L391*(1+Q391),0)</f>
        <v>0</v>
      </c>
      <c r="S391" s="297">
        <f t="shared" ref="S391:S399" si="145">SUM(+M391*(1+Q391),0)</f>
        <v>0</v>
      </c>
      <c r="T391" s="297">
        <f t="shared" ref="T391:T399" si="146">S391+R391</f>
        <v>0</v>
      </c>
      <c r="U391" s="456"/>
      <c r="V391" s="466">
        <f t="shared" ref="V391:V399" si="147">IF(T391=0,0,G391)</f>
        <v>0</v>
      </c>
      <c r="W391" s="467">
        <f t="shared" ref="W391:W399" si="148">IF(L391=0,0,C391/B391-1)</f>
        <v>0</v>
      </c>
      <c r="X391" s="467"/>
      <c r="Y391" s="297">
        <f t="shared" ref="Y391:Y399" si="149">SUM(+R391*(1+W391),0)</f>
        <v>0</v>
      </c>
      <c r="Z391" s="428">
        <f t="shared" ref="Z391:Z399" si="150">SUM(+S391*(1+W391),0)</f>
        <v>0</v>
      </c>
      <c r="AA391" s="310">
        <f t="shared" ref="AA391:AA399" si="151">Y391+Z391</f>
        <v>0</v>
      </c>
      <c r="AC391" s="191">
        <f t="shared" ref="AC391:AC399" si="152">AA391</f>
        <v>0</v>
      </c>
      <c r="AD391" s="15"/>
      <c r="AE391" s="17"/>
      <c r="AF391" s="17"/>
      <c r="AG391" s="17"/>
      <c r="AH391" s="17"/>
      <c r="AI391" s="17"/>
    </row>
    <row r="392" spans="1:35" ht="15">
      <c r="A392" s="194">
        <f>A391</f>
        <v>1.0285676763214286</v>
      </c>
      <c r="B392" s="194">
        <f>B391</f>
        <v>1.0507806142209108</v>
      </c>
      <c r="C392" s="195">
        <f>C391</f>
        <v>1.2430795604477296</v>
      </c>
      <c r="D392" s="190" t="str">
        <f>D391</f>
        <v>2019(Apr - Jun)</v>
      </c>
      <c r="E392" s="189">
        <f>J390</f>
        <v>30</v>
      </c>
      <c r="F392" s="221" t="str">
        <f>"From "&amp;F391</f>
        <v>From Design mid point period</v>
      </c>
      <c r="G392" s="190" t="str">
        <f>G391</f>
        <v>2019Q3</v>
      </c>
      <c r="H392" s="127"/>
      <c r="I392" s="7">
        <f t="shared" si="140"/>
        <v>29</v>
      </c>
      <c r="J392" s="411">
        <f>'Input %'!$D$12</f>
        <v>0.02</v>
      </c>
      <c r="K392" s="414" t="s">
        <v>45</v>
      </c>
      <c r="L392" s="412">
        <f>ROUND(L385*J392,0)</f>
        <v>0</v>
      </c>
      <c r="M392" s="481">
        <f t="shared" si="141"/>
        <v>0</v>
      </c>
      <c r="N392" s="513">
        <f>N385</f>
        <v>0</v>
      </c>
      <c r="O392" s="511">
        <f t="shared" si="142"/>
        <v>0</v>
      </c>
      <c r="P392" s="456"/>
      <c r="Q392" s="465">
        <f t="shared" si="143"/>
        <v>0</v>
      </c>
      <c r="R392" s="297">
        <f t="shared" si="144"/>
        <v>0</v>
      </c>
      <c r="S392" s="297">
        <f t="shared" si="145"/>
        <v>0</v>
      </c>
      <c r="T392" s="297">
        <f t="shared" si="146"/>
        <v>0</v>
      </c>
      <c r="U392" s="456"/>
      <c r="V392" s="466">
        <f t="shared" si="147"/>
        <v>0</v>
      </c>
      <c r="W392" s="467">
        <f t="shared" si="148"/>
        <v>0</v>
      </c>
      <c r="X392" s="467"/>
      <c r="Y392" s="297">
        <f t="shared" si="149"/>
        <v>0</v>
      </c>
      <c r="Z392" s="428">
        <f t="shared" si="150"/>
        <v>0</v>
      </c>
      <c r="AA392" s="310">
        <f t="shared" si="151"/>
        <v>0</v>
      </c>
      <c r="AC392" s="191">
        <f t="shared" si="152"/>
        <v>0</v>
      </c>
      <c r="AD392" s="15"/>
      <c r="AE392" s="17"/>
      <c r="AF392" s="17"/>
      <c r="AG392" s="17"/>
      <c r="AH392" s="17"/>
      <c r="AI392" s="17"/>
    </row>
    <row r="393" spans="1:35" ht="15">
      <c r="A393" s="194">
        <f t="shared" ref="A393:C393" si="153">A392</f>
        <v>1.0285676763214286</v>
      </c>
      <c r="B393" s="194">
        <f t="shared" si="153"/>
        <v>1.0507806142209108</v>
      </c>
      <c r="C393" s="195">
        <f t="shared" si="153"/>
        <v>1.2430795604477296</v>
      </c>
      <c r="D393" s="190" t="str">
        <f>D391</f>
        <v>2019(Apr - Jun)</v>
      </c>
      <c r="E393" s="189">
        <f>J390</f>
        <v>30</v>
      </c>
      <c r="F393" s="221" t="str">
        <f>"From "&amp;F391</f>
        <v>From Design mid point period</v>
      </c>
      <c r="G393" s="190" t="str">
        <f>G391</f>
        <v>2019Q3</v>
      </c>
      <c r="H393" s="127"/>
      <c r="I393" s="7">
        <f t="shared" si="140"/>
        <v>30</v>
      </c>
      <c r="J393" s="411">
        <f>'Input %'!$D$13</f>
        <v>8.5000000000000006E-2</v>
      </c>
      <c r="K393" s="414" t="s">
        <v>46</v>
      </c>
      <c r="L393" s="412">
        <f>ROUND(L385*J393,0)</f>
        <v>0</v>
      </c>
      <c r="M393" s="481">
        <f t="shared" si="141"/>
        <v>0</v>
      </c>
      <c r="N393" s="513">
        <f>N385</f>
        <v>0</v>
      </c>
      <c r="O393" s="511">
        <f t="shared" si="142"/>
        <v>0</v>
      </c>
      <c r="P393" s="456"/>
      <c r="Q393" s="465">
        <f t="shared" si="143"/>
        <v>0</v>
      </c>
      <c r="R393" s="297">
        <f t="shared" si="144"/>
        <v>0</v>
      </c>
      <c r="S393" s="297">
        <f t="shared" si="145"/>
        <v>0</v>
      </c>
      <c r="T393" s="297">
        <f t="shared" si="146"/>
        <v>0</v>
      </c>
      <c r="U393" s="456"/>
      <c r="V393" s="466">
        <f t="shared" si="147"/>
        <v>0</v>
      </c>
      <c r="W393" s="467">
        <f t="shared" si="148"/>
        <v>0</v>
      </c>
      <c r="X393" s="467"/>
      <c r="Y393" s="297">
        <f t="shared" si="149"/>
        <v>0</v>
      </c>
      <c r="Z393" s="428">
        <f t="shared" si="150"/>
        <v>0</v>
      </c>
      <c r="AA393" s="310">
        <f t="shared" si="151"/>
        <v>0</v>
      </c>
      <c r="AC393" s="191">
        <f t="shared" si="152"/>
        <v>0</v>
      </c>
      <c r="AD393" s="15"/>
      <c r="AE393" s="17"/>
      <c r="AF393" s="17"/>
      <c r="AG393" s="17"/>
      <c r="AH393" s="17"/>
      <c r="AI393" s="17"/>
    </row>
    <row r="394" spans="1:35" ht="15">
      <c r="A394" s="194">
        <f t="shared" ref="A394:C394" si="154">A393</f>
        <v>1.0285676763214286</v>
      </c>
      <c r="B394" s="194">
        <f t="shared" si="154"/>
        <v>1.0507806142209108</v>
      </c>
      <c r="C394" s="195">
        <f t="shared" si="154"/>
        <v>1.2430795604477296</v>
      </c>
      <c r="D394" s="190" t="str">
        <f>D391</f>
        <v>2019(Apr - Jun)</v>
      </c>
      <c r="E394" s="189">
        <f>J390</f>
        <v>30</v>
      </c>
      <c r="F394" s="221" t="str">
        <f>"From "&amp;F391</f>
        <v>From Design mid point period</v>
      </c>
      <c r="G394" s="190" t="str">
        <f>G391</f>
        <v>2019Q3</v>
      </c>
      <c r="H394" s="127"/>
      <c r="I394" s="7">
        <f t="shared" si="140"/>
        <v>31</v>
      </c>
      <c r="J394" s="411">
        <f>'Input %'!$D$15</f>
        <v>5.0000000000000001E-3</v>
      </c>
      <c r="K394" s="414" t="s">
        <v>697</v>
      </c>
      <c r="L394" s="412">
        <f>ROUND(L385*J394,0)</f>
        <v>0</v>
      </c>
      <c r="M394" s="481">
        <f t="shared" si="141"/>
        <v>0</v>
      </c>
      <c r="N394" s="467">
        <f>N385</f>
        <v>0</v>
      </c>
      <c r="O394" s="511">
        <f t="shared" si="142"/>
        <v>0</v>
      </c>
      <c r="P394" s="456"/>
      <c r="Q394" s="465">
        <f t="shared" si="143"/>
        <v>0</v>
      </c>
      <c r="R394" s="297">
        <f t="shared" si="144"/>
        <v>0</v>
      </c>
      <c r="S394" s="297">
        <f t="shared" si="145"/>
        <v>0</v>
      </c>
      <c r="T394" s="297">
        <f t="shared" si="146"/>
        <v>0</v>
      </c>
      <c r="U394" s="456"/>
      <c r="V394" s="466">
        <f t="shared" si="147"/>
        <v>0</v>
      </c>
      <c r="W394" s="467">
        <f t="shared" si="148"/>
        <v>0</v>
      </c>
      <c r="X394" s="467"/>
      <c r="Y394" s="297">
        <f t="shared" si="149"/>
        <v>0</v>
      </c>
      <c r="Z394" s="428">
        <f t="shared" si="150"/>
        <v>0</v>
      </c>
      <c r="AA394" s="310">
        <f t="shared" si="151"/>
        <v>0</v>
      </c>
      <c r="AC394" s="191">
        <f t="shared" si="152"/>
        <v>0</v>
      </c>
      <c r="AD394" s="15"/>
      <c r="AE394" s="17"/>
      <c r="AF394" s="17"/>
      <c r="AG394" s="17"/>
      <c r="AH394" s="17"/>
      <c r="AI394" s="17"/>
    </row>
    <row r="395" spans="1:35" ht="15" customHeight="1">
      <c r="A395" s="194">
        <f t="shared" ref="A395:C395" si="155">A394</f>
        <v>1.0285676763214286</v>
      </c>
      <c r="B395" s="194">
        <f t="shared" si="155"/>
        <v>1.0507806142209108</v>
      </c>
      <c r="C395" s="195">
        <f t="shared" si="155"/>
        <v>1.2430795604477296</v>
      </c>
      <c r="D395" s="190" t="str">
        <f>D392</f>
        <v>2019(Apr - Jun)</v>
      </c>
      <c r="E395" s="189">
        <f>J390</f>
        <v>30</v>
      </c>
      <c r="F395" s="221" t="str">
        <f>"From "&amp;F392</f>
        <v>From From Design mid point period</v>
      </c>
      <c r="G395" s="190" t="str">
        <f>G392</f>
        <v>2019Q3</v>
      </c>
      <c r="H395" s="34"/>
      <c r="I395" s="7">
        <f t="shared" si="140"/>
        <v>32</v>
      </c>
      <c r="J395" s="411">
        <f>'Input %'!$D$16</f>
        <v>5.0000000000000001E-3</v>
      </c>
      <c r="K395" s="416" t="s">
        <v>698</v>
      </c>
      <c r="L395" s="412">
        <f>ROUND(L385*J395,0)</f>
        <v>0</v>
      </c>
      <c r="M395" s="390">
        <f t="shared" si="141"/>
        <v>0</v>
      </c>
      <c r="N395" s="514">
        <f>N385</f>
        <v>0</v>
      </c>
      <c r="O395" s="299">
        <f t="shared" si="142"/>
        <v>0</v>
      </c>
      <c r="P395" s="261"/>
      <c r="Q395" s="392">
        <f t="shared" si="143"/>
        <v>0</v>
      </c>
      <c r="R395" s="299">
        <f t="shared" si="144"/>
        <v>0</v>
      </c>
      <c r="S395" s="299">
        <f t="shared" si="145"/>
        <v>0</v>
      </c>
      <c r="T395" s="299">
        <f t="shared" si="146"/>
        <v>0</v>
      </c>
      <c r="U395" s="261"/>
      <c r="V395" s="393">
        <f t="shared" si="147"/>
        <v>0</v>
      </c>
      <c r="W395" s="392">
        <f t="shared" si="148"/>
        <v>0</v>
      </c>
      <c r="X395" s="392"/>
      <c r="Y395" s="299">
        <f t="shared" si="149"/>
        <v>0</v>
      </c>
      <c r="Z395" s="394">
        <f t="shared" si="150"/>
        <v>0</v>
      </c>
      <c r="AA395" s="310">
        <f t="shared" si="151"/>
        <v>0</v>
      </c>
      <c r="AC395" s="191">
        <f t="shared" si="152"/>
        <v>0</v>
      </c>
      <c r="AD395" s="15"/>
      <c r="AE395" s="17"/>
      <c r="AF395" s="17"/>
      <c r="AG395" s="17"/>
      <c r="AH395" s="17"/>
      <c r="AI395" s="17"/>
    </row>
    <row r="396" spans="1:35" ht="15">
      <c r="A396" s="194">
        <f>A394</f>
        <v>1.0285676763214286</v>
      </c>
      <c r="B396" s="194">
        <f>B394</f>
        <v>1.0507806142209108</v>
      </c>
      <c r="C396" s="195">
        <f>C394</f>
        <v>1.2430795604477296</v>
      </c>
      <c r="D396" s="190" t="str">
        <f>D391</f>
        <v>2019(Apr - Jun)</v>
      </c>
      <c r="E396" s="189">
        <f>J390</f>
        <v>30</v>
      </c>
      <c r="F396" s="221" t="str">
        <f>"From "&amp;F391</f>
        <v>From Design mid point period</v>
      </c>
      <c r="G396" s="190" t="str">
        <f>G391</f>
        <v>2019Q3</v>
      </c>
      <c r="H396" s="127"/>
      <c r="I396" s="7">
        <f t="shared" si="140"/>
        <v>33</v>
      </c>
      <c r="J396" s="411">
        <f>'Input %'!$D$17</f>
        <v>0.02</v>
      </c>
      <c r="K396" s="414" t="s">
        <v>47</v>
      </c>
      <c r="L396" s="412">
        <f>ROUND(L385*J396,0)</f>
        <v>0</v>
      </c>
      <c r="M396" s="481">
        <f t="shared" si="141"/>
        <v>0</v>
      </c>
      <c r="N396" s="467">
        <f>N385</f>
        <v>0</v>
      </c>
      <c r="O396" s="511">
        <f t="shared" si="142"/>
        <v>0</v>
      </c>
      <c r="P396" s="456"/>
      <c r="Q396" s="465">
        <f t="shared" si="143"/>
        <v>0</v>
      </c>
      <c r="R396" s="297">
        <f t="shared" si="144"/>
        <v>0</v>
      </c>
      <c r="S396" s="297">
        <f t="shared" si="145"/>
        <v>0</v>
      </c>
      <c r="T396" s="297">
        <f t="shared" si="146"/>
        <v>0</v>
      </c>
      <c r="U396" s="456"/>
      <c r="V396" s="466">
        <f t="shared" si="147"/>
        <v>0</v>
      </c>
      <c r="W396" s="467">
        <f t="shared" si="148"/>
        <v>0</v>
      </c>
      <c r="X396" s="467"/>
      <c r="Y396" s="297">
        <f t="shared" si="149"/>
        <v>0</v>
      </c>
      <c r="Z396" s="428">
        <f t="shared" si="150"/>
        <v>0</v>
      </c>
      <c r="AA396" s="310">
        <f t="shared" si="151"/>
        <v>0</v>
      </c>
      <c r="AC396" s="191">
        <f t="shared" si="152"/>
        <v>0</v>
      </c>
      <c r="AD396" s="15"/>
      <c r="AE396" s="17"/>
      <c r="AF396" s="17"/>
      <c r="AG396" s="17"/>
      <c r="AH396" s="17"/>
      <c r="AI396" s="17"/>
    </row>
    <row r="397" spans="1:35" ht="15.6">
      <c r="A397" s="194">
        <f>HLOOKUP(G374,cwccis,VLOOKUP(J390,row,2))</f>
        <v>1.0285676763214286</v>
      </c>
      <c r="B397" s="194">
        <f>HLOOKUP(G375,cwccis,VLOOKUP(J390,row,2))</f>
        <v>1.0507806142209108</v>
      </c>
      <c r="C397" s="195">
        <f>HLOOKUP(G397,cwccis,VLOOKUP(J390,row,2))</f>
        <v>1.292458728012714</v>
      </c>
      <c r="D397" s="189" t="str">
        <f>FIXED(HLOOKUP(G397,cwccis,4),0,TRUE)&amp;HLOOKUP(G397,cwccis,5)</f>
        <v>2020(Apr - Jun)</v>
      </c>
      <c r="E397" s="189">
        <f>J390</f>
        <v>30</v>
      </c>
      <c r="F397" s="222" t="s">
        <v>506</v>
      </c>
      <c r="G397" s="161" t="s">
        <v>683</v>
      </c>
      <c r="H397" s="35"/>
      <c r="I397" s="7">
        <f t="shared" si="140"/>
        <v>34</v>
      </c>
      <c r="J397" s="411">
        <f>'Input %'!$D$18</f>
        <v>0.03</v>
      </c>
      <c r="K397" s="414" t="s">
        <v>48</v>
      </c>
      <c r="L397" s="412">
        <f>ROUND(L385*J397,0)</f>
        <v>0</v>
      </c>
      <c r="M397" s="481">
        <f t="shared" si="141"/>
        <v>0</v>
      </c>
      <c r="N397" s="513">
        <f>N385</f>
        <v>0</v>
      </c>
      <c r="O397" s="511">
        <f t="shared" si="142"/>
        <v>0</v>
      </c>
      <c r="P397" s="456"/>
      <c r="Q397" s="465">
        <f t="shared" si="143"/>
        <v>0</v>
      </c>
      <c r="R397" s="297">
        <f t="shared" si="144"/>
        <v>0</v>
      </c>
      <c r="S397" s="297">
        <f t="shared" si="145"/>
        <v>0</v>
      </c>
      <c r="T397" s="297">
        <f t="shared" si="146"/>
        <v>0</v>
      </c>
      <c r="U397" s="456"/>
      <c r="V397" s="466">
        <f t="shared" si="147"/>
        <v>0</v>
      </c>
      <c r="W397" s="467">
        <f t="shared" si="148"/>
        <v>0</v>
      </c>
      <c r="X397" s="467"/>
      <c r="Y397" s="297">
        <f t="shared" si="149"/>
        <v>0</v>
      </c>
      <c r="Z397" s="428">
        <f t="shared" si="150"/>
        <v>0</v>
      </c>
      <c r="AA397" s="310">
        <f t="shared" si="151"/>
        <v>0</v>
      </c>
      <c r="AC397" s="191">
        <f t="shared" si="152"/>
        <v>0</v>
      </c>
      <c r="AD397" s="15"/>
      <c r="AE397" s="17"/>
      <c r="AF397" s="17"/>
      <c r="AG397" s="17"/>
      <c r="AH397" s="17"/>
      <c r="AI397" s="17"/>
    </row>
    <row r="398" spans="1:35" ht="15">
      <c r="A398" s="194">
        <f>A397</f>
        <v>1.0285676763214286</v>
      </c>
      <c r="B398" s="194">
        <f>B397</f>
        <v>1.0507806142209108</v>
      </c>
      <c r="C398" s="195">
        <f>C397</f>
        <v>1.292458728012714</v>
      </c>
      <c r="D398" s="189" t="str">
        <f>FIXED(HLOOKUP(G398,cwccis,4),0,TRUE)&amp;HLOOKUP(G398,cwccis,5)</f>
        <v>2020(Apr - Jun)</v>
      </c>
      <c r="E398" s="189">
        <f>J390</f>
        <v>30</v>
      </c>
      <c r="F398" s="223" t="s">
        <v>507</v>
      </c>
      <c r="G398" s="196" t="str">
        <f>G397</f>
        <v>2020Q3</v>
      </c>
      <c r="H398" s="35"/>
      <c r="I398" s="7">
        <f t="shared" si="140"/>
        <v>35</v>
      </c>
      <c r="J398" s="411">
        <f>'Input %'!$D$19</f>
        <v>0.02</v>
      </c>
      <c r="K398" s="414" t="s">
        <v>49</v>
      </c>
      <c r="L398" s="412">
        <f>ROUND(L385*J398,0)</f>
        <v>0</v>
      </c>
      <c r="M398" s="481">
        <f t="shared" si="141"/>
        <v>0</v>
      </c>
      <c r="N398" s="467">
        <f>N385</f>
        <v>0</v>
      </c>
      <c r="O398" s="511">
        <f t="shared" si="142"/>
        <v>0</v>
      </c>
      <c r="P398" s="456"/>
      <c r="Q398" s="465">
        <f t="shared" si="143"/>
        <v>0</v>
      </c>
      <c r="R398" s="297">
        <f t="shared" si="144"/>
        <v>0</v>
      </c>
      <c r="S398" s="297">
        <f t="shared" si="145"/>
        <v>0</v>
      </c>
      <c r="T398" s="297">
        <f t="shared" si="146"/>
        <v>0</v>
      </c>
      <c r="U398" s="456"/>
      <c r="V398" s="466">
        <f t="shared" si="147"/>
        <v>0</v>
      </c>
      <c r="W398" s="467">
        <f t="shared" si="148"/>
        <v>0</v>
      </c>
      <c r="X398" s="467"/>
      <c r="Y398" s="297">
        <f t="shared" si="149"/>
        <v>0</v>
      </c>
      <c r="Z398" s="428">
        <f t="shared" si="150"/>
        <v>0</v>
      </c>
      <c r="AA398" s="310">
        <f t="shared" si="151"/>
        <v>0</v>
      </c>
      <c r="AC398" s="191">
        <f t="shared" si="152"/>
        <v>0</v>
      </c>
      <c r="AD398" s="15"/>
      <c r="AE398" s="17"/>
      <c r="AF398" s="17"/>
      <c r="AG398" s="17"/>
      <c r="AH398" s="17"/>
      <c r="AI398" s="17"/>
    </row>
    <row r="399" spans="1:35" ht="15">
      <c r="A399" s="194">
        <f>A398</f>
        <v>1.0285676763214286</v>
      </c>
      <c r="B399" s="194">
        <f>B398</f>
        <v>1.0507806142209108</v>
      </c>
      <c r="C399" s="195">
        <f>C391</f>
        <v>1.2430795604477296</v>
      </c>
      <c r="D399" s="190" t="str">
        <f>D391</f>
        <v>2019(Apr - Jun)</v>
      </c>
      <c r="E399" s="189">
        <f>J390</f>
        <v>30</v>
      </c>
      <c r="F399" s="221" t="str">
        <f>"From "&amp;F391</f>
        <v>From Design mid point period</v>
      </c>
      <c r="G399" s="190" t="str">
        <f>G391</f>
        <v>2019Q3</v>
      </c>
      <c r="H399" s="127"/>
      <c r="I399" s="7">
        <f t="shared" si="140"/>
        <v>36</v>
      </c>
      <c r="J399" s="411">
        <f>'Input %'!$D$20</f>
        <v>0.02</v>
      </c>
      <c r="K399" s="414" t="s">
        <v>473</v>
      </c>
      <c r="L399" s="412">
        <f>ROUND(L385*J399,0)</f>
        <v>0</v>
      </c>
      <c r="M399" s="481">
        <f t="shared" si="141"/>
        <v>0</v>
      </c>
      <c r="N399" s="467">
        <f>N385</f>
        <v>0</v>
      </c>
      <c r="O399" s="511">
        <f t="shared" si="142"/>
        <v>0</v>
      </c>
      <c r="P399" s="456"/>
      <c r="Q399" s="465">
        <f t="shared" si="143"/>
        <v>0</v>
      </c>
      <c r="R399" s="297">
        <f t="shared" si="144"/>
        <v>0</v>
      </c>
      <c r="S399" s="297">
        <f t="shared" si="145"/>
        <v>0</v>
      </c>
      <c r="T399" s="297">
        <f t="shared" si="146"/>
        <v>0</v>
      </c>
      <c r="U399" s="456"/>
      <c r="V399" s="466">
        <f t="shared" si="147"/>
        <v>0</v>
      </c>
      <c r="W399" s="467">
        <f t="shared" si="148"/>
        <v>0</v>
      </c>
      <c r="X399" s="467"/>
      <c r="Y399" s="297">
        <f t="shared" si="149"/>
        <v>0</v>
      </c>
      <c r="Z399" s="428">
        <f t="shared" si="150"/>
        <v>0</v>
      </c>
      <c r="AA399" s="310">
        <f t="shared" si="151"/>
        <v>0</v>
      </c>
      <c r="AC399" s="191">
        <f t="shared" si="152"/>
        <v>0</v>
      </c>
      <c r="AD399" s="15"/>
      <c r="AE399" s="17"/>
      <c r="AF399" s="17"/>
      <c r="AG399" s="17"/>
      <c r="AH399" s="17"/>
      <c r="AI399" s="17"/>
    </row>
    <row r="400" spans="1:35" ht="15">
      <c r="A400" s="140"/>
      <c r="B400" s="140"/>
      <c r="C400" s="142"/>
      <c r="D400" s="117"/>
      <c r="E400" s="137" t="s">
        <v>40</v>
      </c>
      <c r="F400" s="224"/>
      <c r="G400" s="118"/>
      <c r="H400" s="128"/>
      <c r="I400" s="7">
        <f t="shared" si="140"/>
        <v>37</v>
      </c>
      <c r="J400" s="470"/>
      <c r="K400" s="295"/>
      <c r="L400" s="412"/>
      <c r="M400" s="297"/>
      <c r="N400" s="515"/>
      <c r="O400" s="347"/>
      <c r="P400" s="456"/>
      <c r="Q400" s="465"/>
      <c r="R400" s="297"/>
      <c r="S400" s="297"/>
      <c r="T400" s="323"/>
      <c r="U400" s="456"/>
      <c r="V400" s="480"/>
      <c r="W400" s="467"/>
      <c r="X400" s="467"/>
      <c r="Y400" s="297"/>
      <c r="Z400" s="428"/>
      <c r="AA400" s="315"/>
      <c r="AC400" s="20"/>
      <c r="AD400" s="15"/>
      <c r="AE400" s="17"/>
      <c r="AF400" s="17"/>
      <c r="AG400" s="17"/>
      <c r="AH400" s="17"/>
      <c r="AI400" s="17"/>
    </row>
    <row r="401" spans="1:35" ht="15.6" thickBot="1">
      <c r="A401" s="140"/>
      <c r="B401" s="140"/>
      <c r="C401" s="135"/>
      <c r="D401" s="139"/>
      <c r="E401" s="137" t="s">
        <v>40</v>
      </c>
      <c r="F401" s="224"/>
      <c r="G401" s="154"/>
      <c r="H401" s="128"/>
      <c r="I401" s="7">
        <f t="shared" si="140"/>
        <v>38</v>
      </c>
      <c r="J401" s="294">
        <v>31</v>
      </c>
      <c r="K401" s="485" t="s">
        <v>39</v>
      </c>
      <c r="L401" s="419"/>
      <c r="M401" s="297"/>
      <c r="N401" s="516"/>
      <c r="O401" s="511"/>
      <c r="P401" s="456"/>
      <c r="Q401" s="465"/>
      <c r="R401" s="297"/>
      <c r="S401" s="297"/>
      <c r="T401" s="297"/>
      <c r="U401" s="456"/>
      <c r="V401" s="469"/>
      <c r="W401" s="467"/>
      <c r="X401" s="467"/>
      <c r="Y401" s="297"/>
      <c r="Z401" s="428"/>
      <c r="AA401" s="310"/>
      <c r="AC401" s="20"/>
      <c r="AD401" s="15"/>
      <c r="AE401" s="17"/>
      <c r="AF401" s="17"/>
      <c r="AG401" s="17"/>
      <c r="AH401" s="17"/>
      <c r="AI401" s="17"/>
    </row>
    <row r="402" spans="1:35" ht="15.6" thickBot="1">
      <c r="A402" s="194">
        <f>HLOOKUP(G374,cwccis,VLOOKUP(J401,row,2))</f>
        <v>1.0285676763214286</v>
      </c>
      <c r="B402" s="194">
        <f>HLOOKUP(G375,cwccis,VLOOKUP(J401,row,2))</f>
        <v>1.0507806142209108</v>
      </c>
      <c r="C402" s="195">
        <f>HLOOKUP(G402,cwccis,VLOOKUP(J401,row,2))</f>
        <v>1.292458728012714</v>
      </c>
      <c r="D402" s="189" t="str">
        <f>FIXED(HLOOKUP(G402,cwccis,4),0,TRUE)&amp;HLOOKUP(G402,cwccis,5)</f>
        <v>2020(Apr - Jun)</v>
      </c>
      <c r="E402" s="189">
        <f>J401</f>
        <v>31</v>
      </c>
      <c r="F402" s="223" t="s">
        <v>507</v>
      </c>
      <c r="G402" s="136" t="s">
        <v>683</v>
      </c>
      <c r="H402" s="35"/>
      <c r="I402" s="7">
        <f t="shared" si="140"/>
        <v>39</v>
      </c>
      <c r="J402" s="411">
        <f>'Input %'!$D$23</f>
        <v>0.1</v>
      </c>
      <c r="K402" s="414" t="s">
        <v>51</v>
      </c>
      <c r="L402" s="412">
        <f>ROUND(L385*J402,0)</f>
        <v>0</v>
      </c>
      <c r="M402" s="481">
        <f>L402*N402</f>
        <v>0</v>
      </c>
      <c r="N402" s="467">
        <f>N385</f>
        <v>0</v>
      </c>
      <c r="O402" s="511">
        <f>M402+L402</f>
        <v>0</v>
      </c>
      <c r="P402" s="456"/>
      <c r="Q402" s="465">
        <f>IF(O402=0,0,B402/A402-1)</f>
        <v>0</v>
      </c>
      <c r="R402" s="297">
        <f>SUM(+L402*(1+Q402),0)</f>
        <v>0</v>
      </c>
      <c r="S402" s="297">
        <f>SUM(+M402*(1+Q402),0)</f>
        <v>0</v>
      </c>
      <c r="T402" s="297">
        <f>S402+R402</f>
        <v>0</v>
      </c>
      <c r="U402" s="456"/>
      <c r="V402" s="466">
        <f>IF(T402=0,0,G402)</f>
        <v>0</v>
      </c>
      <c r="W402" s="467">
        <f>IF(L402=0,0,C402/B402-1)</f>
        <v>0</v>
      </c>
      <c r="X402" s="467"/>
      <c r="Y402" s="297">
        <f>SUM(+R402*(1+W402),0)</f>
        <v>0</v>
      </c>
      <c r="Z402" s="428">
        <f>SUM(+S402*(1+W402),0)</f>
        <v>0</v>
      </c>
      <c r="AA402" s="310">
        <f>Y402+Z402</f>
        <v>0</v>
      </c>
      <c r="AC402" s="191">
        <f>AA402</f>
        <v>0</v>
      </c>
      <c r="AD402" s="15"/>
      <c r="AE402" s="17"/>
      <c r="AF402" s="17"/>
      <c r="AG402" s="17"/>
      <c r="AH402" s="17"/>
      <c r="AI402" s="17"/>
    </row>
    <row r="403" spans="1:35" ht="15">
      <c r="A403" s="194">
        <f t="shared" ref="A403:C403" si="156">A402</f>
        <v>1.0285676763214286</v>
      </c>
      <c r="B403" s="194">
        <f t="shared" si="156"/>
        <v>1.0507806142209108</v>
      </c>
      <c r="C403" s="197">
        <f t="shared" si="156"/>
        <v>1.292458728012714</v>
      </c>
      <c r="D403" s="189" t="str">
        <f>FIXED(HLOOKUP(G403,cwccis,4),0,TRUE)&amp;HLOOKUP(G403,cwccis,5)</f>
        <v>2020(Apr - Jun)</v>
      </c>
      <c r="E403" s="189">
        <f>J401</f>
        <v>31</v>
      </c>
      <c r="F403" s="223" t="s">
        <v>507</v>
      </c>
      <c r="G403" s="196" t="str">
        <f>G397</f>
        <v>2020Q3</v>
      </c>
      <c r="H403" s="35"/>
      <c r="I403" s="7">
        <f t="shared" si="140"/>
        <v>40</v>
      </c>
      <c r="J403" s="411">
        <f>'Input %'!$D$24</f>
        <v>0.02</v>
      </c>
      <c r="K403" s="414" t="s">
        <v>50</v>
      </c>
      <c r="L403" s="412">
        <f>ROUND(L385*J403,0)</f>
        <v>0</v>
      </c>
      <c r="M403" s="481">
        <f>L403*N403</f>
        <v>0</v>
      </c>
      <c r="N403" s="517">
        <f>N385</f>
        <v>0</v>
      </c>
      <c r="O403" s="511">
        <f>M403+L403</f>
        <v>0</v>
      </c>
      <c r="P403" s="456"/>
      <c r="Q403" s="465">
        <f>IF(O403=0,0,B403/A403-1)</f>
        <v>0</v>
      </c>
      <c r="R403" s="297">
        <f>SUM(+L403*(1+Q403),0)</f>
        <v>0</v>
      </c>
      <c r="S403" s="297">
        <f>SUM(+M403*(1+Q403),0)</f>
        <v>0</v>
      </c>
      <c r="T403" s="297">
        <f>S403+R403</f>
        <v>0</v>
      </c>
      <c r="U403" s="456"/>
      <c r="V403" s="466">
        <f>IF(T403=0,0,G403)</f>
        <v>0</v>
      </c>
      <c r="W403" s="467">
        <f>IF(L403=0,0,C403/B403-1)</f>
        <v>0</v>
      </c>
      <c r="X403" s="467"/>
      <c r="Y403" s="297">
        <f>SUM(+R403*(1+W403),0)</f>
        <v>0</v>
      </c>
      <c r="Z403" s="428">
        <f>SUM(+S403*(1+W403),0)</f>
        <v>0</v>
      </c>
      <c r="AA403" s="310">
        <f>Y403+Z403</f>
        <v>0</v>
      </c>
      <c r="AC403" s="191">
        <f>AA403</f>
        <v>0</v>
      </c>
      <c r="AD403" s="15"/>
      <c r="AE403" s="17"/>
      <c r="AF403" s="17"/>
      <c r="AG403" s="17"/>
      <c r="AH403" s="17"/>
      <c r="AI403" s="17"/>
    </row>
    <row r="404" spans="1:35" ht="15">
      <c r="A404" s="194">
        <f t="shared" ref="A404:C404" si="157">A403</f>
        <v>1.0285676763214286</v>
      </c>
      <c r="B404" s="194">
        <f t="shared" si="157"/>
        <v>1.0507806142209108</v>
      </c>
      <c r="C404" s="197">
        <f t="shared" si="157"/>
        <v>1.292458728012714</v>
      </c>
      <c r="D404" s="189" t="str">
        <f>FIXED(HLOOKUP(G404,cwccis,4),0,TRUE)&amp;HLOOKUP(G404,cwccis,5)</f>
        <v>2020(Apr - Jun)</v>
      </c>
      <c r="E404" s="189">
        <f>J401</f>
        <v>31</v>
      </c>
      <c r="F404" s="223" t="s">
        <v>507</v>
      </c>
      <c r="G404" s="196" t="str">
        <f>G397</f>
        <v>2020Q3</v>
      </c>
      <c r="H404" s="35"/>
      <c r="I404" s="7">
        <f t="shared" si="140"/>
        <v>41</v>
      </c>
      <c r="J404" s="411">
        <f>'Input %'!$D$25</f>
        <v>2.5000000000000001E-2</v>
      </c>
      <c r="K404" s="414" t="s">
        <v>44</v>
      </c>
      <c r="L404" s="412">
        <f>ROUND(L385*J404,0)</f>
        <v>0</v>
      </c>
      <c r="M404" s="481">
        <f>L404*N404</f>
        <v>0</v>
      </c>
      <c r="N404" s="517">
        <f>N385</f>
        <v>0</v>
      </c>
      <c r="O404" s="511">
        <f>M404+L404</f>
        <v>0</v>
      </c>
      <c r="P404" s="456"/>
      <c r="Q404" s="465">
        <f>IF(O404=0,0,B404/A404-1)</f>
        <v>0</v>
      </c>
      <c r="R404" s="297">
        <f>SUM(+L404*(1+Q404),0)</f>
        <v>0</v>
      </c>
      <c r="S404" s="297">
        <f>SUM(+M404*(1+Q404),0)</f>
        <v>0</v>
      </c>
      <c r="T404" s="297">
        <f>S404+R404</f>
        <v>0</v>
      </c>
      <c r="U404" s="456"/>
      <c r="V404" s="466">
        <f>IF(T404=0,0,G404)</f>
        <v>0</v>
      </c>
      <c r="W404" s="467">
        <f>IF(L404=0,0,C404/B404-1)</f>
        <v>0</v>
      </c>
      <c r="X404" s="467"/>
      <c r="Y404" s="297">
        <f>SUM(+R404*(1+W404),0)</f>
        <v>0</v>
      </c>
      <c r="Z404" s="428">
        <f>SUM(+S404*(1+W404),0)</f>
        <v>0</v>
      </c>
      <c r="AA404" s="310">
        <f>Y404+Z404</f>
        <v>0</v>
      </c>
      <c r="AC404" s="191">
        <f>AA404</f>
        <v>0</v>
      </c>
      <c r="AD404" s="15"/>
      <c r="AE404" s="17"/>
      <c r="AF404" s="17"/>
      <c r="AG404" s="17"/>
      <c r="AH404" s="17"/>
      <c r="AI404" s="17"/>
    </row>
    <row r="405" spans="1:35" ht="15.6" thickBot="1">
      <c r="A405" s="116"/>
      <c r="B405" s="150"/>
      <c r="C405" s="150"/>
      <c r="D405" s="118"/>
      <c r="E405" s="118"/>
      <c r="F405" s="210"/>
      <c r="G405" s="210"/>
      <c r="H405" s="40"/>
      <c r="I405" s="7">
        <f t="shared" si="140"/>
        <v>42</v>
      </c>
      <c r="J405" s="411"/>
      <c r="K405" s="487"/>
      <c r="L405" s="488"/>
      <c r="M405" s="341"/>
      <c r="N405" s="489"/>
      <c r="O405" s="445"/>
      <c r="P405" s="490"/>
      <c r="Q405" s="491"/>
      <c r="R405" s="341"/>
      <c r="S405" s="341"/>
      <c r="T405" s="341"/>
      <c r="U405" s="490"/>
      <c r="V405" s="421"/>
      <c r="W405" s="444"/>
      <c r="X405" s="444"/>
      <c r="Y405" s="341"/>
      <c r="Z405" s="422"/>
      <c r="AA405" s="423"/>
      <c r="AC405" s="27"/>
      <c r="AD405" s="15"/>
      <c r="AE405" s="17"/>
      <c r="AF405" s="17"/>
      <c r="AG405" s="17"/>
      <c r="AH405" s="17"/>
      <c r="AI405" s="17"/>
    </row>
    <row r="406" spans="1:35" ht="15.6" thickTop="1">
      <c r="A406" s="116"/>
      <c r="B406" s="155"/>
      <c r="C406" s="155"/>
      <c r="D406" s="118"/>
      <c r="E406" s="118"/>
      <c r="F406" s="210"/>
      <c r="G406" s="210"/>
      <c r="H406" s="40"/>
      <c r="I406" s="7">
        <f t="shared" si="140"/>
        <v>43</v>
      </c>
      <c r="J406" s="295"/>
      <c r="K406" s="308" t="s">
        <v>71</v>
      </c>
      <c r="L406" s="425">
        <f>(SUM(L385:L405))</f>
        <v>0</v>
      </c>
      <c r="M406" s="426">
        <f>(SUM(M385:M405))</f>
        <v>0</v>
      </c>
      <c r="N406" s="492"/>
      <c r="O406" s="518">
        <f>L406+M406</f>
        <v>0</v>
      </c>
      <c r="P406" s="448"/>
      <c r="Q406" s="494"/>
      <c r="R406" s="426">
        <f>(SUM(R385:R405))</f>
        <v>0</v>
      </c>
      <c r="S406" s="426">
        <f>(SUM(S385:S405))</f>
        <v>0</v>
      </c>
      <c r="T406" s="426">
        <f>R406+S406</f>
        <v>0</v>
      </c>
      <c r="U406" s="448"/>
      <c r="V406" s="494"/>
      <c r="W406" s="454"/>
      <c r="X406" s="454"/>
      <c r="Y406" s="426">
        <f>(SUM(Y385:Y405))</f>
        <v>0</v>
      </c>
      <c r="Z406" s="495">
        <f>(SUM(Z385:Z405))</f>
        <v>0</v>
      </c>
      <c r="AA406" s="496">
        <f>Y406+Z406</f>
        <v>0</v>
      </c>
      <c r="AC406" s="198">
        <f>SUM(AC365:AC405)</f>
        <v>0</v>
      </c>
      <c r="AD406" s="28" t="s">
        <v>6</v>
      </c>
      <c r="AE406" s="18"/>
      <c r="AF406" s="17"/>
      <c r="AG406" s="17"/>
      <c r="AH406" s="17"/>
      <c r="AI406" s="17"/>
    </row>
    <row r="407" spans="1:35" ht="15">
      <c r="A407" s="116"/>
      <c r="D407" s="118"/>
      <c r="E407" s="118"/>
      <c r="F407" s="210"/>
      <c r="G407" s="210"/>
      <c r="H407" s="40"/>
      <c r="I407" s="7">
        <f t="shared" si="140"/>
        <v>44</v>
      </c>
      <c r="J407" s="497"/>
      <c r="K407" s="498"/>
      <c r="L407" s="499"/>
      <c r="M407" s="499"/>
      <c r="N407" s="500"/>
      <c r="O407" s="499"/>
      <c r="P407" s="501"/>
      <c r="Q407" s="497"/>
      <c r="R407" s="502"/>
      <c r="S407" s="502"/>
      <c r="T407" s="502"/>
      <c r="U407" s="501"/>
      <c r="V407" s="497"/>
      <c r="W407" s="497"/>
      <c r="X407" s="497"/>
      <c r="Y407" s="502"/>
      <c r="Z407" s="436"/>
      <c r="AA407" s="436"/>
      <c r="AC407" s="191">
        <f>AA406</f>
        <v>0</v>
      </c>
      <c r="AD407" s="15"/>
      <c r="AE407" s="17"/>
      <c r="AF407" s="17"/>
      <c r="AG407" s="17"/>
      <c r="AH407" s="17"/>
      <c r="AI407" s="17"/>
    </row>
    <row r="408" spans="1:35" s="523" customFormat="1" ht="15.6">
      <c r="A408" s="10"/>
      <c r="B408" s="57" t="s">
        <v>77</v>
      </c>
      <c r="C408" s="57"/>
      <c r="D408" s="10"/>
      <c r="E408" s="10"/>
      <c r="F408" s="217"/>
      <c r="G408" s="10">
        <v>9</v>
      </c>
      <c r="H408" s="8"/>
      <c r="I408" s="7">
        <v>1</v>
      </c>
      <c r="J408" s="439"/>
      <c r="K408" s="439"/>
      <c r="L408" s="440"/>
      <c r="M408" s="440"/>
      <c r="N408" s="439"/>
      <c r="O408" s="370" t="s">
        <v>67</v>
      </c>
      <c r="P408" s="439"/>
      <c r="Q408" s="439"/>
      <c r="R408" s="441"/>
      <c r="S408" s="441"/>
      <c r="T408" s="441"/>
      <c r="U408" s="439"/>
      <c r="V408" s="439"/>
      <c r="W408" s="439"/>
      <c r="X408" s="439"/>
      <c r="Y408" s="441"/>
      <c r="Z408" s="375"/>
      <c r="AA408" s="375"/>
      <c r="AC408" s="21"/>
    </row>
    <row r="409" spans="1:35" s="523" customFormat="1">
      <c r="A409" s="116"/>
      <c r="B409" s="151"/>
      <c r="C409" s="151"/>
      <c r="D409" s="118"/>
      <c r="E409" s="118"/>
      <c r="F409" s="210"/>
      <c r="G409" s="210"/>
      <c r="H409" s="40"/>
      <c r="I409" s="7">
        <f>I408+1</f>
        <v>2</v>
      </c>
      <c r="J409" s="439"/>
      <c r="K409" s="439"/>
      <c r="L409" s="440"/>
      <c r="M409" s="440"/>
      <c r="N409" s="439"/>
      <c r="O409" s="370"/>
      <c r="P409" s="439"/>
      <c r="Q409" s="439"/>
      <c r="R409" s="441"/>
      <c r="S409" s="441"/>
      <c r="T409" s="441"/>
      <c r="U409" s="439"/>
      <c r="V409" s="439"/>
      <c r="W409" s="439"/>
      <c r="X409" s="439"/>
      <c r="Y409" s="441"/>
      <c r="Z409" s="375"/>
      <c r="AA409" s="375"/>
      <c r="AC409" s="21"/>
    </row>
    <row r="410" spans="1:35" s="523" customFormat="1">
      <c r="A410" s="116"/>
      <c r="B410" s="765"/>
      <c r="C410" s="765"/>
      <c r="D410" s="765"/>
      <c r="E410" s="765"/>
      <c r="F410" s="765"/>
      <c r="G410" s="542"/>
      <c r="H410" s="543"/>
      <c r="I410" s="7">
        <f t="shared" ref="I410:I451" si="158">I409+1</f>
        <v>3</v>
      </c>
      <c r="J410" s="442" t="s">
        <v>25</v>
      </c>
      <c r="K410" s="538" t="str">
        <f>'Input %'!$B$2</f>
        <v>Project X Major Rehabilitation</v>
      </c>
      <c r="L410" s="295"/>
      <c r="M410" s="295"/>
      <c r="N410" s="295"/>
      <c r="O410" s="295"/>
      <c r="P410" s="295"/>
      <c r="Q410" s="295"/>
      <c r="R410" s="356"/>
      <c r="S410" s="356"/>
      <c r="T410" s="443" t="s">
        <v>24</v>
      </c>
      <c r="U410" s="295"/>
      <c r="V410" s="538" t="str">
        <f>'Input %'!$B$1</f>
        <v>NPD North Pacific Division</v>
      </c>
      <c r="W410" s="295"/>
      <c r="X410" s="295"/>
      <c r="Y410" s="356"/>
      <c r="Z410" s="443" t="s">
        <v>27</v>
      </c>
      <c r="AA410" s="376">
        <f>'Input %'!$B$6</f>
        <v>41731</v>
      </c>
      <c r="AC410" s="21"/>
    </row>
    <row r="411" spans="1:35" s="523" customFormat="1">
      <c r="A411" s="116"/>
      <c r="B411" s="151"/>
      <c r="C411" s="151"/>
      <c r="D411" s="118"/>
      <c r="E411" s="118"/>
      <c r="F411" s="210"/>
      <c r="G411" s="210"/>
      <c r="H411" s="40"/>
      <c r="I411" s="7">
        <f t="shared" si="158"/>
        <v>4</v>
      </c>
      <c r="J411" s="442" t="s">
        <v>26</v>
      </c>
      <c r="K411" s="538" t="str">
        <f>'Input %'!$B$4</f>
        <v>Somewhere  WA</v>
      </c>
      <c r="L411" s="295"/>
      <c r="M411" s="332"/>
      <c r="N411" s="295"/>
      <c r="O411" s="295"/>
      <c r="P411" s="295"/>
      <c r="Q411" s="295"/>
      <c r="R411" s="356"/>
      <c r="S411" s="356"/>
      <c r="T411" s="443" t="s">
        <v>28</v>
      </c>
      <c r="U411" s="295"/>
      <c r="V411" s="248" t="str">
        <f>'Input %'!$A$14</f>
        <v xml:space="preserve">  CHIEF, COST ENGINEERING, xxx</v>
      </c>
      <c r="W411" s="295"/>
      <c r="X411" s="295"/>
      <c r="Y411" s="356"/>
      <c r="Z411" s="249"/>
      <c r="AA411" s="250"/>
      <c r="AC411" s="20"/>
    </row>
    <row r="412" spans="1:35" s="523" customFormat="1">
      <c r="A412" s="116"/>
      <c r="B412" s="153"/>
      <c r="C412" s="153"/>
      <c r="D412" s="118"/>
      <c r="E412" s="118"/>
      <c r="F412" s="210"/>
      <c r="G412" s="210"/>
      <c r="H412" s="40"/>
      <c r="I412" s="7">
        <f t="shared" si="158"/>
        <v>5</v>
      </c>
      <c r="J412" s="248" t="s">
        <v>428</v>
      </c>
      <c r="K412" s="295"/>
      <c r="L412" s="252" t="str">
        <f>'Input %'!$B$7</f>
        <v>Project X Major Rehabilitation Report June 2014</v>
      </c>
      <c r="M412" s="295"/>
      <c r="N412" s="295"/>
      <c r="O412" s="295"/>
      <c r="P412" s="295"/>
      <c r="Q412" s="295"/>
      <c r="R412" s="356"/>
      <c r="S412" s="356"/>
      <c r="T412" s="356"/>
      <c r="U412" s="295"/>
      <c r="V412" s="295"/>
      <c r="W412" s="295"/>
      <c r="X412" s="295"/>
      <c r="Y412" s="356"/>
      <c r="Z412" s="250"/>
      <c r="AA412" s="249"/>
      <c r="AC412" s="19"/>
    </row>
    <row r="413" spans="1:35" s="523" customFormat="1" ht="13.8" thickBot="1">
      <c r="A413" s="116"/>
      <c r="B413" s="149" t="s">
        <v>402</v>
      </c>
      <c r="C413" s="149"/>
      <c r="D413" s="149" t="s">
        <v>5</v>
      </c>
      <c r="E413" s="149"/>
      <c r="F413" s="210"/>
      <c r="G413" s="149" t="s">
        <v>69</v>
      </c>
      <c r="H413" s="40"/>
      <c r="I413" s="7">
        <f t="shared" si="158"/>
        <v>6</v>
      </c>
      <c r="J413" s="444"/>
      <c r="K413" s="444"/>
      <c r="L413" s="445"/>
      <c r="M413" s="445"/>
      <c r="N413" s="444"/>
      <c r="O413" s="445"/>
      <c r="P413" s="444"/>
      <c r="Q413" s="444"/>
      <c r="R413" s="446"/>
      <c r="S413" s="446"/>
      <c r="T413" s="446"/>
      <c r="U413" s="444"/>
      <c r="V413" s="444"/>
      <c r="W413" s="444"/>
      <c r="X413" s="444"/>
      <c r="Y413" s="446"/>
      <c r="Z413" s="256"/>
      <c r="AA413" s="256"/>
      <c r="AC413" s="20"/>
    </row>
    <row r="414" spans="1:35" s="523" customFormat="1" ht="43.2" customHeight="1" thickTop="1" thickBot="1">
      <c r="A414" s="145"/>
      <c r="B414" s="144"/>
      <c r="C414" s="144"/>
      <c r="D414" s="117"/>
      <c r="E414" s="117"/>
      <c r="F414" s="210"/>
      <c r="G414" s="210"/>
      <c r="H414" s="2"/>
      <c r="I414" s="7">
        <f t="shared" si="158"/>
        <v>7</v>
      </c>
      <c r="J414" s="754" t="s">
        <v>701</v>
      </c>
      <c r="K414" s="755"/>
      <c r="L414" s="756" t="s">
        <v>589</v>
      </c>
      <c r="M414" s="757"/>
      <c r="N414" s="757"/>
      <c r="O414" s="757"/>
      <c r="P414" s="257"/>
      <c r="Q414" s="758" t="s">
        <v>693</v>
      </c>
      <c r="R414" s="759"/>
      <c r="S414" s="759"/>
      <c r="T414" s="759"/>
      <c r="U414" s="257"/>
      <c r="V414" s="750" t="s">
        <v>588</v>
      </c>
      <c r="W414" s="751"/>
      <c r="X414" s="751"/>
      <c r="Y414" s="751"/>
      <c r="Z414" s="751"/>
      <c r="AA414" s="752"/>
      <c r="AC414" s="19"/>
      <c r="AD414" s="17"/>
      <c r="AE414" s="17"/>
      <c r="AF414" s="17"/>
      <c r="AG414" s="17"/>
      <c r="AH414" s="17"/>
      <c r="AI414" s="17"/>
    </row>
    <row r="415" spans="1:35" s="523" customFormat="1" ht="13.8" thickTop="1">
      <c r="A415" s="131"/>
      <c r="B415" s="131"/>
      <c r="C415" s="131"/>
      <c r="D415" s="130"/>
      <c r="E415" s="131"/>
      <c r="F415" s="210"/>
      <c r="G415" s="130"/>
      <c r="H415" s="40"/>
      <c r="I415" s="7">
        <f t="shared" si="158"/>
        <v>8</v>
      </c>
      <c r="J415" s="295"/>
      <c r="K415" s="447" t="s">
        <v>40</v>
      </c>
      <c r="L415" s="760" t="s">
        <v>29</v>
      </c>
      <c r="M415" s="761"/>
      <c r="N415" s="761"/>
      <c r="O415" s="743">
        <v>41713</v>
      </c>
      <c r="P415" s="448"/>
      <c r="Q415" s="449"/>
      <c r="R415" s="450"/>
      <c r="S415" s="451" t="s">
        <v>55</v>
      </c>
      <c r="T415" s="452">
        <f>'Input %'!$B$5</f>
        <v>2015</v>
      </c>
      <c r="U415" s="448"/>
      <c r="V415" s="453"/>
      <c r="W415" s="454"/>
      <c r="X415" s="454"/>
      <c r="Y415" s="450"/>
      <c r="Z415" s="455"/>
      <c r="AA415" s="380"/>
      <c r="AC415" s="20"/>
    </row>
    <row r="416" spans="1:35" s="523" customFormat="1">
      <c r="A416" s="116"/>
      <c r="B416" s="151"/>
      <c r="C416" s="151"/>
      <c r="D416" s="118"/>
      <c r="E416" s="118"/>
      <c r="F416" s="210"/>
      <c r="G416" s="210"/>
      <c r="H416" s="40"/>
      <c r="I416" s="7">
        <f t="shared" si="158"/>
        <v>9</v>
      </c>
      <c r="J416" s="295" t="s">
        <v>40</v>
      </c>
      <c r="K416" s="447" t="s">
        <v>40</v>
      </c>
      <c r="L416" s="762" t="s">
        <v>30</v>
      </c>
      <c r="M416" s="763"/>
      <c r="N416" s="763"/>
      <c r="O416" s="544">
        <f>IF(MONTH(O415)&gt;9,DATE(YEAR(O415),10,1),DATE(YEAR(O415)-1,10,1))</f>
        <v>41548</v>
      </c>
      <c r="P416" s="456"/>
      <c r="Q416" s="461"/>
      <c r="R416" s="458"/>
      <c r="S416" s="459" t="s">
        <v>56</v>
      </c>
      <c r="T416" s="269" t="str">
        <f>"1  OCT "&amp;RIGHT(FIXED(VALUE(T415-1),0,TRUE),2)</f>
        <v>1  OCT 14</v>
      </c>
      <c r="U416" s="456"/>
      <c r="V416" s="460"/>
      <c r="W416" s="332"/>
      <c r="X416" s="332"/>
      <c r="Y416" s="269" t="s">
        <v>679</v>
      </c>
      <c r="Z416" s="264"/>
      <c r="AA416" s="265"/>
      <c r="AC416" s="20"/>
    </row>
    <row r="417" spans="1:35" s="523" customFormat="1" ht="15.6">
      <c r="A417" s="116"/>
      <c r="B417" s="151"/>
      <c r="C417" s="151"/>
      <c r="D417" s="526"/>
      <c r="E417" s="209"/>
      <c r="G417" s="209"/>
      <c r="H417" s="37"/>
      <c r="I417" s="7">
        <f t="shared" si="158"/>
        <v>10</v>
      </c>
      <c r="J417" s="295"/>
      <c r="K417" s="447"/>
      <c r="L417" s="461"/>
      <c r="M417" s="332"/>
      <c r="N417" s="332"/>
      <c r="O417" s="332"/>
      <c r="P417" s="456"/>
      <c r="Q417" s="461"/>
      <c r="R417" s="458"/>
      <c r="S417" s="459"/>
      <c r="T417" s="269"/>
      <c r="U417" s="456"/>
      <c r="V417" s="460"/>
      <c r="W417" s="332"/>
      <c r="X417" s="332"/>
      <c r="Y417" s="269"/>
      <c r="Z417" s="264"/>
      <c r="AA417" s="265"/>
      <c r="AC417" s="20"/>
    </row>
    <row r="418" spans="1:35" s="523" customFormat="1">
      <c r="A418" s="154"/>
      <c r="B418" s="138" t="s">
        <v>504</v>
      </c>
      <c r="C418" s="154"/>
      <c r="D418" s="189" t="str">
        <f>FIXED(HLOOKUP(G418,cwccis,4),0,TRUE)&amp;HLOOKUP(G418,cwccis,5)</f>
        <v>2013(Oct - Dec)</v>
      </c>
      <c r="E418" s="137"/>
      <c r="F418" s="227" t="s">
        <v>690</v>
      </c>
      <c r="G418" s="154" t="str">
        <f>VLOOKUP(O416,'Input %'!$A$73:$C$193,3)</f>
        <v>2014Q1</v>
      </c>
      <c r="H418" s="37"/>
      <c r="I418" s="7">
        <f t="shared" si="158"/>
        <v>11</v>
      </c>
      <c r="J418" s="462" t="s">
        <v>52</v>
      </c>
      <c r="K418" s="383" t="s">
        <v>53</v>
      </c>
      <c r="L418" s="463" t="s">
        <v>31</v>
      </c>
      <c r="M418" s="385" t="s">
        <v>32</v>
      </c>
      <c r="N418" s="385" t="s">
        <v>32</v>
      </c>
      <c r="O418" s="385" t="s">
        <v>33</v>
      </c>
      <c r="P418" s="456"/>
      <c r="Q418" s="463" t="s">
        <v>60</v>
      </c>
      <c r="R418" s="269" t="s">
        <v>31</v>
      </c>
      <c r="S418" s="269" t="s">
        <v>32</v>
      </c>
      <c r="T418" s="269" t="s">
        <v>33</v>
      </c>
      <c r="U418" s="456"/>
      <c r="V418" s="463" t="s">
        <v>73</v>
      </c>
      <c r="W418" s="385" t="s">
        <v>60</v>
      </c>
      <c r="X418" s="385"/>
      <c r="Y418" s="269" t="s">
        <v>31</v>
      </c>
      <c r="Z418" s="279" t="s">
        <v>32</v>
      </c>
      <c r="AA418" s="280" t="s">
        <v>34</v>
      </c>
      <c r="AC418" s="20"/>
    </row>
    <row r="419" spans="1:35" s="523" customFormat="1">
      <c r="A419" s="116"/>
      <c r="B419" s="138" t="s">
        <v>505</v>
      </c>
      <c r="C419" s="154"/>
      <c r="D419" s="189" t="str">
        <f>FIXED(HLOOKUP(G419,cwccis,4),0,TRUE)&amp;HLOOKUP(G419,cwccis,5)</f>
        <v>2014(Oct - Dec)</v>
      </c>
      <c r="E419" s="117"/>
      <c r="F419" s="227" t="s">
        <v>691</v>
      </c>
      <c r="G419" s="154" t="str">
        <f>VLOOKUP(T415,'Input %'!$B$73:$C$193,2,FALSE)</f>
        <v>2015Q1</v>
      </c>
      <c r="H419" s="37"/>
      <c r="I419" s="7">
        <f t="shared" si="158"/>
        <v>12</v>
      </c>
      <c r="J419" s="281" t="s">
        <v>35</v>
      </c>
      <c r="K419" s="281" t="s">
        <v>54</v>
      </c>
      <c r="L419" s="282" t="s">
        <v>58</v>
      </c>
      <c r="M419" s="285" t="s">
        <v>58</v>
      </c>
      <c r="N419" s="285" t="s">
        <v>59</v>
      </c>
      <c r="O419" s="285" t="s">
        <v>58</v>
      </c>
      <c r="P419" s="456"/>
      <c r="Q419" s="282" t="s">
        <v>59</v>
      </c>
      <c r="R419" s="283" t="s">
        <v>58</v>
      </c>
      <c r="S419" s="283" t="s">
        <v>58</v>
      </c>
      <c r="T419" s="283" t="s">
        <v>58</v>
      </c>
      <c r="U419" s="456"/>
      <c r="V419" s="282" t="s">
        <v>72</v>
      </c>
      <c r="W419" s="285" t="s">
        <v>59</v>
      </c>
      <c r="X419" s="285"/>
      <c r="Y419" s="283" t="s">
        <v>58</v>
      </c>
      <c r="Z419" s="283" t="s">
        <v>58</v>
      </c>
      <c r="AA419" s="286" t="s">
        <v>58</v>
      </c>
      <c r="AC419" s="20"/>
    </row>
    <row r="420" spans="1:35" s="523" customFormat="1">
      <c r="A420" s="116"/>
      <c r="B420" s="154"/>
      <c r="C420" s="154"/>
      <c r="D420" s="118"/>
      <c r="E420" s="118"/>
      <c r="F420" s="209"/>
      <c r="G420" s="154"/>
      <c r="H420" s="37"/>
      <c r="I420" s="7">
        <f t="shared" si="158"/>
        <v>13</v>
      </c>
      <c r="J420" s="287" t="s">
        <v>475</v>
      </c>
      <c r="K420" s="287" t="s">
        <v>476</v>
      </c>
      <c r="L420" s="288" t="s">
        <v>477</v>
      </c>
      <c r="M420" s="287" t="s">
        <v>478</v>
      </c>
      <c r="N420" s="287" t="s">
        <v>479</v>
      </c>
      <c r="O420" s="287" t="s">
        <v>480</v>
      </c>
      <c r="P420" s="289"/>
      <c r="Q420" s="288" t="s">
        <v>481</v>
      </c>
      <c r="R420" s="290" t="s">
        <v>482</v>
      </c>
      <c r="S420" s="290" t="s">
        <v>483</v>
      </c>
      <c r="T420" s="290" t="s">
        <v>484</v>
      </c>
      <c r="U420" s="289"/>
      <c r="V420" s="288" t="s">
        <v>489</v>
      </c>
      <c r="W420" s="287" t="s">
        <v>485</v>
      </c>
      <c r="X420" s="287"/>
      <c r="Y420" s="290" t="s">
        <v>486</v>
      </c>
      <c r="Z420" s="290" t="s">
        <v>487</v>
      </c>
      <c r="AA420" s="291" t="s">
        <v>488</v>
      </c>
      <c r="AC420" s="20"/>
    </row>
    <row r="421" spans="1:35" s="523" customFormat="1">
      <c r="A421" s="116"/>
      <c r="B421" s="154"/>
      <c r="C421" s="154"/>
      <c r="D421" s="137"/>
      <c r="E421" s="137"/>
      <c r="F421" s="209"/>
      <c r="G421" s="154"/>
      <c r="H421" s="125"/>
      <c r="I421" s="7">
        <f t="shared" si="158"/>
        <v>14</v>
      </c>
      <c r="J421" s="295"/>
      <c r="K421" s="582" t="s">
        <v>1278</v>
      </c>
      <c r="L421" s="464"/>
      <c r="M421" s="347"/>
      <c r="N421" s="332"/>
      <c r="O421" s="347"/>
      <c r="P421" s="456"/>
      <c r="Q421" s="460"/>
      <c r="R421" s="458"/>
      <c r="S421" s="458"/>
      <c r="T421" s="458"/>
      <c r="U421" s="456"/>
      <c r="V421" s="460"/>
      <c r="W421" s="332"/>
      <c r="X421" s="332"/>
      <c r="Y421" s="458"/>
      <c r="Z421" s="264"/>
      <c r="AA421" s="265"/>
      <c r="AC421" s="20"/>
    </row>
    <row r="422" spans="1:35" s="523" customFormat="1" ht="15.6">
      <c r="A422" s="190">
        <f>HLOOKUP(G418,cwccis,VLOOKUP(J422,row,2))</f>
        <v>871.77</v>
      </c>
      <c r="B422" s="190">
        <f>HLOOKUP(G419,cwccis,VLOOKUP(J422,row,2))</f>
        <v>885.32</v>
      </c>
      <c r="C422" s="190">
        <f>HLOOKUP(G422,cwccis,VLOOKUP(J422,row,2))</f>
        <v>849.84</v>
      </c>
      <c r="D422" s="189" t="str">
        <f>FIXED(HLOOKUP(G422,cwccis,4),0,TRUE)&amp;HLOOKUP(G422,cwccis,5)</f>
        <v>2012(Oct - Dec)</v>
      </c>
      <c r="E422" s="189" t="str">
        <f>J422</f>
        <v>03</v>
      </c>
      <c r="F422" s="218" t="str">
        <f>" Midpoint "&amp;J422</f>
        <v xml:space="preserve"> Midpoint 03</v>
      </c>
      <c r="G422" s="161" t="s">
        <v>1</v>
      </c>
      <c r="H422" s="37"/>
      <c r="I422" s="7">
        <f t="shared" si="158"/>
        <v>15</v>
      </c>
      <c r="J422" s="294" t="s">
        <v>78</v>
      </c>
      <c r="K422" s="295" t="str">
        <f>VLOOKUP(J422,row,3)</f>
        <v>RESERVOIRS</v>
      </c>
      <c r="L422" s="389">
        <v>0</v>
      </c>
      <c r="M422" s="390">
        <f>L422*N422</f>
        <v>0</v>
      </c>
      <c r="N422" s="391">
        <v>0</v>
      </c>
      <c r="O422" s="323">
        <f>M422+L422</f>
        <v>0</v>
      </c>
      <c r="P422" s="456"/>
      <c r="Q422" s="465">
        <f>IF(O422=0,0,B422/A422-1)</f>
        <v>0</v>
      </c>
      <c r="R422" s="297">
        <f>SUM(+L422*(1+Q422),0)</f>
        <v>0</v>
      </c>
      <c r="S422" s="297">
        <f>SUM(+M422*(1+Q422),0)</f>
        <v>0</v>
      </c>
      <c r="T422" s="297">
        <f>S422+R422</f>
        <v>0</v>
      </c>
      <c r="U422" s="456"/>
      <c r="V422" s="466">
        <f>IF(T422=0,0,G422)</f>
        <v>0</v>
      </c>
      <c r="W422" s="467">
        <f>IF(L422=0,0,C422/B422-1)</f>
        <v>0</v>
      </c>
      <c r="X422" s="467"/>
      <c r="Y422" s="297">
        <f>SUM(+R422*(1+W422),0)</f>
        <v>0</v>
      </c>
      <c r="Z422" s="428">
        <f>SUM(+S422*(1+W422),0)</f>
        <v>0</v>
      </c>
      <c r="AA422" s="310">
        <f>Y422+Z422</f>
        <v>0</v>
      </c>
      <c r="AC422" s="20"/>
    </row>
    <row r="423" spans="1:35" s="523" customFormat="1" ht="15.6">
      <c r="A423" s="190">
        <f>HLOOKUP($G418,cwccis,VLOOKUP(J423,row,2))</f>
        <v>790.24</v>
      </c>
      <c r="B423" s="190">
        <f>HLOOKUP(G419,cwccis,VLOOKUP(J423,row,2))</f>
        <v>802.53</v>
      </c>
      <c r="C423" s="190">
        <f>HLOOKUP(G423,cwccis,VLOOKUP(J423,row,2))</f>
        <v>790.24</v>
      </c>
      <c r="D423" s="189" t="str">
        <f>FIXED(HLOOKUP(G423,cwccis,4),0,TRUE)&amp;HLOOKUP(G423,cwccis,5)</f>
        <v>2013(Oct - Dec)</v>
      </c>
      <c r="E423" s="189" t="str">
        <f>J423</f>
        <v>04</v>
      </c>
      <c r="F423" s="218" t="str">
        <f>" Midpoint "&amp;J423</f>
        <v xml:space="preserve"> Midpoint 04</v>
      </c>
      <c r="G423" s="161" t="s">
        <v>0</v>
      </c>
      <c r="H423" s="37"/>
      <c r="I423" s="7">
        <f t="shared" si="158"/>
        <v>16</v>
      </c>
      <c r="J423" s="294" t="s">
        <v>79</v>
      </c>
      <c r="K423" s="295" t="str">
        <f>VLOOKUP(J423,row,3)</f>
        <v>DAMS</v>
      </c>
      <c r="L423" s="389">
        <v>0</v>
      </c>
      <c r="M423" s="390">
        <f>L423*N423</f>
        <v>0</v>
      </c>
      <c r="N423" s="391">
        <v>0</v>
      </c>
      <c r="O423" s="323">
        <f>M423+L423</f>
        <v>0</v>
      </c>
      <c r="P423" s="456"/>
      <c r="Q423" s="465">
        <f>IF(O423=0,0,B423/A423-1)</f>
        <v>0</v>
      </c>
      <c r="R423" s="297">
        <f>SUM(+L423*(1+Q423),0)</f>
        <v>0</v>
      </c>
      <c r="S423" s="297">
        <f>SUM(+M423*(1+Q423),0)</f>
        <v>0</v>
      </c>
      <c r="T423" s="297">
        <f>S423+R423</f>
        <v>0</v>
      </c>
      <c r="U423" s="456"/>
      <c r="V423" s="466">
        <f>IF(T423=0,0,G423)</f>
        <v>0</v>
      </c>
      <c r="W423" s="467">
        <f>IF(L423=0,0,C423/B423-1)</f>
        <v>0</v>
      </c>
      <c r="X423" s="467"/>
      <c r="Y423" s="297">
        <f>SUM(+R423*(1+W423),0)</f>
        <v>0</v>
      </c>
      <c r="Z423" s="428">
        <f>SUM(+S423*(1+W423),0)</f>
        <v>0</v>
      </c>
      <c r="AA423" s="310">
        <f>Y423+Z423</f>
        <v>0</v>
      </c>
      <c r="AC423" s="20"/>
    </row>
    <row r="424" spans="1:35" s="523" customFormat="1" ht="15.6">
      <c r="A424" s="190">
        <f>HLOOKUP($G418,cwccis,VLOOKUP(J424,row,2))</f>
        <v>787.78</v>
      </c>
      <c r="B424" s="190">
        <f>HLOOKUP(G419,cwccis,VLOOKUP(J424,row,2))</f>
        <v>800.03</v>
      </c>
      <c r="C424" s="190">
        <f>HLOOKUP(G424,cwccis,VLOOKUP(J424,row,2))</f>
        <v>800.03</v>
      </c>
      <c r="D424" s="189" t="str">
        <f>FIXED(HLOOKUP(G424,cwccis,4),0,TRUE)&amp;HLOOKUP(G424,cwccis,5)</f>
        <v>2014(Oct - Dec)</v>
      </c>
      <c r="E424" s="189" t="str">
        <f>J424</f>
        <v>05</v>
      </c>
      <c r="F424" s="218" t="str">
        <f>" Midpoint "&amp;J424</f>
        <v xml:space="preserve"> Midpoint 05</v>
      </c>
      <c r="G424" s="161" t="s">
        <v>676</v>
      </c>
      <c r="H424" s="37"/>
      <c r="I424" s="7">
        <f t="shared" si="158"/>
        <v>17</v>
      </c>
      <c r="J424" s="294" t="s">
        <v>80</v>
      </c>
      <c r="K424" s="295" t="str">
        <f>VLOOKUP(J424,row,3)</f>
        <v>LOCKS</v>
      </c>
      <c r="L424" s="389">
        <v>0</v>
      </c>
      <c r="M424" s="390">
        <f>L424*N424</f>
        <v>0</v>
      </c>
      <c r="N424" s="391">
        <v>0</v>
      </c>
      <c r="O424" s="323">
        <f>M424+L424</f>
        <v>0</v>
      </c>
      <c r="P424" s="456"/>
      <c r="Q424" s="465">
        <f>IF(O424=0,0,B424/A424-1)</f>
        <v>0</v>
      </c>
      <c r="R424" s="297">
        <f>SUM(+L424*(1+Q424),0)</f>
        <v>0</v>
      </c>
      <c r="S424" s="297">
        <f>SUM(+M424*(1+Q424),0)</f>
        <v>0</v>
      </c>
      <c r="T424" s="297">
        <f>S424+R424</f>
        <v>0</v>
      </c>
      <c r="U424" s="456"/>
      <c r="V424" s="466">
        <f>IF(T424=0,0,G424)</f>
        <v>0</v>
      </c>
      <c r="W424" s="467">
        <f>IF(L424=0,0,C424/B424-1)</f>
        <v>0</v>
      </c>
      <c r="X424" s="467"/>
      <c r="Y424" s="297">
        <f>SUM(+R424*(1+W424),0)</f>
        <v>0</v>
      </c>
      <c r="Z424" s="428">
        <f>SUM(+S424*(1+W424),0)</f>
        <v>0</v>
      </c>
      <c r="AA424" s="310">
        <f>Y424+Z424</f>
        <v>0</v>
      </c>
      <c r="AC424" s="20"/>
    </row>
    <row r="425" spans="1:35" s="523" customFormat="1" ht="15.6">
      <c r="A425" s="190">
        <f>HLOOKUP(G418,cwccis,VLOOKUP(J425,row,2))</f>
        <v>775.02</v>
      </c>
      <c r="B425" s="190">
        <f>HLOOKUP(G419,cwccis,VLOOKUP(J425,row,2))</f>
        <v>787.07</v>
      </c>
      <c r="C425" s="190">
        <f>HLOOKUP(G425,cwccis,VLOOKUP(J425,row,2))</f>
        <v>801.81</v>
      </c>
      <c r="D425" s="189" t="str">
        <f>FIXED(HLOOKUP(G425,cwccis,4),0,TRUE)&amp;HLOOKUP(G425,cwccis,5)</f>
        <v>2015(Oct - Dec)</v>
      </c>
      <c r="E425" s="189" t="str">
        <f>J425</f>
        <v>06</v>
      </c>
      <c r="F425" s="218" t="str">
        <f>" Midpoint "&amp;J425</f>
        <v xml:space="preserve"> Midpoint 06</v>
      </c>
      <c r="G425" s="161" t="s">
        <v>680</v>
      </c>
      <c r="H425" s="37"/>
      <c r="I425" s="7">
        <f t="shared" si="158"/>
        <v>18</v>
      </c>
      <c r="J425" s="294" t="s">
        <v>81</v>
      </c>
      <c r="K425" s="295" t="str">
        <f>VLOOKUP(J425,row,3)</f>
        <v>FISH &amp; WILDLIFE FACILITIES</v>
      </c>
      <c r="L425" s="389">
        <v>0</v>
      </c>
      <c r="M425" s="390">
        <f>L425*N425</f>
        <v>0</v>
      </c>
      <c r="N425" s="391">
        <v>0</v>
      </c>
      <c r="O425" s="323">
        <f>M425+L425</f>
        <v>0</v>
      </c>
      <c r="P425" s="456"/>
      <c r="Q425" s="465">
        <f>IF(O425=0,0,B425/A425-1)</f>
        <v>0</v>
      </c>
      <c r="R425" s="297">
        <f>SUM(+L425*(1+Q425),0)</f>
        <v>0</v>
      </c>
      <c r="S425" s="297">
        <f>SUM(+M425*(1+Q425),0)</f>
        <v>0</v>
      </c>
      <c r="T425" s="297">
        <f>S425+R425</f>
        <v>0</v>
      </c>
      <c r="U425" s="456"/>
      <c r="V425" s="466">
        <f>IF(T425=0,0,G425)</f>
        <v>0</v>
      </c>
      <c r="W425" s="467">
        <f>IF(L425=0,0,C425/B425-1)</f>
        <v>0</v>
      </c>
      <c r="X425" s="467"/>
      <c r="Y425" s="297">
        <f>SUM(+R425*(1+W425),0)</f>
        <v>0</v>
      </c>
      <c r="Z425" s="428">
        <f>SUM(+S425*(1+W425),0)</f>
        <v>0</v>
      </c>
      <c r="AA425" s="310">
        <f>Y425+Z425</f>
        <v>0</v>
      </c>
      <c r="AC425" s="20"/>
    </row>
    <row r="426" spans="1:35" s="523" customFormat="1" ht="15.6">
      <c r="A426" s="190">
        <f>HLOOKUP(G418,cwccis,VLOOKUP(J426,row,2))</f>
        <v>735.71</v>
      </c>
      <c r="B426" s="190">
        <f>HLOOKUP(G419,cwccis,VLOOKUP(J426,row,2))</f>
        <v>747.14</v>
      </c>
      <c r="C426" s="190">
        <f>HLOOKUP(G426,cwccis,VLOOKUP(J426,row,2))</f>
        <v>764.77</v>
      </c>
      <c r="D426" s="189" t="str">
        <f>FIXED(HLOOKUP(G426,cwccis,4),0,TRUE)&amp;HLOOKUP(G426,cwccis,5)</f>
        <v>2016(Jan - Mar)</v>
      </c>
      <c r="E426" s="189" t="str">
        <f>J426</f>
        <v>07</v>
      </c>
      <c r="F426" s="218" t="str">
        <f>" Midpoint "&amp;J426</f>
        <v xml:space="preserve"> Midpoint 07</v>
      </c>
      <c r="G426" s="161" t="s">
        <v>524</v>
      </c>
      <c r="H426" s="37"/>
      <c r="I426" s="7">
        <f t="shared" si="158"/>
        <v>19</v>
      </c>
      <c r="J426" s="294" t="s">
        <v>82</v>
      </c>
      <c r="K426" s="295" t="str">
        <f>VLOOKUP(J426,row,3)</f>
        <v>POWER PLANT</v>
      </c>
      <c r="L426" s="389">
        <v>0</v>
      </c>
      <c r="M426" s="390">
        <f>L426*N426</f>
        <v>0</v>
      </c>
      <c r="N426" s="391">
        <v>0</v>
      </c>
      <c r="O426" s="323">
        <f>M426+L426</f>
        <v>0</v>
      </c>
      <c r="P426" s="456"/>
      <c r="Q426" s="465">
        <f>IF(O426=0,0,B426/A426-1)</f>
        <v>0</v>
      </c>
      <c r="R426" s="297">
        <f>SUM(+L426*(1+Q426),0)</f>
        <v>0</v>
      </c>
      <c r="S426" s="297">
        <f>SUM(+M426*(1+Q426),0)</f>
        <v>0</v>
      </c>
      <c r="T426" s="297">
        <f>S426+R426</f>
        <v>0</v>
      </c>
      <c r="U426" s="456"/>
      <c r="V426" s="466">
        <f>IF(T426=0,0,G426)</f>
        <v>0</v>
      </c>
      <c r="W426" s="467">
        <f>IF(L426=0,0,C426/B426-1)</f>
        <v>0</v>
      </c>
      <c r="X426" s="467"/>
      <c r="Y426" s="297">
        <f>SUM(+R426*(1+W426),0)</f>
        <v>0</v>
      </c>
      <c r="Z426" s="428">
        <f>SUM(+S426*(1+W426),0)</f>
        <v>0</v>
      </c>
      <c r="AA426" s="310">
        <f>Y426+Z426</f>
        <v>0</v>
      </c>
      <c r="AC426" s="20"/>
    </row>
    <row r="427" spans="1:35" s="523" customFormat="1">
      <c r="A427" s="116"/>
      <c r="B427" s="154"/>
      <c r="C427" s="154"/>
      <c r="D427" s="137"/>
      <c r="E427" s="137"/>
      <c r="F427" s="209"/>
      <c r="G427" s="137"/>
      <c r="H427" s="125"/>
      <c r="I427" s="7">
        <f t="shared" si="158"/>
        <v>20</v>
      </c>
      <c r="J427" s="468" t="s">
        <v>40</v>
      </c>
      <c r="K427" s="395"/>
      <c r="L427" s="396"/>
      <c r="M427" s="397"/>
      <c r="N427" s="398"/>
      <c r="O427" s="297"/>
      <c r="P427" s="456"/>
      <c r="Q427" s="465"/>
      <c r="R427" s="297">
        <v>0</v>
      </c>
      <c r="S427" s="297"/>
      <c r="T427" s="297"/>
      <c r="U427" s="456"/>
      <c r="V427" s="469"/>
      <c r="W427" s="467"/>
      <c r="X427" s="467"/>
      <c r="Y427" s="297"/>
      <c r="Z427" s="428"/>
      <c r="AA427" s="310"/>
      <c r="AC427" s="20"/>
    </row>
    <row r="428" spans="1:35" s="523" customFormat="1" ht="15">
      <c r="A428" s="116"/>
      <c r="B428" s="154"/>
      <c r="C428" s="154"/>
      <c r="D428" s="137"/>
      <c r="E428" s="137"/>
      <c r="F428" s="209"/>
      <c r="G428" s="137"/>
      <c r="H428" s="125"/>
      <c r="I428" s="7">
        <f t="shared" si="158"/>
        <v>21</v>
      </c>
      <c r="J428" s="470"/>
      <c r="K428" s="471"/>
      <c r="L428" s="303" t="s">
        <v>36</v>
      </c>
      <c r="M428" s="305" t="s">
        <v>36</v>
      </c>
      <c r="N428" s="401" t="s">
        <v>36</v>
      </c>
      <c r="O428" s="472" t="s">
        <v>36</v>
      </c>
      <c r="P428" s="456"/>
      <c r="Q428" s="473"/>
      <c r="R428" s="472" t="s">
        <v>36</v>
      </c>
      <c r="S428" s="472" t="s">
        <v>36</v>
      </c>
      <c r="T428" s="472" t="s">
        <v>36</v>
      </c>
      <c r="U428" s="456"/>
      <c r="V428" s="473"/>
      <c r="W428" s="439"/>
      <c r="X428" s="439"/>
      <c r="Y428" s="472" t="s">
        <v>36</v>
      </c>
      <c r="Z428" s="474" t="s">
        <v>36</v>
      </c>
      <c r="AA428" s="403" t="s">
        <v>36</v>
      </c>
      <c r="AC428" s="20"/>
      <c r="AE428" s="15"/>
      <c r="AF428" s="15"/>
      <c r="AG428" s="15"/>
      <c r="AH428" s="15"/>
      <c r="AI428" s="15"/>
    </row>
    <row r="429" spans="1:35" s="523" customFormat="1" ht="15">
      <c r="A429" s="116"/>
      <c r="B429" s="154"/>
      <c r="C429" s="154"/>
      <c r="D429" s="118"/>
      <c r="E429" s="118"/>
      <c r="F429" s="219"/>
      <c r="G429" s="118"/>
      <c r="H429" s="125"/>
      <c r="I429" s="7">
        <f t="shared" si="158"/>
        <v>22</v>
      </c>
      <c r="J429" s="470"/>
      <c r="K429" s="308" t="s">
        <v>66</v>
      </c>
      <c r="L429" s="296">
        <f>SUM(L422:L427)</f>
        <v>0</v>
      </c>
      <c r="M429" s="299">
        <f>SUM(M422:M427)</f>
        <v>0</v>
      </c>
      <c r="N429" s="333">
        <f>IF(L429&gt;0,O429/L429-1,0)</f>
        <v>0</v>
      </c>
      <c r="O429" s="335">
        <f>L429+M429</f>
        <v>0</v>
      </c>
      <c r="P429" s="456"/>
      <c r="Q429" s="460"/>
      <c r="R429" s="297">
        <f>SUM(R422:R427)</f>
        <v>0</v>
      </c>
      <c r="S429" s="297">
        <f>SUM(S422:S427)</f>
        <v>0</v>
      </c>
      <c r="T429" s="297">
        <f>R429+S429</f>
        <v>0</v>
      </c>
      <c r="U429" s="456"/>
      <c r="V429" s="460"/>
      <c r="W429" s="332"/>
      <c r="X429" s="332"/>
      <c r="Y429" s="297">
        <f>SUM(Y422:Y427)</f>
        <v>0</v>
      </c>
      <c r="Z429" s="428">
        <f>SUM(Z422:Z427)</f>
        <v>0</v>
      </c>
      <c r="AA429" s="310">
        <f>Y429+Z429</f>
        <v>0</v>
      </c>
      <c r="AC429" s="191">
        <f>SUM(AA422:AA427)</f>
        <v>0</v>
      </c>
      <c r="AD429" s="15"/>
      <c r="AE429" s="17"/>
      <c r="AF429" s="17"/>
      <c r="AG429" s="17"/>
      <c r="AH429" s="17"/>
      <c r="AI429" s="17"/>
    </row>
    <row r="430" spans="1:35" s="523" customFormat="1" ht="15">
      <c r="A430" s="116"/>
      <c r="B430" s="154"/>
      <c r="C430" s="154"/>
      <c r="D430" s="118"/>
      <c r="E430" s="118"/>
      <c r="F430" s="219"/>
      <c r="G430" s="118"/>
      <c r="H430" s="125"/>
      <c r="I430" s="7">
        <f t="shared" si="158"/>
        <v>23</v>
      </c>
      <c r="J430" s="470"/>
      <c r="K430" s="295"/>
      <c r="L430" s="311"/>
      <c r="M430" s="319"/>
      <c r="N430" s="350"/>
      <c r="O430" s="323"/>
      <c r="P430" s="456"/>
      <c r="Q430" s="460"/>
      <c r="R430" s="323"/>
      <c r="S430" s="323"/>
      <c r="T430" s="323"/>
      <c r="U430" s="456"/>
      <c r="V430" s="460"/>
      <c r="W430" s="332"/>
      <c r="X430" s="332"/>
      <c r="Y430" s="323"/>
      <c r="Z430" s="475"/>
      <c r="AA430" s="315"/>
      <c r="AC430" s="20"/>
      <c r="AD430" s="15"/>
      <c r="AE430" s="17"/>
      <c r="AF430" s="17"/>
      <c r="AG430" s="17"/>
      <c r="AH430" s="17"/>
      <c r="AI430" s="17"/>
    </row>
    <row r="431" spans="1:35" s="523" customFormat="1" ht="15.6">
      <c r="A431" s="192">
        <f>HLOOKUP(G418,cwccis,VLOOKUP(E431,row,2))</f>
        <v>798.14</v>
      </c>
      <c r="B431" s="193">
        <f>HLOOKUP(G419,cwccis,VLOOKUP(E431,row,2))</f>
        <v>810.55</v>
      </c>
      <c r="C431" s="190">
        <f>HLOOKUP(G431,cwccis,VLOOKUP(E431,row,2))</f>
        <v>782.27</v>
      </c>
      <c r="D431" s="189" t="str">
        <f>FIXED(HLOOKUP(G431,cwccis,4),0,TRUE)&amp;HLOOKUP(G431,cwccis,5)</f>
        <v>2012(Oct - Dec)</v>
      </c>
      <c r="E431" s="525" t="s">
        <v>1099</v>
      </c>
      <c r="F431" s="209" t="s">
        <v>490</v>
      </c>
      <c r="G431" s="161" t="s">
        <v>1</v>
      </c>
      <c r="H431" s="37"/>
      <c r="I431" s="7">
        <f t="shared" si="158"/>
        <v>24</v>
      </c>
      <c r="J431" s="316" t="s">
        <v>61</v>
      </c>
      <c r="K431" s="476" t="s">
        <v>37</v>
      </c>
      <c r="L431" s="389">
        <v>0</v>
      </c>
      <c r="M431" s="390">
        <f>L431*N431</f>
        <v>0</v>
      </c>
      <c r="N431" s="407">
        <v>0</v>
      </c>
      <c r="O431" s="323">
        <f>L431+M431</f>
        <v>0</v>
      </c>
      <c r="P431" s="456"/>
      <c r="Q431" s="465">
        <f>IF(O431=0,0,B431/A431-1)</f>
        <v>0</v>
      </c>
      <c r="R431" s="297">
        <f>SUM(+L431*(1+Q431),0)</f>
        <v>0</v>
      </c>
      <c r="S431" s="297">
        <f>SUM(+M431*(1+Q431),0)</f>
        <v>0</v>
      </c>
      <c r="T431" s="297">
        <f>S431+R431</f>
        <v>0</v>
      </c>
      <c r="U431" s="456"/>
      <c r="V431" s="466">
        <f>IF(T431=0,0,G431)</f>
        <v>0</v>
      </c>
      <c r="W431" s="467">
        <f>IF(L431=0,0,C431/B431-1)</f>
        <v>0</v>
      </c>
      <c r="X431" s="467"/>
      <c r="Y431" s="297">
        <f>SUM(+R431*(1+W431),0)</f>
        <v>0</v>
      </c>
      <c r="Z431" s="428">
        <f>SUM(+S431*(1+W431),0)</f>
        <v>0</v>
      </c>
      <c r="AA431" s="310">
        <f>Y431+Z431</f>
        <v>0</v>
      </c>
      <c r="AC431" s="191">
        <f>AA431</f>
        <v>0</v>
      </c>
      <c r="AD431" s="15"/>
      <c r="AE431" s="17"/>
      <c r="AF431" s="17"/>
      <c r="AG431" s="17"/>
      <c r="AH431" s="17"/>
      <c r="AI431" s="17"/>
    </row>
    <row r="432" spans="1:35" s="523" customFormat="1" ht="25.5" customHeight="1">
      <c r="A432" s="132"/>
      <c r="B432" s="135"/>
      <c r="C432" s="135"/>
      <c r="D432" s="117"/>
      <c r="E432" s="117"/>
      <c r="F432" s="764" t="s">
        <v>1100</v>
      </c>
      <c r="G432" s="118"/>
      <c r="H432" s="125"/>
      <c r="I432" s="7">
        <f t="shared" si="158"/>
        <v>25</v>
      </c>
      <c r="J432" s="470"/>
      <c r="K432" s="295"/>
      <c r="L432" s="477"/>
      <c r="M432" s="519"/>
      <c r="N432" s="503"/>
      <c r="O432" s="323"/>
      <c r="P432" s="456"/>
      <c r="Q432" s="465"/>
      <c r="R432" s="323"/>
      <c r="S432" s="323"/>
      <c r="T432" s="323"/>
      <c r="U432" s="456"/>
      <c r="V432" s="460"/>
      <c r="W432" s="332"/>
      <c r="X432" s="332"/>
      <c r="Y432" s="323"/>
      <c r="Z432" s="475"/>
      <c r="AA432" s="315"/>
      <c r="AC432" s="20"/>
      <c r="AD432" s="15"/>
      <c r="AE432" s="17"/>
      <c r="AF432" s="17"/>
      <c r="AG432" s="17"/>
      <c r="AH432" s="17"/>
      <c r="AI432" s="17"/>
    </row>
    <row r="433" spans="1:35" s="523" customFormat="1" ht="15">
      <c r="A433" s="132"/>
      <c r="B433" s="135"/>
      <c r="C433" s="135"/>
      <c r="D433" s="117"/>
      <c r="E433" s="117"/>
      <c r="F433" s="764"/>
      <c r="G433" s="118"/>
      <c r="H433" s="125"/>
      <c r="I433" s="7">
        <f t="shared" si="158"/>
        <v>26</v>
      </c>
      <c r="J433" s="470"/>
      <c r="K433" s="478"/>
      <c r="L433" s="409"/>
      <c r="M433" s="520"/>
      <c r="N433" s="503"/>
      <c r="O433" s="323"/>
      <c r="P433" s="456"/>
      <c r="Q433" s="460"/>
      <c r="R433" s="323"/>
      <c r="S433" s="323"/>
      <c r="T433" s="323"/>
      <c r="U433" s="456"/>
      <c r="V433" s="480"/>
      <c r="W433" s="332"/>
      <c r="X433" s="332"/>
      <c r="Y433" s="323"/>
      <c r="Z433" s="475"/>
      <c r="AA433" s="315"/>
      <c r="AC433" s="26"/>
      <c r="AD433" s="15"/>
      <c r="AE433" s="17"/>
      <c r="AF433" s="17"/>
      <c r="AG433" s="17"/>
      <c r="AH433" s="17"/>
      <c r="AI433" s="17"/>
    </row>
    <row r="434" spans="1:35" s="523" customFormat="1" ht="16.5" customHeight="1">
      <c r="A434" s="132"/>
      <c r="B434" s="135"/>
      <c r="C434" s="135"/>
      <c r="D434" s="117"/>
      <c r="E434" s="117"/>
      <c r="F434" s="219"/>
      <c r="G434" s="118"/>
      <c r="H434" s="125"/>
      <c r="I434" s="7">
        <f t="shared" si="158"/>
        <v>27</v>
      </c>
      <c r="J434" s="294">
        <v>30</v>
      </c>
      <c r="K434" s="248" t="s">
        <v>38</v>
      </c>
      <c r="L434" s="477"/>
      <c r="M434" s="521"/>
      <c r="N434" s="503"/>
      <c r="O434" s="323"/>
      <c r="P434" s="456"/>
      <c r="Q434" s="465"/>
      <c r="R434" s="323"/>
      <c r="S434" s="323"/>
      <c r="T434" s="323"/>
      <c r="U434" s="456"/>
      <c r="V434" s="460"/>
      <c r="W434" s="467"/>
      <c r="X434" s="467"/>
      <c r="Y434" s="323"/>
      <c r="Z434" s="475"/>
      <c r="AA434" s="315"/>
      <c r="AC434" s="20"/>
      <c r="AD434" s="15"/>
      <c r="AE434" s="17"/>
      <c r="AF434" s="17"/>
      <c r="AG434" s="17"/>
      <c r="AH434" s="17"/>
      <c r="AI434" s="17"/>
    </row>
    <row r="435" spans="1:35" s="523" customFormat="1" ht="15.6">
      <c r="A435" s="194">
        <f>HLOOKUP(G418,cwccis,VLOOKUP(J434,row,2))</f>
        <v>1.0285676763214286</v>
      </c>
      <c r="B435" s="194">
        <f>HLOOKUP(G419,cwccis,VLOOKUP(J434,row,2))</f>
        <v>1.0507806142209108</v>
      </c>
      <c r="C435" s="195">
        <f>HLOOKUP(G435,cwccis,VLOOKUP(J434,row,2))</f>
        <v>1.292458728012714</v>
      </c>
      <c r="D435" s="189" t="str">
        <f>FIXED(HLOOKUP(G435,cwccis,4),0,TRUE)&amp;HLOOKUP(G435,cwccis,5)</f>
        <v>2020(Apr - Jun)</v>
      </c>
      <c r="E435" s="189">
        <f>J434</f>
        <v>30</v>
      </c>
      <c r="F435" s="220" t="s">
        <v>400</v>
      </c>
      <c r="G435" s="161" t="s">
        <v>683</v>
      </c>
      <c r="H435" s="13"/>
      <c r="I435" s="7">
        <f t="shared" si="158"/>
        <v>28</v>
      </c>
      <c r="J435" s="411">
        <f>'Input %'!$D$10</f>
        <v>2.5000000000000001E-2</v>
      </c>
      <c r="K435" s="414" t="s">
        <v>44</v>
      </c>
      <c r="L435" s="412">
        <f>ROUND(L429*J435,0)</f>
        <v>0</v>
      </c>
      <c r="M435" s="390">
        <f t="shared" ref="M435:M443" si="159">L435*N435</f>
        <v>0</v>
      </c>
      <c r="N435" s="482">
        <f>N429</f>
        <v>0</v>
      </c>
      <c r="O435" s="297">
        <f t="shared" ref="O435:O443" si="160">M435+L435</f>
        <v>0</v>
      </c>
      <c r="P435" s="456"/>
      <c r="Q435" s="465">
        <f t="shared" ref="Q435:Q443" si="161">IF(O435=0,0,B435/A435-1)</f>
        <v>0</v>
      </c>
      <c r="R435" s="297">
        <f t="shared" ref="R435:R443" si="162">SUM(+L435*(1+Q435),0)</f>
        <v>0</v>
      </c>
      <c r="S435" s="297">
        <f t="shared" ref="S435:S443" si="163">SUM(+M435*(1+Q435),0)</f>
        <v>0</v>
      </c>
      <c r="T435" s="297">
        <f t="shared" ref="T435:T443" si="164">S435+R435</f>
        <v>0</v>
      </c>
      <c r="U435" s="456"/>
      <c r="V435" s="466">
        <f t="shared" ref="V435:V443" si="165">IF(T435=0,0,G435)</f>
        <v>0</v>
      </c>
      <c r="W435" s="467">
        <f t="shared" ref="W435:W443" si="166">IF(L435=0,0,C435/B435-1)</f>
        <v>0</v>
      </c>
      <c r="X435" s="467"/>
      <c r="Y435" s="297">
        <f t="shared" ref="Y435:Y443" si="167">SUM(+R435*(1+W435),0)</f>
        <v>0</v>
      </c>
      <c r="Z435" s="428">
        <f t="shared" ref="Z435:Z443" si="168">SUM(+S435*(1+W435),0)</f>
        <v>0</v>
      </c>
      <c r="AA435" s="310">
        <f t="shared" ref="AA435:AA443" si="169">Y435+Z435</f>
        <v>0</v>
      </c>
      <c r="AC435" s="191">
        <f t="shared" ref="AC435:AC443" si="170">AA435</f>
        <v>0</v>
      </c>
      <c r="AD435" s="15"/>
      <c r="AE435" s="17"/>
      <c r="AF435" s="17"/>
      <c r="AG435" s="17"/>
      <c r="AH435" s="17"/>
      <c r="AI435" s="17"/>
    </row>
    <row r="436" spans="1:35" s="523" customFormat="1" ht="15">
      <c r="A436" s="194">
        <f>A435</f>
        <v>1.0285676763214286</v>
      </c>
      <c r="B436" s="194">
        <f>B435</f>
        <v>1.0507806142209108</v>
      </c>
      <c r="C436" s="195">
        <f>C435</f>
        <v>1.292458728012714</v>
      </c>
      <c r="D436" s="190" t="str">
        <f>D435</f>
        <v>2020(Apr - Jun)</v>
      </c>
      <c r="E436" s="189">
        <f>J434</f>
        <v>30</v>
      </c>
      <c r="F436" s="221" t="str">
        <f>"From "&amp;F435</f>
        <v>From Design mid point period</v>
      </c>
      <c r="G436" s="190" t="str">
        <f>G435</f>
        <v>2020Q3</v>
      </c>
      <c r="H436" s="127"/>
      <c r="I436" s="7">
        <f t="shared" si="158"/>
        <v>29</v>
      </c>
      <c r="J436" s="411">
        <f>'Input %'!$D$12</f>
        <v>0.02</v>
      </c>
      <c r="K436" s="414" t="s">
        <v>45</v>
      </c>
      <c r="L436" s="412">
        <f>ROUND(L429*J436,0)</f>
        <v>0</v>
      </c>
      <c r="M436" s="390">
        <f t="shared" si="159"/>
        <v>0</v>
      </c>
      <c r="N436" s="482">
        <f>N429</f>
        <v>0</v>
      </c>
      <c r="O436" s="297">
        <f t="shared" si="160"/>
        <v>0</v>
      </c>
      <c r="P436" s="456"/>
      <c r="Q436" s="465">
        <f t="shared" si="161"/>
        <v>0</v>
      </c>
      <c r="R436" s="297">
        <f t="shared" si="162"/>
        <v>0</v>
      </c>
      <c r="S436" s="297">
        <f t="shared" si="163"/>
        <v>0</v>
      </c>
      <c r="T436" s="297">
        <f t="shared" si="164"/>
        <v>0</v>
      </c>
      <c r="U436" s="456"/>
      <c r="V436" s="466">
        <f t="shared" si="165"/>
        <v>0</v>
      </c>
      <c r="W436" s="467">
        <f t="shared" si="166"/>
        <v>0</v>
      </c>
      <c r="X436" s="467"/>
      <c r="Y436" s="297">
        <f t="shared" si="167"/>
        <v>0</v>
      </c>
      <c r="Z436" s="428">
        <f t="shared" si="168"/>
        <v>0</v>
      </c>
      <c r="AA436" s="310">
        <f t="shared" si="169"/>
        <v>0</v>
      </c>
      <c r="AC436" s="191">
        <f t="shared" si="170"/>
        <v>0</v>
      </c>
      <c r="AD436" s="15"/>
      <c r="AE436" s="17"/>
      <c r="AF436" s="17"/>
      <c r="AG436" s="17"/>
      <c r="AH436" s="17"/>
      <c r="AI436" s="17"/>
    </row>
    <row r="437" spans="1:35" s="523" customFormat="1" ht="15">
      <c r="A437" s="194">
        <f t="shared" ref="A437:C437" si="171">A436</f>
        <v>1.0285676763214286</v>
      </c>
      <c r="B437" s="194">
        <f t="shared" si="171"/>
        <v>1.0507806142209108</v>
      </c>
      <c r="C437" s="195">
        <f t="shared" si="171"/>
        <v>1.292458728012714</v>
      </c>
      <c r="D437" s="190" t="str">
        <f>D435</f>
        <v>2020(Apr - Jun)</v>
      </c>
      <c r="E437" s="189">
        <f>J434</f>
        <v>30</v>
      </c>
      <c r="F437" s="221" t="str">
        <f>"From "&amp;F435</f>
        <v>From Design mid point period</v>
      </c>
      <c r="G437" s="190" t="str">
        <f>G435</f>
        <v>2020Q3</v>
      </c>
      <c r="H437" s="127"/>
      <c r="I437" s="7">
        <f t="shared" si="158"/>
        <v>30</v>
      </c>
      <c r="J437" s="411">
        <f>'Input %'!$D$13</f>
        <v>8.5000000000000006E-2</v>
      </c>
      <c r="K437" s="414" t="s">
        <v>46</v>
      </c>
      <c r="L437" s="412">
        <f>ROUND(L429*J437,0)</f>
        <v>0</v>
      </c>
      <c r="M437" s="390">
        <f t="shared" si="159"/>
        <v>0</v>
      </c>
      <c r="N437" s="482">
        <f>N429</f>
        <v>0</v>
      </c>
      <c r="O437" s="297">
        <f t="shared" si="160"/>
        <v>0</v>
      </c>
      <c r="P437" s="456"/>
      <c r="Q437" s="465">
        <f t="shared" si="161"/>
        <v>0</v>
      </c>
      <c r="R437" s="297">
        <f t="shared" si="162"/>
        <v>0</v>
      </c>
      <c r="S437" s="297">
        <f t="shared" si="163"/>
        <v>0</v>
      </c>
      <c r="T437" s="297">
        <f t="shared" si="164"/>
        <v>0</v>
      </c>
      <c r="U437" s="456"/>
      <c r="V437" s="466">
        <f t="shared" si="165"/>
        <v>0</v>
      </c>
      <c r="W437" s="467">
        <f t="shared" si="166"/>
        <v>0</v>
      </c>
      <c r="X437" s="467"/>
      <c r="Y437" s="297">
        <f t="shared" si="167"/>
        <v>0</v>
      </c>
      <c r="Z437" s="428">
        <f t="shared" si="168"/>
        <v>0</v>
      </c>
      <c r="AA437" s="310">
        <f t="shared" si="169"/>
        <v>0</v>
      </c>
      <c r="AC437" s="191">
        <f t="shared" si="170"/>
        <v>0</v>
      </c>
      <c r="AD437" s="15"/>
      <c r="AE437" s="17"/>
      <c r="AF437" s="17"/>
      <c r="AG437" s="17"/>
      <c r="AH437" s="17"/>
      <c r="AI437" s="17"/>
    </row>
    <row r="438" spans="1:35" s="523" customFormat="1" ht="15">
      <c r="A438" s="194">
        <f t="shared" ref="A438:C438" si="172">A437</f>
        <v>1.0285676763214286</v>
      </c>
      <c r="B438" s="194">
        <f t="shared" si="172"/>
        <v>1.0507806142209108</v>
      </c>
      <c r="C438" s="195">
        <f t="shared" si="172"/>
        <v>1.292458728012714</v>
      </c>
      <c r="D438" s="190" t="str">
        <f>D435</f>
        <v>2020(Apr - Jun)</v>
      </c>
      <c r="E438" s="189">
        <f>J434</f>
        <v>30</v>
      </c>
      <c r="F438" s="221" t="str">
        <f>"From "&amp;F435</f>
        <v>From Design mid point period</v>
      </c>
      <c r="G438" s="190" t="str">
        <f>G435</f>
        <v>2020Q3</v>
      </c>
      <c r="H438" s="127"/>
      <c r="I438" s="7">
        <f t="shared" si="158"/>
        <v>31</v>
      </c>
      <c r="J438" s="411">
        <f>'Input %'!$D$15</f>
        <v>5.0000000000000001E-3</v>
      </c>
      <c r="K438" s="414" t="s">
        <v>697</v>
      </c>
      <c r="L438" s="412">
        <f>ROUND(L429*J438,0)</f>
        <v>0</v>
      </c>
      <c r="M438" s="390">
        <f t="shared" si="159"/>
        <v>0</v>
      </c>
      <c r="N438" s="483">
        <f>N429</f>
        <v>0</v>
      </c>
      <c r="O438" s="297">
        <f t="shared" si="160"/>
        <v>0</v>
      </c>
      <c r="P438" s="456"/>
      <c r="Q438" s="465">
        <f t="shared" si="161"/>
        <v>0</v>
      </c>
      <c r="R438" s="297">
        <f t="shared" si="162"/>
        <v>0</v>
      </c>
      <c r="S438" s="297">
        <f t="shared" si="163"/>
        <v>0</v>
      </c>
      <c r="T438" s="297">
        <f t="shared" si="164"/>
        <v>0</v>
      </c>
      <c r="U438" s="456"/>
      <c r="V438" s="466">
        <f t="shared" si="165"/>
        <v>0</v>
      </c>
      <c r="W438" s="467">
        <f t="shared" si="166"/>
        <v>0</v>
      </c>
      <c r="X438" s="467"/>
      <c r="Y438" s="297">
        <f t="shared" si="167"/>
        <v>0</v>
      </c>
      <c r="Z438" s="428">
        <f t="shared" si="168"/>
        <v>0</v>
      </c>
      <c r="AA438" s="310">
        <f t="shared" si="169"/>
        <v>0</v>
      </c>
      <c r="AC438" s="191">
        <f t="shared" si="170"/>
        <v>0</v>
      </c>
      <c r="AD438" s="15"/>
      <c r="AE438" s="17"/>
      <c r="AF438" s="17"/>
      <c r="AG438" s="17"/>
      <c r="AH438" s="17"/>
      <c r="AI438" s="17"/>
    </row>
    <row r="439" spans="1:35" s="523" customFormat="1" ht="15" customHeight="1">
      <c r="A439" s="194">
        <f t="shared" ref="A439:C439" si="173">A438</f>
        <v>1.0285676763214286</v>
      </c>
      <c r="B439" s="194">
        <f t="shared" si="173"/>
        <v>1.0507806142209108</v>
      </c>
      <c r="C439" s="195">
        <f t="shared" si="173"/>
        <v>1.292458728012714</v>
      </c>
      <c r="D439" s="190" t="str">
        <f>D436</f>
        <v>2020(Apr - Jun)</v>
      </c>
      <c r="E439" s="189">
        <f>J434</f>
        <v>30</v>
      </c>
      <c r="F439" s="221" t="str">
        <f>"From "&amp;F436</f>
        <v>From From Design mid point period</v>
      </c>
      <c r="G439" s="190" t="str">
        <f>G436</f>
        <v>2020Q3</v>
      </c>
      <c r="H439" s="34"/>
      <c r="I439" s="7">
        <f t="shared" si="158"/>
        <v>32</v>
      </c>
      <c r="J439" s="411">
        <f>'Input %'!$D$16</f>
        <v>5.0000000000000001E-3</v>
      </c>
      <c r="K439" s="416" t="s">
        <v>698</v>
      </c>
      <c r="L439" s="412">
        <f>ROUND(L429*J439,0)</f>
        <v>0</v>
      </c>
      <c r="M439" s="390">
        <f t="shared" si="159"/>
        <v>0</v>
      </c>
      <c r="N439" s="413">
        <f>N429</f>
        <v>0</v>
      </c>
      <c r="O439" s="299">
        <f t="shared" si="160"/>
        <v>0</v>
      </c>
      <c r="P439" s="261"/>
      <c r="Q439" s="392">
        <f t="shared" si="161"/>
        <v>0</v>
      </c>
      <c r="R439" s="299">
        <f t="shared" si="162"/>
        <v>0</v>
      </c>
      <c r="S439" s="299">
        <f t="shared" si="163"/>
        <v>0</v>
      </c>
      <c r="T439" s="299">
        <f t="shared" si="164"/>
        <v>0</v>
      </c>
      <c r="U439" s="261"/>
      <c r="V439" s="393">
        <f t="shared" si="165"/>
        <v>0</v>
      </c>
      <c r="W439" s="392">
        <f t="shared" si="166"/>
        <v>0</v>
      </c>
      <c r="X439" s="392"/>
      <c r="Y439" s="299">
        <f t="shared" si="167"/>
        <v>0</v>
      </c>
      <c r="Z439" s="394">
        <f t="shared" si="168"/>
        <v>0</v>
      </c>
      <c r="AA439" s="310">
        <f t="shared" si="169"/>
        <v>0</v>
      </c>
      <c r="AC439" s="191">
        <f t="shared" si="170"/>
        <v>0</v>
      </c>
      <c r="AD439" s="15"/>
      <c r="AE439" s="17"/>
      <c r="AF439" s="17"/>
      <c r="AG439" s="17"/>
      <c r="AH439" s="17"/>
      <c r="AI439" s="17"/>
    </row>
    <row r="440" spans="1:35" s="523" customFormat="1" ht="15">
      <c r="A440" s="194">
        <f>A438</f>
        <v>1.0285676763214286</v>
      </c>
      <c r="B440" s="194">
        <f>B438</f>
        <v>1.0507806142209108</v>
      </c>
      <c r="C440" s="195">
        <f>C438</f>
        <v>1.292458728012714</v>
      </c>
      <c r="D440" s="190" t="str">
        <f>D435</f>
        <v>2020(Apr - Jun)</v>
      </c>
      <c r="E440" s="189">
        <f>J434</f>
        <v>30</v>
      </c>
      <c r="F440" s="221" t="str">
        <f>"From "&amp;F435</f>
        <v>From Design mid point period</v>
      </c>
      <c r="G440" s="190" t="str">
        <f>G435</f>
        <v>2020Q3</v>
      </c>
      <c r="H440" s="127"/>
      <c r="I440" s="7">
        <f t="shared" si="158"/>
        <v>33</v>
      </c>
      <c r="J440" s="411">
        <f>'Input %'!$D$17</f>
        <v>0.02</v>
      </c>
      <c r="K440" s="414" t="s">
        <v>47</v>
      </c>
      <c r="L440" s="412">
        <f>ROUND(L429*J440,0)</f>
        <v>0</v>
      </c>
      <c r="M440" s="390">
        <f t="shared" si="159"/>
        <v>0</v>
      </c>
      <c r="N440" s="483">
        <f>N429</f>
        <v>0</v>
      </c>
      <c r="O440" s="297">
        <f t="shared" si="160"/>
        <v>0</v>
      </c>
      <c r="P440" s="456"/>
      <c r="Q440" s="465">
        <f t="shared" si="161"/>
        <v>0</v>
      </c>
      <c r="R440" s="297">
        <f t="shared" si="162"/>
        <v>0</v>
      </c>
      <c r="S440" s="297">
        <f t="shared" si="163"/>
        <v>0</v>
      </c>
      <c r="T440" s="297">
        <f t="shared" si="164"/>
        <v>0</v>
      </c>
      <c r="U440" s="456"/>
      <c r="V440" s="466">
        <f t="shared" si="165"/>
        <v>0</v>
      </c>
      <c r="W440" s="467">
        <f t="shared" si="166"/>
        <v>0</v>
      </c>
      <c r="X440" s="467"/>
      <c r="Y440" s="297">
        <f t="shared" si="167"/>
        <v>0</v>
      </c>
      <c r="Z440" s="428">
        <f t="shared" si="168"/>
        <v>0</v>
      </c>
      <c r="AA440" s="310">
        <f t="shared" si="169"/>
        <v>0</v>
      </c>
      <c r="AC440" s="191">
        <f t="shared" si="170"/>
        <v>0</v>
      </c>
      <c r="AD440" s="15"/>
      <c r="AE440" s="17"/>
      <c r="AF440" s="17"/>
      <c r="AG440" s="17"/>
      <c r="AH440" s="17"/>
      <c r="AI440" s="17"/>
    </row>
    <row r="441" spans="1:35" s="523" customFormat="1" ht="15.6">
      <c r="A441" s="194">
        <f>HLOOKUP(G418,cwccis,VLOOKUP(J434,row,2))</f>
        <v>1.0285676763214286</v>
      </c>
      <c r="B441" s="194">
        <f>HLOOKUP(G419,cwccis,VLOOKUP(J434,row,2))</f>
        <v>1.0507806142209108</v>
      </c>
      <c r="C441" s="195">
        <f>HLOOKUP(G441,cwccis,VLOOKUP(J434,row,2))</f>
        <v>1.3440574818751951</v>
      </c>
      <c r="D441" s="189" t="str">
        <f>FIXED(HLOOKUP(G441,cwccis,4),0,TRUE)&amp;HLOOKUP(G441,cwccis,5)</f>
        <v>2021(Apr - Jun)</v>
      </c>
      <c r="E441" s="189">
        <f>J434</f>
        <v>30</v>
      </c>
      <c r="F441" s="222" t="s">
        <v>506</v>
      </c>
      <c r="G441" s="161" t="s">
        <v>684</v>
      </c>
      <c r="H441" s="35"/>
      <c r="I441" s="7">
        <f t="shared" si="158"/>
        <v>34</v>
      </c>
      <c r="J441" s="411">
        <f>'Input %'!$D$18</f>
        <v>0.03</v>
      </c>
      <c r="K441" s="414" t="s">
        <v>48</v>
      </c>
      <c r="L441" s="412">
        <f>ROUND(L429*J441,0)</f>
        <v>0</v>
      </c>
      <c r="M441" s="390">
        <f t="shared" si="159"/>
        <v>0</v>
      </c>
      <c r="N441" s="482">
        <f>N429</f>
        <v>0</v>
      </c>
      <c r="O441" s="297">
        <f t="shared" si="160"/>
        <v>0</v>
      </c>
      <c r="P441" s="456"/>
      <c r="Q441" s="465">
        <f t="shared" si="161"/>
        <v>0</v>
      </c>
      <c r="R441" s="297">
        <f t="shared" si="162"/>
        <v>0</v>
      </c>
      <c r="S441" s="297">
        <f t="shared" si="163"/>
        <v>0</v>
      </c>
      <c r="T441" s="297">
        <f t="shared" si="164"/>
        <v>0</v>
      </c>
      <c r="U441" s="456"/>
      <c r="V441" s="466">
        <f t="shared" si="165"/>
        <v>0</v>
      </c>
      <c r="W441" s="467">
        <f t="shared" si="166"/>
        <v>0</v>
      </c>
      <c r="X441" s="467"/>
      <c r="Y441" s="297">
        <f t="shared" si="167"/>
        <v>0</v>
      </c>
      <c r="Z441" s="428">
        <f t="shared" si="168"/>
        <v>0</v>
      </c>
      <c r="AA441" s="310">
        <f t="shared" si="169"/>
        <v>0</v>
      </c>
      <c r="AC441" s="191">
        <f t="shared" si="170"/>
        <v>0</v>
      </c>
      <c r="AD441" s="15"/>
      <c r="AE441" s="17"/>
      <c r="AF441" s="17"/>
      <c r="AG441" s="17"/>
      <c r="AH441" s="17"/>
      <c r="AI441" s="17"/>
    </row>
    <row r="442" spans="1:35" s="523" customFormat="1" ht="15">
      <c r="A442" s="194">
        <f>A441</f>
        <v>1.0285676763214286</v>
      </c>
      <c r="B442" s="194">
        <f>B441</f>
        <v>1.0507806142209108</v>
      </c>
      <c r="C442" s="195">
        <f>C441</f>
        <v>1.3440574818751951</v>
      </c>
      <c r="D442" s="189" t="str">
        <f>FIXED(HLOOKUP(G442,cwccis,4),0,TRUE)&amp;HLOOKUP(G442,cwccis,5)</f>
        <v>2021(Apr - Jun)</v>
      </c>
      <c r="E442" s="189">
        <f>J434</f>
        <v>30</v>
      </c>
      <c r="F442" s="223" t="s">
        <v>507</v>
      </c>
      <c r="G442" s="196" t="str">
        <f>G441</f>
        <v>2021Q3</v>
      </c>
      <c r="H442" s="35"/>
      <c r="I442" s="7">
        <f t="shared" si="158"/>
        <v>35</v>
      </c>
      <c r="J442" s="411">
        <f>'Input %'!$D$19</f>
        <v>0.02</v>
      </c>
      <c r="K442" s="414" t="s">
        <v>49</v>
      </c>
      <c r="L442" s="412">
        <f>ROUND(L429*J442,0)</f>
        <v>0</v>
      </c>
      <c r="M442" s="390">
        <f t="shared" si="159"/>
        <v>0</v>
      </c>
      <c r="N442" s="483">
        <f>N429</f>
        <v>0</v>
      </c>
      <c r="O442" s="297">
        <f t="shared" si="160"/>
        <v>0</v>
      </c>
      <c r="P442" s="456"/>
      <c r="Q442" s="465">
        <f t="shared" si="161"/>
        <v>0</v>
      </c>
      <c r="R442" s="297">
        <f t="shared" si="162"/>
        <v>0</v>
      </c>
      <c r="S442" s="297">
        <f t="shared" si="163"/>
        <v>0</v>
      </c>
      <c r="T442" s="297">
        <f t="shared" si="164"/>
        <v>0</v>
      </c>
      <c r="U442" s="456"/>
      <c r="V442" s="466">
        <f t="shared" si="165"/>
        <v>0</v>
      </c>
      <c r="W442" s="467">
        <f t="shared" si="166"/>
        <v>0</v>
      </c>
      <c r="X442" s="467"/>
      <c r="Y442" s="297">
        <f t="shared" si="167"/>
        <v>0</v>
      </c>
      <c r="Z442" s="428">
        <f t="shared" si="168"/>
        <v>0</v>
      </c>
      <c r="AA442" s="310">
        <f t="shared" si="169"/>
        <v>0</v>
      </c>
      <c r="AC442" s="191">
        <f t="shared" si="170"/>
        <v>0</v>
      </c>
      <c r="AD442" s="15"/>
      <c r="AE442" s="17"/>
      <c r="AF442" s="17"/>
      <c r="AG442" s="17"/>
      <c r="AH442" s="17"/>
      <c r="AI442" s="17"/>
    </row>
    <row r="443" spans="1:35" s="523" customFormat="1" ht="15">
      <c r="A443" s="194">
        <f>A442</f>
        <v>1.0285676763214286</v>
      </c>
      <c r="B443" s="194">
        <f>B442</f>
        <v>1.0507806142209108</v>
      </c>
      <c r="C443" s="195">
        <f>C435</f>
        <v>1.292458728012714</v>
      </c>
      <c r="D443" s="190" t="str">
        <f>D435</f>
        <v>2020(Apr - Jun)</v>
      </c>
      <c r="E443" s="189">
        <f>J434</f>
        <v>30</v>
      </c>
      <c r="F443" s="221" t="str">
        <f>"From "&amp;F435</f>
        <v>From Design mid point period</v>
      </c>
      <c r="G443" s="190" t="str">
        <f>G435</f>
        <v>2020Q3</v>
      </c>
      <c r="H443" s="127"/>
      <c r="I443" s="7">
        <f t="shared" si="158"/>
        <v>36</v>
      </c>
      <c r="J443" s="411">
        <f>'Input %'!$D$20</f>
        <v>0.02</v>
      </c>
      <c r="K443" s="414" t="s">
        <v>473</v>
      </c>
      <c r="L443" s="412">
        <f>ROUND(L429*J443,0)</f>
        <v>0</v>
      </c>
      <c r="M443" s="390">
        <f t="shared" si="159"/>
        <v>0</v>
      </c>
      <c r="N443" s="483">
        <f>N429</f>
        <v>0</v>
      </c>
      <c r="O443" s="297">
        <f t="shared" si="160"/>
        <v>0</v>
      </c>
      <c r="P443" s="456"/>
      <c r="Q443" s="465">
        <f t="shared" si="161"/>
        <v>0</v>
      </c>
      <c r="R443" s="297">
        <f t="shared" si="162"/>
        <v>0</v>
      </c>
      <c r="S443" s="297">
        <f t="shared" si="163"/>
        <v>0</v>
      </c>
      <c r="T443" s="297">
        <f t="shared" si="164"/>
        <v>0</v>
      </c>
      <c r="U443" s="456"/>
      <c r="V443" s="466">
        <f t="shared" si="165"/>
        <v>0</v>
      </c>
      <c r="W443" s="467">
        <f t="shared" si="166"/>
        <v>0</v>
      </c>
      <c r="X443" s="467"/>
      <c r="Y443" s="297">
        <f t="shared" si="167"/>
        <v>0</v>
      </c>
      <c r="Z443" s="428">
        <f t="shared" si="168"/>
        <v>0</v>
      </c>
      <c r="AA443" s="310">
        <f t="shared" si="169"/>
        <v>0</v>
      </c>
      <c r="AC443" s="191">
        <f t="shared" si="170"/>
        <v>0</v>
      </c>
      <c r="AD443" s="15"/>
      <c r="AE443" s="17"/>
      <c r="AF443" s="17"/>
      <c r="AG443" s="17"/>
      <c r="AH443" s="17"/>
      <c r="AI443" s="17"/>
    </row>
    <row r="444" spans="1:35" s="523" customFormat="1" ht="15">
      <c r="A444" s="140"/>
      <c r="B444" s="140"/>
      <c r="C444" s="142"/>
      <c r="D444" s="117"/>
      <c r="E444" s="137" t="s">
        <v>40</v>
      </c>
      <c r="F444" s="224"/>
      <c r="G444" s="118"/>
      <c r="H444" s="128"/>
      <c r="I444" s="7">
        <f t="shared" si="158"/>
        <v>37</v>
      </c>
      <c r="J444" s="470"/>
      <c r="K444" s="295"/>
      <c r="L444" s="412"/>
      <c r="M444" s="519"/>
      <c r="N444" s="484"/>
      <c r="O444" s="323"/>
      <c r="P444" s="456"/>
      <c r="Q444" s="465"/>
      <c r="R444" s="297"/>
      <c r="S444" s="297"/>
      <c r="T444" s="323"/>
      <c r="U444" s="456"/>
      <c r="V444" s="480"/>
      <c r="W444" s="467"/>
      <c r="X444" s="467"/>
      <c r="Y444" s="297"/>
      <c r="Z444" s="428"/>
      <c r="AA444" s="315"/>
      <c r="AC444" s="20"/>
      <c r="AD444" s="15"/>
      <c r="AE444" s="17"/>
      <c r="AF444" s="17"/>
      <c r="AG444" s="17"/>
      <c r="AH444" s="17"/>
      <c r="AI444" s="17"/>
    </row>
    <row r="445" spans="1:35" s="523" customFormat="1" ht="15">
      <c r="A445" s="140"/>
      <c r="B445" s="140"/>
      <c r="C445" s="135"/>
      <c r="D445" s="139"/>
      <c r="E445" s="137" t="s">
        <v>40</v>
      </c>
      <c r="F445" s="224"/>
      <c r="G445" s="154"/>
      <c r="H445" s="128"/>
      <c r="I445" s="7">
        <f t="shared" si="158"/>
        <v>38</v>
      </c>
      <c r="J445" s="294">
        <v>31</v>
      </c>
      <c r="K445" s="485" t="s">
        <v>39</v>
      </c>
      <c r="L445" s="419"/>
      <c r="M445" s="519"/>
      <c r="N445" s="486"/>
      <c r="O445" s="297"/>
      <c r="P445" s="456"/>
      <c r="Q445" s="465"/>
      <c r="R445" s="297"/>
      <c r="S445" s="297"/>
      <c r="T445" s="297"/>
      <c r="U445" s="456"/>
      <c r="V445" s="469"/>
      <c r="W445" s="467"/>
      <c r="X445" s="467"/>
      <c r="Y445" s="297"/>
      <c r="Z445" s="428"/>
      <c r="AA445" s="310"/>
      <c r="AC445" s="20"/>
      <c r="AD445" s="15"/>
      <c r="AE445" s="17"/>
      <c r="AF445" s="17"/>
      <c r="AG445" s="17"/>
      <c r="AH445" s="17"/>
      <c r="AI445" s="17"/>
    </row>
    <row r="446" spans="1:35" s="523" customFormat="1" ht="15.6">
      <c r="A446" s="194">
        <f>HLOOKUP(G418,cwccis,VLOOKUP(J445,row,2))</f>
        <v>1.0285676763214286</v>
      </c>
      <c r="B446" s="194">
        <f>HLOOKUP(G419,cwccis,VLOOKUP(J445,row,2))</f>
        <v>1.0507806142209108</v>
      </c>
      <c r="C446" s="195">
        <f>HLOOKUP(G446,cwccis,VLOOKUP(J445,row,2))</f>
        <v>1.3440574818751951</v>
      </c>
      <c r="D446" s="189" t="str">
        <f>FIXED(HLOOKUP(G446,cwccis,4),0,TRUE)&amp;HLOOKUP(G446,cwccis,5)</f>
        <v>2021(Apr - Jun)</v>
      </c>
      <c r="E446" s="189">
        <f>J445</f>
        <v>31</v>
      </c>
      <c r="F446" s="223" t="s">
        <v>507</v>
      </c>
      <c r="G446" s="161" t="s">
        <v>684</v>
      </c>
      <c r="H446" s="35"/>
      <c r="I446" s="7">
        <f t="shared" si="158"/>
        <v>39</v>
      </c>
      <c r="J446" s="411">
        <f>'Input %'!$D$23</f>
        <v>0.1</v>
      </c>
      <c r="K446" s="414" t="s">
        <v>51</v>
      </c>
      <c r="L446" s="412">
        <f>ROUND(L429*J446,0)</f>
        <v>0</v>
      </c>
      <c r="M446" s="390">
        <f>L446*N446</f>
        <v>0</v>
      </c>
      <c r="N446" s="483">
        <f>N429</f>
        <v>0</v>
      </c>
      <c r="O446" s="297">
        <f>M446+L446</f>
        <v>0</v>
      </c>
      <c r="P446" s="456"/>
      <c r="Q446" s="465">
        <f>IF(O446=0,0,B446/A446-1)</f>
        <v>0</v>
      </c>
      <c r="R446" s="297">
        <f>SUM(+L446*(1+Q446),0)</f>
        <v>0</v>
      </c>
      <c r="S446" s="297">
        <f>SUM(+M446*(1+Q446),0)</f>
        <v>0</v>
      </c>
      <c r="T446" s="297">
        <f>S446+R446</f>
        <v>0</v>
      </c>
      <c r="U446" s="456"/>
      <c r="V446" s="466">
        <f>IF(T446=0,0,G446)</f>
        <v>0</v>
      </c>
      <c r="W446" s="467">
        <f>IF(L446=0,0,C446/B446-1)</f>
        <v>0</v>
      </c>
      <c r="X446" s="467"/>
      <c r="Y446" s="297">
        <f>SUM(+R446*(1+W446),0)</f>
        <v>0</v>
      </c>
      <c r="Z446" s="428">
        <f>SUM(+S446*(1+W446),0)</f>
        <v>0</v>
      </c>
      <c r="AA446" s="310">
        <f>Y446+Z446</f>
        <v>0</v>
      </c>
      <c r="AC446" s="191">
        <f>AA446</f>
        <v>0</v>
      </c>
      <c r="AD446" s="15"/>
      <c r="AE446" s="17"/>
      <c r="AF446" s="17"/>
      <c r="AG446" s="17"/>
      <c r="AH446" s="17"/>
      <c r="AI446" s="17"/>
    </row>
    <row r="447" spans="1:35" s="523" customFormat="1" ht="15">
      <c r="A447" s="194">
        <f t="shared" ref="A447:C447" si="174">A446</f>
        <v>1.0285676763214286</v>
      </c>
      <c r="B447" s="194">
        <f t="shared" si="174"/>
        <v>1.0507806142209108</v>
      </c>
      <c r="C447" s="197">
        <f t="shared" si="174"/>
        <v>1.3440574818751951</v>
      </c>
      <c r="D447" s="189" t="str">
        <f>FIXED(HLOOKUP(G447,cwccis,4),0,TRUE)&amp;HLOOKUP(G447,cwccis,5)</f>
        <v>2021(Apr - Jun)</v>
      </c>
      <c r="E447" s="189">
        <f>J445</f>
        <v>31</v>
      </c>
      <c r="F447" s="223" t="s">
        <v>507</v>
      </c>
      <c r="G447" s="196" t="str">
        <f>G441</f>
        <v>2021Q3</v>
      </c>
      <c r="H447" s="35"/>
      <c r="I447" s="7">
        <f t="shared" si="158"/>
        <v>40</v>
      </c>
      <c r="J447" s="411">
        <f>'Input %'!$D$24</f>
        <v>0.02</v>
      </c>
      <c r="K447" s="414" t="s">
        <v>50</v>
      </c>
      <c r="L447" s="412">
        <f>ROUND(L429*J447,0)</f>
        <v>0</v>
      </c>
      <c r="M447" s="390">
        <f>L447*N447</f>
        <v>0</v>
      </c>
      <c r="N447" s="333">
        <f>N429</f>
        <v>0</v>
      </c>
      <c r="O447" s="297">
        <f>M447+L447</f>
        <v>0</v>
      </c>
      <c r="P447" s="456"/>
      <c r="Q447" s="465">
        <f>IF(O447=0,0,B447/A447-1)</f>
        <v>0</v>
      </c>
      <c r="R447" s="297">
        <f>SUM(+L447*(1+Q447),0)</f>
        <v>0</v>
      </c>
      <c r="S447" s="297">
        <f>SUM(+M447*(1+Q447),0)</f>
        <v>0</v>
      </c>
      <c r="T447" s="297">
        <f>S447+R447</f>
        <v>0</v>
      </c>
      <c r="U447" s="456"/>
      <c r="V447" s="466">
        <f>IF(T447=0,0,G447)</f>
        <v>0</v>
      </c>
      <c r="W447" s="467">
        <f>IF(L447=0,0,C447/B447-1)</f>
        <v>0</v>
      </c>
      <c r="X447" s="467"/>
      <c r="Y447" s="297">
        <f>SUM(+R447*(1+W447),0)</f>
        <v>0</v>
      </c>
      <c r="Z447" s="428">
        <f>SUM(+S447*(1+W447),0)</f>
        <v>0</v>
      </c>
      <c r="AA447" s="310">
        <f>Y447+Z447</f>
        <v>0</v>
      </c>
      <c r="AC447" s="191">
        <f>AA447</f>
        <v>0</v>
      </c>
      <c r="AD447" s="15"/>
      <c r="AE447" s="17"/>
      <c r="AF447" s="17"/>
      <c r="AG447" s="17"/>
      <c r="AH447" s="17"/>
      <c r="AI447" s="17"/>
    </row>
    <row r="448" spans="1:35" s="523" customFormat="1" ht="15">
      <c r="A448" s="194">
        <f t="shared" ref="A448:C448" si="175">A447</f>
        <v>1.0285676763214286</v>
      </c>
      <c r="B448" s="194">
        <f t="shared" si="175"/>
        <v>1.0507806142209108</v>
      </c>
      <c r="C448" s="197">
        <f t="shared" si="175"/>
        <v>1.3440574818751951</v>
      </c>
      <c r="D448" s="189" t="str">
        <f>FIXED(HLOOKUP(G448,cwccis,4),0,TRUE)&amp;HLOOKUP(G448,cwccis,5)</f>
        <v>2021(Apr - Jun)</v>
      </c>
      <c r="E448" s="189">
        <f>J445</f>
        <v>31</v>
      </c>
      <c r="F448" s="223" t="s">
        <v>507</v>
      </c>
      <c r="G448" s="196" t="str">
        <f>G441</f>
        <v>2021Q3</v>
      </c>
      <c r="H448" s="35"/>
      <c r="I448" s="7">
        <f t="shared" si="158"/>
        <v>41</v>
      </c>
      <c r="J448" s="411">
        <f>'Input %'!$D$25</f>
        <v>2.5000000000000001E-2</v>
      </c>
      <c r="K448" s="414" t="s">
        <v>44</v>
      </c>
      <c r="L448" s="412">
        <f>ROUND(L429*J448,0)</f>
        <v>0</v>
      </c>
      <c r="M448" s="390">
        <f>L448*N448</f>
        <v>0</v>
      </c>
      <c r="N448" s="333">
        <f>N429</f>
        <v>0</v>
      </c>
      <c r="O448" s="297">
        <f>M448+L448</f>
        <v>0</v>
      </c>
      <c r="P448" s="456"/>
      <c r="Q448" s="465">
        <f>IF(O448=0,0,B448/A448-1)</f>
        <v>0</v>
      </c>
      <c r="R448" s="297">
        <f>SUM(+L448*(1+Q448),0)</f>
        <v>0</v>
      </c>
      <c r="S448" s="297">
        <f>SUM(+M448*(1+Q448),0)</f>
        <v>0</v>
      </c>
      <c r="T448" s="297">
        <f>S448+R448</f>
        <v>0</v>
      </c>
      <c r="U448" s="456"/>
      <c r="V448" s="466">
        <f>IF(T448=0,0,G448)</f>
        <v>0</v>
      </c>
      <c r="W448" s="467">
        <f>IF(L448=0,0,C448/B448-1)</f>
        <v>0</v>
      </c>
      <c r="X448" s="467"/>
      <c r="Y448" s="297">
        <f>SUM(+R448*(1+W448),0)</f>
        <v>0</v>
      </c>
      <c r="Z448" s="428">
        <f>SUM(+S448*(1+W448),0)</f>
        <v>0</v>
      </c>
      <c r="AA448" s="310">
        <f>Y448+Z448</f>
        <v>0</v>
      </c>
      <c r="AC448" s="191">
        <f>AA448</f>
        <v>0</v>
      </c>
      <c r="AD448" s="15"/>
      <c r="AE448" s="17"/>
      <c r="AF448" s="17"/>
      <c r="AG448" s="17"/>
      <c r="AH448" s="17"/>
      <c r="AI448" s="17"/>
    </row>
    <row r="449" spans="1:35" s="523" customFormat="1" ht="15.6" thickBot="1">
      <c r="A449" s="116"/>
      <c r="B449" s="70"/>
      <c r="C449" s="70"/>
      <c r="D449" s="124"/>
      <c r="E449" s="124"/>
      <c r="F449" s="211"/>
      <c r="G449" s="211"/>
      <c r="H449" s="40"/>
      <c r="I449" s="7">
        <f t="shared" si="158"/>
        <v>42</v>
      </c>
      <c r="J449" s="411"/>
      <c r="K449" s="487"/>
      <c r="L449" s="488"/>
      <c r="M449" s="522"/>
      <c r="N449" s="438"/>
      <c r="O449" s="341"/>
      <c r="P449" s="490"/>
      <c r="Q449" s="491"/>
      <c r="R449" s="341"/>
      <c r="S449" s="341"/>
      <c r="T449" s="341"/>
      <c r="U449" s="490"/>
      <c r="V449" s="421"/>
      <c r="W449" s="444"/>
      <c r="X449" s="444"/>
      <c r="Y449" s="341"/>
      <c r="Z449" s="422"/>
      <c r="AA449" s="423"/>
      <c r="AC449" s="27"/>
      <c r="AD449" s="15"/>
      <c r="AE449" s="17"/>
      <c r="AF449" s="17"/>
      <c r="AG449" s="17"/>
      <c r="AH449" s="17"/>
      <c r="AI449" s="17"/>
    </row>
    <row r="450" spans="1:35" s="523" customFormat="1" ht="15.6" thickTop="1">
      <c r="A450" s="116"/>
      <c r="B450" s="126"/>
      <c r="C450" s="126"/>
      <c r="D450" s="124"/>
      <c r="E450" s="124"/>
      <c r="F450" s="211"/>
      <c r="G450" s="211"/>
      <c r="H450" s="40"/>
      <c r="I450" s="7">
        <f t="shared" si="158"/>
        <v>43</v>
      </c>
      <c r="J450" s="295"/>
      <c r="K450" s="308" t="s">
        <v>71</v>
      </c>
      <c r="L450" s="425">
        <f>(SUM(L429:L449))</f>
        <v>0</v>
      </c>
      <c r="M450" s="426">
        <f>(SUM(M429:M449))</f>
        <v>0</v>
      </c>
      <c r="N450" s="492"/>
      <c r="O450" s="493">
        <f>L450+M450</f>
        <v>0</v>
      </c>
      <c r="P450" s="448"/>
      <c r="Q450" s="295"/>
      <c r="R450" s="426">
        <f>(SUM(R429:R449))</f>
        <v>0</v>
      </c>
      <c r="S450" s="426">
        <f>(SUM(S429:S449))</f>
        <v>0</v>
      </c>
      <c r="T450" s="426">
        <f>R450+S450</f>
        <v>0</v>
      </c>
      <c r="U450" s="448"/>
      <c r="V450" s="494"/>
      <c r="W450" s="454"/>
      <c r="X450" s="454"/>
      <c r="Y450" s="426">
        <f>(SUM(Y429:Y449))</f>
        <v>0</v>
      </c>
      <c r="Z450" s="495">
        <f>(SUM(Z429:Z449))</f>
        <v>0</v>
      </c>
      <c r="AA450" s="496">
        <f>Y450+Z450</f>
        <v>0</v>
      </c>
      <c r="AC450" s="198">
        <f>SUM(AC408:AC449)</f>
        <v>0</v>
      </c>
      <c r="AD450" s="28" t="s">
        <v>6</v>
      </c>
      <c r="AE450" s="18"/>
      <c r="AF450" s="17"/>
      <c r="AG450" s="17"/>
      <c r="AH450" s="17"/>
      <c r="AI450" s="17"/>
    </row>
    <row r="451" spans="1:35" s="523" customFormat="1" ht="15">
      <c r="A451" s="116"/>
      <c r="B451" s="126"/>
      <c r="C451" s="126"/>
      <c r="D451" s="124"/>
      <c r="E451" s="124"/>
      <c r="F451" s="211"/>
      <c r="G451" s="211"/>
      <c r="H451" s="40"/>
      <c r="I451" s="7">
        <f t="shared" si="158"/>
        <v>44</v>
      </c>
      <c r="J451" s="497"/>
      <c r="K451" s="498"/>
      <c r="L451" s="499"/>
      <c r="M451" s="499"/>
      <c r="N451" s="500"/>
      <c r="O451" s="499"/>
      <c r="P451" s="501"/>
      <c r="Q451" s="497"/>
      <c r="R451" s="502"/>
      <c r="S451" s="502"/>
      <c r="T451" s="502"/>
      <c r="U451" s="501"/>
      <c r="V451" s="497"/>
      <c r="W451" s="497"/>
      <c r="X451" s="497"/>
      <c r="Y451" s="502"/>
      <c r="Z451" s="436"/>
      <c r="AA451" s="436"/>
      <c r="AC451" s="191">
        <f>AA450</f>
        <v>0</v>
      </c>
      <c r="AD451" s="15"/>
      <c r="AE451" s="17"/>
      <c r="AF451" s="17"/>
      <c r="AG451" s="17"/>
      <c r="AH451" s="17"/>
      <c r="AI451" s="17"/>
    </row>
    <row r="452" spans="1:35" ht="15.6">
      <c r="A452" s="10"/>
      <c r="B452" s="57" t="s">
        <v>77</v>
      </c>
      <c r="C452" s="57"/>
      <c r="D452" s="10"/>
      <c r="E452" s="10"/>
      <c r="F452" s="217"/>
      <c r="G452" s="10">
        <v>9</v>
      </c>
      <c r="H452" s="8"/>
      <c r="I452" s="7">
        <v>1</v>
      </c>
      <c r="J452" s="439"/>
      <c r="K452" s="439"/>
      <c r="L452" s="440"/>
      <c r="M452" s="440"/>
      <c r="N452" s="439"/>
      <c r="O452" s="370" t="s">
        <v>67</v>
      </c>
      <c r="P452" s="439"/>
      <c r="Q452" s="439"/>
      <c r="R452" s="441"/>
      <c r="S452" s="441"/>
      <c r="T452" s="441"/>
      <c r="U452" s="439"/>
      <c r="V452" s="439"/>
      <c r="W452" s="439"/>
      <c r="X452" s="439"/>
      <c r="Y452" s="441"/>
      <c r="Z452" s="375"/>
      <c r="AA452" s="375"/>
      <c r="AC452" s="21"/>
    </row>
    <row r="453" spans="1:35">
      <c r="A453" s="116"/>
      <c r="B453" s="151"/>
      <c r="C453" s="151"/>
      <c r="D453" s="118"/>
      <c r="E453" s="118"/>
      <c r="F453" s="210"/>
      <c r="G453" s="210"/>
      <c r="H453" s="40"/>
      <c r="I453" s="7">
        <f>I452+1</f>
        <v>2</v>
      </c>
      <c r="J453" s="439"/>
      <c r="K453" s="439"/>
      <c r="L453" s="440"/>
      <c r="M453" s="440"/>
      <c r="N453" s="439"/>
      <c r="O453" s="370"/>
      <c r="P453" s="439"/>
      <c r="Q453" s="439"/>
      <c r="R453" s="441"/>
      <c r="S453" s="441"/>
      <c r="T453" s="441"/>
      <c r="U453" s="439"/>
      <c r="V453" s="439"/>
      <c r="W453" s="439"/>
      <c r="X453" s="439"/>
      <c r="Y453" s="441"/>
      <c r="Z453" s="375"/>
      <c r="AA453" s="375"/>
      <c r="AC453" s="21"/>
    </row>
    <row r="454" spans="1:35">
      <c r="A454" s="116"/>
      <c r="B454" s="765"/>
      <c r="C454" s="765"/>
      <c r="D454" s="765"/>
      <c r="E454" s="765"/>
      <c r="F454" s="765"/>
      <c r="G454" s="157"/>
      <c r="H454" s="123"/>
      <c r="I454" s="7">
        <f t="shared" ref="I454:I495" si="176">I453+1</f>
        <v>3</v>
      </c>
      <c r="J454" s="442" t="s">
        <v>25</v>
      </c>
      <c r="K454" s="243" t="str">
        <f>'Input %'!$B$2</f>
        <v>Project X Major Rehabilitation</v>
      </c>
      <c r="L454" s="295"/>
      <c r="M454" s="295"/>
      <c r="N454" s="295"/>
      <c r="O454" s="295"/>
      <c r="P454" s="295"/>
      <c r="Q454" s="295"/>
      <c r="R454" s="356"/>
      <c r="S454" s="356"/>
      <c r="T454" s="443" t="s">
        <v>24</v>
      </c>
      <c r="U454" s="295"/>
      <c r="V454" s="243" t="str">
        <f>'Input %'!$B$1</f>
        <v>NPD North Pacific Division</v>
      </c>
      <c r="W454" s="295"/>
      <c r="X454" s="295"/>
      <c r="Y454" s="356"/>
      <c r="Z454" s="443" t="s">
        <v>27</v>
      </c>
      <c r="AA454" s="376">
        <f>'Input %'!$B$6</f>
        <v>41731</v>
      </c>
      <c r="AC454" s="21"/>
    </row>
    <row r="455" spans="1:35">
      <c r="A455" s="116"/>
      <c r="B455" s="151"/>
      <c r="C455" s="151"/>
      <c r="D455" s="118"/>
      <c r="E455" s="118"/>
      <c r="F455" s="210"/>
      <c r="G455" s="210"/>
      <c r="H455" s="40"/>
      <c r="I455" s="7">
        <f t="shared" si="176"/>
        <v>4</v>
      </c>
      <c r="J455" s="442" t="s">
        <v>26</v>
      </c>
      <c r="K455" s="243" t="str">
        <f>'Input %'!$B$4</f>
        <v>Somewhere  WA</v>
      </c>
      <c r="L455" s="295"/>
      <c r="M455" s="332"/>
      <c r="N455" s="295"/>
      <c r="O455" s="295"/>
      <c r="P455" s="295"/>
      <c r="Q455" s="295"/>
      <c r="R455" s="356"/>
      <c r="S455" s="356"/>
      <c r="T455" s="443" t="s">
        <v>28</v>
      </c>
      <c r="U455" s="295"/>
      <c r="V455" s="248" t="str">
        <f>'Input %'!$A$14</f>
        <v xml:space="preserve">  CHIEF, COST ENGINEERING, xxx</v>
      </c>
      <c r="W455" s="295"/>
      <c r="X455" s="295"/>
      <c r="Y455" s="356"/>
      <c r="Z455" s="249"/>
      <c r="AA455" s="250"/>
      <c r="AC455" s="20"/>
    </row>
    <row r="456" spans="1:35">
      <c r="A456" s="116"/>
      <c r="B456" s="153"/>
      <c r="C456" s="153"/>
      <c r="D456" s="118"/>
      <c r="E456" s="118"/>
      <c r="F456" s="210"/>
      <c r="G456" s="210"/>
      <c r="H456" s="40"/>
      <c r="I456" s="7">
        <f t="shared" si="176"/>
        <v>5</v>
      </c>
      <c r="J456" s="248" t="s">
        <v>428</v>
      </c>
      <c r="K456" s="295"/>
      <c r="L456" s="252" t="str">
        <f>'Input %'!$B$7</f>
        <v>Project X Major Rehabilitation Report June 2014</v>
      </c>
      <c r="M456" s="295"/>
      <c r="N456" s="295"/>
      <c r="O456" s="295"/>
      <c r="P456" s="295"/>
      <c r="Q456" s="295"/>
      <c r="R456" s="356"/>
      <c r="S456" s="356"/>
      <c r="T456" s="356"/>
      <c r="U456" s="295"/>
      <c r="V456" s="295"/>
      <c r="W456" s="295"/>
      <c r="X456" s="295"/>
      <c r="Y456" s="356"/>
      <c r="Z456" s="250"/>
      <c r="AA456" s="249"/>
      <c r="AC456" s="19"/>
    </row>
    <row r="457" spans="1:35" ht="13.8" thickBot="1">
      <c r="A457" s="116"/>
      <c r="B457" s="149" t="s">
        <v>402</v>
      </c>
      <c r="C457" s="149"/>
      <c r="D457" s="149" t="s">
        <v>5</v>
      </c>
      <c r="E457" s="149"/>
      <c r="F457" s="210"/>
      <c r="G457" s="149" t="s">
        <v>69</v>
      </c>
      <c r="H457" s="40"/>
      <c r="I457" s="7">
        <f t="shared" si="176"/>
        <v>6</v>
      </c>
      <c r="J457" s="444"/>
      <c r="K457" s="444"/>
      <c r="L457" s="445"/>
      <c r="M457" s="445"/>
      <c r="N457" s="444"/>
      <c r="O457" s="445"/>
      <c r="P457" s="444"/>
      <c r="Q457" s="444"/>
      <c r="R457" s="446"/>
      <c r="S457" s="446"/>
      <c r="T457" s="446"/>
      <c r="U457" s="444"/>
      <c r="V457" s="444"/>
      <c r="W457" s="444"/>
      <c r="X457" s="444"/>
      <c r="Y457" s="446"/>
      <c r="Z457" s="256"/>
      <c r="AA457" s="256"/>
      <c r="AC457" s="20"/>
    </row>
    <row r="458" spans="1:35" ht="43.2" customHeight="1" thickTop="1" thickBot="1">
      <c r="A458" s="145"/>
      <c r="B458" s="144"/>
      <c r="C458" s="144"/>
      <c r="D458" s="117"/>
      <c r="E458" s="117"/>
      <c r="F458" s="210"/>
      <c r="G458" s="210"/>
      <c r="I458" s="7">
        <f t="shared" si="176"/>
        <v>7</v>
      </c>
      <c r="J458" s="754" t="s">
        <v>701</v>
      </c>
      <c r="K458" s="755"/>
      <c r="L458" s="756" t="s">
        <v>589</v>
      </c>
      <c r="M458" s="757"/>
      <c r="N458" s="757"/>
      <c r="O458" s="757"/>
      <c r="P458" s="257"/>
      <c r="Q458" s="758" t="s">
        <v>693</v>
      </c>
      <c r="R458" s="759"/>
      <c r="S458" s="759"/>
      <c r="T458" s="759"/>
      <c r="U458" s="257"/>
      <c r="V458" s="750" t="s">
        <v>588</v>
      </c>
      <c r="W458" s="751"/>
      <c r="X458" s="751"/>
      <c r="Y458" s="751"/>
      <c r="Z458" s="751"/>
      <c r="AA458" s="752"/>
      <c r="AC458" s="19"/>
      <c r="AD458" s="17"/>
      <c r="AE458" s="17"/>
      <c r="AF458" s="17"/>
      <c r="AG458" s="17"/>
      <c r="AH458" s="17"/>
      <c r="AI458" s="17"/>
    </row>
    <row r="459" spans="1:35" ht="13.8" thickTop="1">
      <c r="A459" s="131"/>
      <c r="B459" s="131"/>
      <c r="C459" s="131"/>
      <c r="D459" s="130"/>
      <c r="E459" s="131"/>
      <c r="F459" s="210"/>
      <c r="G459" s="130"/>
      <c r="H459" s="40"/>
      <c r="I459" s="7">
        <f t="shared" si="176"/>
        <v>8</v>
      </c>
      <c r="J459" s="295"/>
      <c r="K459" s="447" t="s">
        <v>40</v>
      </c>
      <c r="L459" s="760" t="s">
        <v>29</v>
      </c>
      <c r="M459" s="761"/>
      <c r="N459" s="761"/>
      <c r="O459" s="743">
        <v>41713</v>
      </c>
      <c r="P459" s="448"/>
      <c r="Q459" s="449"/>
      <c r="R459" s="450"/>
      <c r="S459" s="451" t="s">
        <v>55</v>
      </c>
      <c r="T459" s="452">
        <f>'Input %'!$B$5</f>
        <v>2015</v>
      </c>
      <c r="U459" s="448"/>
      <c r="V459" s="453"/>
      <c r="W459" s="454"/>
      <c r="X459" s="454"/>
      <c r="Y459" s="450"/>
      <c r="Z459" s="455"/>
      <c r="AA459" s="380"/>
      <c r="AC459" s="20"/>
    </row>
    <row r="460" spans="1:35">
      <c r="A460" s="116"/>
      <c r="B460" s="151"/>
      <c r="C460" s="151"/>
      <c r="D460" s="118"/>
      <c r="E460" s="118"/>
      <c r="F460" s="210"/>
      <c r="G460" s="210"/>
      <c r="H460" s="40"/>
      <c r="I460" s="7">
        <f t="shared" si="176"/>
        <v>9</v>
      </c>
      <c r="J460" s="295" t="s">
        <v>40</v>
      </c>
      <c r="K460" s="447" t="s">
        <v>40</v>
      </c>
      <c r="L460" s="762" t="s">
        <v>30</v>
      </c>
      <c r="M460" s="763"/>
      <c r="N460" s="763"/>
      <c r="O460" s="544">
        <f>IF(MONTH(O459)&gt;9,DATE(YEAR(O459),10,1),DATE(YEAR(O459)-1,10,1))</f>
        <v>41548</v>
      </c>
      <c r="P460" s="456"/>
      <c r="Q460" s="457"/>
      <c r="R460" s="458"/>
      <c r="S460" s="459" t="s">
        <v>56</v>
      </c>
      <c r="T460" s="269" t="str">
        <f>"1  OCT "&amp;RIGHT(FIXED(VALUE(T459-1),0,TRUE),2)</f>
        <v>1  OCT 14</v>
      </c>
      <c r="U460" s="456"/>
      <c r="V460" s="460"/>
      <c r="W460" s="332"/>
      <c r="X460" s="332"/>
      <c r="Y460" s="269" t="s">
        <v>679</v>
      </c>
      <c r="Z460" s="264"/>
      <c r="AA460" s="265"/>
      <c r="AC460" s="20"/>
    </row>
    <row r="461" spans="1:35" ht="15.6">
      <c r="A461" s="116"/>
      <c r="B461" s="151"/>
      <c r="C461" s="151"/>
      <c r="D461" s="526"/>
      <c r="E461" s="208"/>
      <c r="F461" s="4"/>
      <c r="G461" s="208"/>
      <c r="H461" s="37"/>
      <c r="I461" s="7">
        <f t="shared" si="176"/>
        <v>10</v>
      </c>
      <c r="J461" s="295"/>
      <c r="K461" s="447"/>
      <c r="L461" s="461"/>
      <c r="M461" s="332"/>
      <c r="N461" s="332"/>
      <c r="O461" s="332"/>
      <c r="P461" s="456"/>
      <c r="Q461" s="457"/>
      <c r="R461" s="458"/>
      <c r="S461" s="459"/>
      <c r="T461" s="269"/>
      <c r="U461" s="456"/>
      <c r="V461" s="460"/>
      <c r="W461" s="332"/>
      <c r="X461" s="332"/>
      <c r="Y461" s="269"/>
      <c r="Z461" s="264"/>
      <c r="AA461" s="265"/>
      <c r="AC461" s="20"/>
    </row>
    <row r="462" spans="1:35">
      <c r="A462" s="154"/>
      <c r="B462" s="138" t="s">
        <v>504</v>
      </c>
      <c r="C462" s="154"/>
      <c r="D462" s="189" t="str">
        <f>FIXED(HLOOKUP(G462,cwccis,4),0,TRUE)&amp;HLOOKUP(G462,cwccis,5)</f>
        <v>2013(Oct - Dec)</v>
      </c>
      <c r="E462" s="137"/>
      <c r="F462" s="227" t="s">
        <v>690</v>
      </c>
      <c r="G462" s="154" t="str">
        <f>VLOOKUP(O460,'Input %'!$A$73:$C$193,3)</f>
        <v>2014Q1</v>
      </c>
      <c r="H462" s="11"/>
      <c r="I462" s="7">
        <f t="shared" si="176"/>
        <v>11</v>
      </c>
      <c r="J462" s="462" t="s">
        <v>52</v>
      </c>
      <c r="K462" s="383" t="s">
        <v>53</v>
      </c>
      <c r="L462" s="463" t="s">
        <v>31</v>
      </c>
      <c r="M462" s="385" t="s">
        <v>32</v>
      </c>
      <c r="N462" s="385" t="s">
        <v>32</v>
      </c>
      <c r="O462" s="385" t="s">
        <v>33</v>
      </c>
      <c r="P462" s="456"/>
      <c r="Q462" s="463" t="s">
        <v>60</v>
      </c>
      <c r="R462" s="269" t="s">
        <v>31</v>
      </c>
      <c r="S462" s="269" t="s">
        <v>32</v>
      </c>
      <c r="T462" s="269" t="s">
        <v>33</v>
      </c>
      <c r="U462" s="456"/>
      <c r="V462" s="463" t="s">
        <v>73</v>
      </c>
      <c r="W462" s="385" t="s">
        <v>60</v>
      </c>
      <c r="X462" s="385"/>
      <c r="Y462" s="269" t="s">
        <v>31</v>
      </c>
      <c r="Z462" s="279" t="s">
        <v>32</v>
      </c>
      <c r="AA462" s="280" t="s">
        <v>34</v>
      </c>
      <c r="AC462" s="20"/>
    </row>
    <row r="463" spans="1:35">
      <c r="A463" s="116"/>
      <c r="B463" s="138" t="s">
        <v>505</v>
      </c>
      <c r="C463" s="154"/>
      <c r="D463" s="189" t="str">
        <f>FIXED(HLOOKUP(G463,cwccis,4),0,TRUE)&amp;HLOOKUP(G463,cwccis,5)</f>
        <v>2014(Oct - Dec)</v>
      </c>
      <c r="E463" s="117"/>
      <c r="F463" s="227" t="s">
        <v>691</v>
      </c>
      <c r="G463" s="154" t="str">
        <f>VLOOKUP(T459,'Input %'!$B$73:$C$193,2,FALSE)</f>
        <v>2015Q1</v>
      </c>
      <c r="H463" s="11"/>
      <c r="I463" s="7">
        <f t="shared" si="176"/>
        <v>12</v>
      </c>
      <c r="J463" s="281" t="s">
        <v>35</v>
      </c>
      <c r="K463" s="281" t="s">
        <v>54</v>
      </c>
      <c r="L463" s="282" t="s">
        <v>58</v>
      </c>
      <c r="M463" s="285" t="s">
        <v>58</v>
      </c>
      <c r="N463" s="285" t="s">
        <v>59</v>
      </c>
      <c r="O463" s="285" t="s">
        <v>58</v>
      </c>
      <c r="P463" s="456"/>
      <c r="Q463" s="282" t="s">
        <v>59</v>
      </c>
      <c r="R463" s="283" t="s">
        <v>58</v>
      </c>
      <c r="S463" s="283" t="s">
        <v>58</v>
      </c>
      <c r="T463" s="283" t="s">
        <v>58</v>
      </c>
      <c r="U463" s="456"/>
      <c r="V463" s="282" t="s">
        <v>72</v>
      </c>
      <c r="W463" s="285" t="s">
        <v>59</v>
      </c>
      <c r="X463" s="285"/>
      <c r="Y463" s="283" t="s">
        <v>58</v>
      </c>
      <c r="Z463" s="283" t="s">
        <v>58</v>
      </c>
      <c r="AA463" s="286" t="s">
        <v>58</v>
      </c>
      <c r="AC463" s="20"/>
    </row>
    <row r="464" spans="1:35">
      <c r="A464" s="116"/>
      <c r="B464" s="154"/>
      <c r="C464" s="154"/>
      <c r="D464" s="118"/>
      <c r="E464" s="118"/>
      <c r="F464" s="209"/>
      <c r="G464" s="154"/>
      <c r="H464" s="11"/>
      <c r="I464" s="7">
        <f t="shared" si="176"/>
        <v>13</v>
      </c>
      <c r="J464" s="287" t="s">
        <v>475</v>
      </c>
      <c r="K464" s="287" t="s">
        <v>476</v>
      </c>
      <c r="L464" s="288" t="s">
        <v>477</v>
      </c>
      <c r="M464" s="287" t="s">
        <v>478</v>
      </c>
      <c r="N464" s="287" t="s">
        <v>479</v>
      </c>
      <c r="O464" s="287" t="s">
        <v>480</v>
      </c>
      <c r="P464" s="289"/>
      <c r="Q464" s="288" t="s">
        <v>481</v>
      </c>
      <c r="R464" s="290" t="s">
        <v>482</v>
      </c>
      <c r="S464" s="290" t="s">
        <v>483</v>
      </c>
      <c r="T464" s="290" t="s">
        <v>484</v>
      </c>
      <c r="U464" s="289"/>
      <c r="V464" s="288" t="s">
        <v>489</v>
      </c>
      <c r="W464" s="287" t="s">
        <v>485</v>
      </c>
      <c r="X464" s="287"/>
      <c r="Y464" s="290" t="s">
        <v>486</v>
      </c>
      <c r="Z464" s="290" t="s">
        <v>487</v>
      </c>
      <c r="AA464" s="291" t="s">
        <v>488</v>
      </c>
      <c r="AC464" s="20"/>
    </row>
    <row r="465" spans="1:35">
      <c r="A465" s="116"/>
      <c r="B465" s="154"/>
      <c r="C465" s="154"/>
      <c r="D465" s="137"/>
      <c r="E465" s="137"/>
      <c r="F465" s="209"/>
      <c r="G465" s="154"/>
      <c r="H465" s="125"/>
      <c r="I465" s="7">
        <f t="shared" si="176"/>
        <v>14</v>
      </c>
      <c r="J465" s="295"/>
      <c r="K465" s="582" t="s">
        <v>1279</v>
      </c>
      <c r="L465" s="464"/>
      <c r="M465" s="347"/>
      <c r="N465" s="332"/>
      <c r="O465" s="347"/>
      <c r="P465" s="456"/>
      <c r="Q465" s="460"/>
      <c r="R465" s="458"/>
      <c r="S465" s="458"/>
      <c r="T465" s="458"/>
      <c r="U465" s="456"/>
      <c r="V465" s="460"/>
      <c r="W465" s="332"/>
      <c r="X465" s="332"/>
      <c r="Y465" s="458"/>
      <c r="Z465" s="264"/>
      <c r="AA465" s="265"/>
      <c r="AC465" s="20"/>
    </row>
    <row r="466" spans="1:35" ht="15.6">
      <c r="A466" s="190">
        <f>HLOOKUP(G462,cwccis,VLOOKUP(J466,row,2))</f>
        <v>871.77</v>
      </c>
      <c r="B466" s="190">
        <f>HLOOKUP(G463,cwccis,VLOOKUP(J466,row,2))</f>
        <v>885.32</v>
      </c>
      <c r="C466" s="190">
        <f>HLOOKUP(G466,cwccis,VLOOKUP(J466,row,2))</f>
        <v>849.84</v>
      </c>
      <c r="D466" s="189" t="str">
        <f>FIXED(HLOOKUP(G466,cwccis,4),0,TRUE)&amp;HLOOKUP(G466,cwccis,5)</f>
        <v>2012(Oct - Dec)</v>
      </c>
      <c r="E466" s="189" t="str">
        <f>J466</f>
        <v>03</v>
      </c>
      <c r="F466" s="218" t="str">
        <f>" Midpoint "&amp;J466</f>
        <v xml:space="preserve"> Midpoint 03</v>
      </c>
      <c r="G466" s="161" t="s">
        <v>1</v>
      </c>
      <c r="H466" s="11"/>
      <c r="I466" s="7">
        <f t="shared" si="176"/>
        <v>15</v>
      </c>
      <c r="J466" s="294" t="s">
        <v>78</v>
      </c>
      <c r="K466" s="295" t="str">
        <f>VLOOKUP(J466,row,3)</f>
        <v>RESERVOIRS</v>
      </c>
      <c r="L466" s="389">
        <v>0</v>
      </c>
      <c r="M466" s="390">
        <f>L466*N466</f>
        <v>0</v>
      </c>
      <c r="N466" s="391">
        <v>0</v>
      </c>
      <c r="O466" s="323">
        <f>M466+L466</f>
        <v>0</v>
      </c>
      <c r="P466" s="456"/>
      <c r="Q466" s="465">
        <f>IF(O466=0,0,B466/A466-1)</f>
        <v>0</v>
      </c>
      <c r="R466" s="297">
        <f>SUM(+L466*(1+Q466),0)</f>
        <v>0</v>
      </c>
      <c r="S466" s="297">
        <f>SUM(+M466*(1+Q466),0)</f>
        <v>0</v>
      </c>
      <c r="T466" s="297">
        <f>S466+R466</f>
        <v>0</v>
      </c>
      <c r="U466" s="456"/>
      <c r="V466" s="466">
        <f>IF(T466=0,0,G466)</f>
        <v>0</v>
      </c>
      <c r="W466" s="467">
        <f>IF(L466=0,0,C466/B466-1)</f>
        <v>0</v>
      </c>
      <c r="X466" s="467"/>
      <c r="Y466" s="297">
        <f>SUM(+R466*(1+W466),0)</f>
        <v>0</v>
      </c>
      <c r="Z466" s="428">
        <f>SUM(+S466*(1+W466),0)</f>
        <v>0</v>
      </c>
      <c r="AA466" s="310">
        <f>Y466+Z466</f>
        <v>0</v>
      </c>
      <c r="AC466" s="20"/>
    </row>
    <row r="467" spans="1:35" ht="15.6">
      <c r="A467" s="190">
        <f>HLOOKUP($G462,cwccis,VLOOKUP(J467,row,2))</f>
        <v>790.24</v>
      </c>
      <c r="B467" s="190">
        <f>HLOOKUP(G463,cwccis,VLOOKUP(J467,row,2))</f>
        <v>802.53</v>
      </c>
      <c r="C467" s="190">
        <f>HLOOKUP(G467,cwccis,VLOOKUP(J467,row,2))</f>
        <v>790.24</v>
      </c>
      <c r="D467" s="189" t="str">
        <f>FIXED(HLOOKUP(G467,cwccis,4),0,TRUE)&amp;HLOOKUP(G467,cwccis,5)</f>
        <v>2013(Oct - Dec)</v>
      </c>
      <c r="E467" s="189" t="str">
        <f>J467</f>
        <v>04</v>
      </c>
      <c r="F467" s="218" t="str">
        <f>" Midpoint "&amp;J467</f>
        <v xml:space="preserve"> Midpoint 04</v>
      </c>
      <c r="G467" s="161" t="s">
        <v>0</v>
      </c>
      <c r="H467" s="11"/>
      <c r="I467" s="7">
        <f t="shared" si="176"/>
        <v>16</v>
      </c>
      <c r="J467" s="294" t="s">
        <v>79</v>
      </c>
      <c r="K467" s="295" t="str">
        <f>VLOOKUP(J467,row,3)</f>
        <v>DAMS</v>
      </c>
      <c r="L467" s="389">
        <v>0</v>
      </c>
      <c r="M467" s="390">
        <f>L467*N467</f>
        <v>0</v>
      </c>
      <c r="N467" s="391">
        <v>0</v>
      </c>
      <c r="O467" s="323">
        <f>M467+L467</f>
        <v>0</v>
      </c>
      <c r="P467" s="456"/>
      <c r="Q467" s="465">
        <f>IF(O467=0,0,B467/A467-1)</f>
        <v>0</v>
      </c>
      <c r="R467" s="297">
        <f>SUM(+L467*(1+Q467),0)</f>
        <v>0</v>
      </c>
      <c r="S467" s="297">
        <f>SUM(+M467*(1+Q467),0)</f>
        <v>0</v>
      </c>
      <c r="T467" s="297">
        <f>S467+R467</f>
        <v>0</v>
      </c>
      <c r="U467" s="456"/>
      <c r="V467" s="466">
        <f>IF(T467=0,0,G467)</f>
        <v>0</v>
      </c>
      <c r="W467" s="467">
        <f>IF(L467=0,0,C467/B467-1)</f>
        <v>0</v>
      </c>
      <c r="X467" s="467"/>
      <c r="Y467" s="297">
        <f>SUM(+R467*(1+W467),0)</f>
        <v>0</v>
      </c>
      <c r="Z467" s="428">
        <f>SUM(+S467*(1+W467),0)</f>
        <v>0</v>
      </c>
      <c r="AA467" s="310">
        <f>Y467+Z467</f>
        <v>0</v>
      </c>
      <c r="AC467" s="20"/>
    </row>
    <row r="468" spans="1:35" ht="15.6">
      <c r="A468" s="190">
        <f>HLOOKUP($G462,cwccis,VLOOKUP(J468,row,2))</f>
        <v>787.78</v>
      </c>
      <c r="B468" s="190">
        <f>HLOOKUP(G463,cwccis,VLOOKUP(J468,row,2))</f>
        <v>800.03</v>
      </c>
      <c r="C468" s="190">
        <f>HLOOKUP(G468,cwccis,VLOOKUP(J468,row,2))</f>
        <v>800.03</v>
      </c>
      <c r="D468" s="189" t="str">
        <f>FIXED(HLOOKUP(G468,cwccis,4),0,TRUE)&amp;HLOOKUP(G468,cwccis,5)</f>
        <v>2014(Oct - Dec)</v>
      </c>
      <c r="E468" s="189" t="str">
        <f>J468</f>
        <v>05</v>
      </c>
      <c r="F468" s="218" t="str">
        <f>" Midpoint "&amp;J468</f>
        <v xml:space="preserve"> Midpoint 05</v>
      </c>
      <c r="G468" s="161" t="s">
        <v>676</v>
      </c>
      <c r="H468" s="11"/>
      <c r="I468" s="7">
        <f t="shared" si="176"/>
        <v>17</v>
      </c>
      <c r="J468" s="294" t="s">
        <v>80</v>
      </c>
      <c r="K468" s="295" t="str">
        <f>VLOOKUP(J468,row,3)</f>
        <v>LOCKS</v>
      </c>
      <c r="L468" s="389">
        <v>0</v>
      </c>
      <c r="M468" s="390">
        <f>L468*N468</f>
        <v>0</v>
      </c>
      <c r="N468" s="391">
        <v>0</v>
      </c>
      <c r="O468" s="323">
        <f>M468+L468</f>
        <v>0</v>
      </c>
      <c r="P468" s="456"/>
      <c r="Q468" s="465">
        <f>IF(O468=0,0,B468/A468-1)</f>
        <v>0</v>
      </c>
      <c r="R468" s="297">
        <f>SUM(+L468*(1+Q468),0)</f>
        <v>0</v>
      </c>
      <c r="S468" s="297">
        <f>SUM(+M468*(1+Q468),0)</f>
        <v>0</v>
      </c>
      <c r="T468" s="297">
        <f>S468+R468</f>
        <v>0</v>
      </c>
      <c r="U468" s="456"/>
      <c r="V468" s="466">
        <f>IF(T468=0,0,G468)</f>
        <v>0</v>
      </c>
      <c r="W468" s="467">
        <f>IF(L468=0,0,C468/B468-1)</f>
        <v>0</v>
      </c>
      <c r="X468" s="467"/>
      <c r="Y468" s="297">
        <f>SUM(+R468*(1+W468),0)</f>
        <v>0</v>
      </c>
      <c r="Z468" s="428">
        <f>SUM(+S468*(1+W468),0)</f>
        <v>0</v>
      </c>
      <c r="AA468" s="310">
        <f>Y468+Z468</f>
        <v>0</v>
      </c>
      <c r="AC468" s="20"/>
    </row>
    <row r="469" spans="1:35" ht="15.6">
      <c r="A469" s="190">
        <f>HLOOKUP(G462,cwccis,VLOOKUP(J469,row,2))</f>
        <v>775.02</v>
      </c>
      <c r="B469" s="190">
        <f>HLOOKUP(G463,cwccis,VLOOKUP(J469,row,2))</f>
        <v>787.07</v>
      </c>
      <c r="C469" s="190">
        <f>HLOOKUP(G469,cwccis,VLOOKUP(J469,row,2))</f>
        <v>801.81</v>
      </c>
      <c r="D469" s="189" t="str">
        <f>FIXED(HLOOKUP(G469,cwccis,4),0,TRUE)&amp;HLOOKUP(G469,cwccis,5)</f>
        <v>2015(Oct - Dec)</v>
      </c>
      <c r="E469" s="189" t="str">
        <f>J469</f>
        <v>06</v>
      </c>
      <c r="F469" s="218" t="str">
        <f>" Midpoint "&amp;J469</f>
        <v xml:space="preserve"> Midpoint 06</v>
      </c>
      <c r="G469" s="161" t="s">
        <v>680</v>
      </c>
      <c r="H469" s="11"/>
      <c r="I469" s="7">
        <f t="shared" si="176"/>
        <v>18</v>
      </c>
      <c r="J469" s="294" t="s">
        <v>81</v>
      </c>
      <c r="K469" s="295" t="str">
        <f>VLOOKUP(J469,row,3)</f>
        <v>FISH &amp; WILDLIFE FACILITIES</v>
      </c>
      <c r="L469" s="389">
        <v>0</v>
      </c>
      <c r="M469" s="390">
        <f>L469*N469</f>
        <v>0</v>
      </c>
      <c r="N469" s="391">
        <v>0</v>
      </c>
      <c r="O469" s="323">
        <f>M469+L469</f>
        <v>0</v>
      </c>
      <c r="P469" s="456"/>
      <c r="Q469" s="465">
        <f>IF(O469=0,0,B469/A469-1)</f>
        <v>0</v>
      </c>
      <c r="R469" s="297">
        <f>SUM(+L469*(1+Q469),0)</f>
        <v>0</v>
      </c>
      <c r="S469" s="297">
        <f>SUM(+M469*(1+Q469),0)</f>
        <v>0</v>
      </c>
      <c r="T469" s="297">
        <f>S469+R469</f>
        <v>0</v>
      </c>
      <c r="U469" s="456"/>
      <c r="V469" s="466">
        <f>IF(T469=0,0,G469)</f>
        <v>0</v>
      </c>
      <c r="W469" s="467">
        <f>IF(L469=0,0,C469/B469-1)</f>
        <v>0</v>
      </c>
      <c r="X469" s="467"/>
      <c r="Y469" s="297">
        <f>SUM(+R469*(1+W469),0)</f>
        <v>0</v>
      </c>
      <c r="Z469" s="428">
        <f>SUM(+S469*(1+W469),0)</f>
        <v>0</v>
      </c>
      <c r="AA469" s="310">
        <f>Y469+Z469</f>
        <v>0</v>
      </c>
      <c r="AC469" s="20"/>
    </row>
    <row r="470" spans="1:35" ht="15.6">
      <c r="A470" s="190">
        <f>HLOOKUP(G462,cwccis,VLOOKUP(J470,row,2))</f>
        <v>735.71</v>
      </c>
      <c r="B470" s="190">
        <f>HLOOKUP(G463,cwccis,VLOOKUP(J470,row,2))</f>
        <v>747.14</v>
      </c>
      <c r="C470" s="190">
        <f>HLOOKUP(G470,cwccis,VLOOKUP(J470,row,2))</f>
        <v>764.77</v>
      </c>
      <c r="D470" s="189" t="str">
        <f>FIXED(HLOOKUP(G470,cwccis,4),0,TRUE)&amp;HLOOKUP(G470,cwccis,5)</f>
        <v>2016(Jan - Mar)</v>
      </c>
      <c r="E470" s="189" t="str">
        <f>J470</f>
        <v>07</v>
      </c>
      <c r="F470" s="218" t="str">
        <f>" Midpoint "&amp;J470</f>
        <v xml:space="preserve"> Midpoint 07</v>
      </c>
      <c r="G470" s="161" t="s">
        <v>524</v>
      </c>
      <c r="H470" s="11"/>
      <c r="I470" s="7">
        <f t="shared" si="176"/>
        <v>19</v>
      </c>
      <c r="J470" s="294" t="s">
        <v>82</v>
      </c>
      <c r="K470" s="295" t="str">
        <f>VLOOKUP(J470,row,3)</f>
        <v>POWER PLANT</v>
      </c>
      <c r="L470" s="389">
        <v>0</v>
      </c>
      <c r="M470" s="390">
        <f>L470*N470</f>
        <v>0</v>
      </c>
      <c r="N470" s="391">
        <v>0</v>
      </c>
      <c r="O470" s="323">
        <f>M470+L470</f>
        <v>0</v>
      </c>
      <c r="P470" s="456"/>
      <c r="Q470" s="465">
        <f>IF(O470=0,0,B470/A470-1)</f>
        <v>0</v>
      </c>
      <c r="R470" s="297">
        <f>SUM(+L470*(1+Q470),0)</f>
        <v>0</v>
      </c>
      <c r="S470" s="297">
        <f>SUM(+M470*(1+Q470),0)</f>
        <v>0</v>
      </c>
      <c r="T470" s="297">
        <f>S470+R470</f>
        <v>0</v>
      </c>
      <c r="U470" s="456"/>
      <c r="V470" s="466">
        <f>IF(T470=0,0,G470)</f>
        <v>0</v>
      </c>
      <c r="W470" s="467">
        <f>IF(L470=0,0,C470/B470-1)</f>
        <v>0</v>
      </c>
      <c r="X470" s="467"/>
      <c r="Y470" s="297">
        <f>SUM(+R470*(1+W470),0)</f>
        <v>0</v>
      </c>
      <c r="Z470" s="428">
        <f>SUM(+S470*(1+W470),0)</f>
        <v>0</v>
      </c>
      <c r="AA470" s="310">
        <f>Y470+Z470</f>
        <v>0</v>
      </c>
      <c r="AC470" s="20"/>
    </row>
    <row r="471" spans="1:35">
      <c r="A471" s="116"/>
      <c r="B471" s="154"/>
      <c r="C471" s="154"/>
      <c r="D471" s="137"/>
      <c r="E471" s="137"/>
      <c r="F471" s="209"/>
      <c r="G471" s="137"/>
      <c r="H471" s="125"/>
      <c r="I471" s="7">
        <f t="shared" si="176"/>
        <v>20</v>
      </c>
      <c r="J471" s="468" t="s">
        <v>40</v>
      </c>
      <c r="K471" s="395"/>
      <c r="L471" s="396"/>
      <c r="M471" s="397"/>
      <c r="N471" s="398"/>
      <c r="O471" s="297"/>
      <c r="P471" s="456"/>
      <c r="Q471" s="465"/>
      <c r="R471" s="297">
        <v>0</v>
      </c>
      <c r="S471" s="297"/>
      <c r="T471" s="297"/>
      <c r="U471" s="456"/>
      <c r="V471" s="469"/>
      <c r="W471" s="467"/>
      <c r="X471" s="467"/>
      <c r="Y471" s="297"/>
      <c r="Z471" s="428"/>
      <c r="AA471" s="310"/>
      <c r="AC471" s="20"/>
    </row>
    <row r="472" spans="1:35" ht="15">
      <c r="A472" s="116"/>
      <c r="B472" s="154"/>
      <c r="C472" s="154"/>
      <c r="D472" s="137"/>
      <c r="E472" s="137"/>
      <c r="F472" s="209"/>
      <c r="G472" s="137"/>
      <c r="H472" s="125"/>
      <c r="I472" s="7">
        <f t="shared" si="176"/>
        <v>21</v>
      </c>
      <c r="J472" s="470"/>
      <c r="K472" s="471"/>
      <c r="L472" s="303" t="s">
        <v>36</v>
      </c>
      <c r="M472" s="305" t="s">
        <v>36</v>
      </c>
      <c r="N472" s="401" t="s">
        <v>36</v>
      </c>
      <c r="O472" s="472" t="s">
        <v>36</v>
      </c>
      <c r="P472" s="456"/>
      <c r="Q472" s="473"/>
      <c r="R472" s="472" t="s">
        <v>36</v>
      </c>
      <c r="S472" s="472" t="s">
        <v>36</v>
      </c>
      <c r="T472" s="472" t="s">
        <v>36</v>
      </c>
      <c r="U472" s="456"/>
      <c r="V472" s="473"/>
      <c r="W472" s="439"/>
      <c r="X472" s="439"/>
      <c r="Y472" s="472" t="s">
        <v>36</v>
      </c>
      <c r="Z472" s="474" t="s">
        <v>36</v>
      </c>
      <c r="AA472" s="403" t="s">
        <v>36</v>
      </c>
      <c r="AC472" s="20"/>
      <c r="AE472" s="15"/>
      <c r="AF472" s="15"/>
      <c r="AG472" s="15"/>
      <c r="AH472" s="15"/>
      <c r="AI472" s="15"/>
    </row>
    <row r="473" spans="1:35" ht="15">
      <c r="A473" s="116"/>
      <c r="B473" s="154"/>
      <c r="C473" s="154"/>
      <c r="D473" s="118"/>
      <c r="E473" s="118"/>
      <c r="F473" s="219"/>
      <c r="G473" s="118"/>
      <c r="H473" s="125"/>
      <c r="I473" s="7">
        <f t="shared" si="176"/>
        <v>22</v>
      </c>
      <c r="J473" s="470"/>
      <c r="K473" s="308" t="s">
        <v>66</v>
      </c>
      <c r="L473" s="296">
        <f>SUM(L466:L471)</f>
        <v>0</v>
      </c>
      <c r="M473" s="299">
        <f>SUM(M466:M471)</f>
        <v>0</v>
      </c>
      <c r="N473" s="333">
        <f>IF(L473&gt;0,O473/L473-1,0)</f>
        <v>0</v>
      </c>
      <c r="O473" s="335">
        <f>L473+M473</f>
        <v>0</v>
      </c>
      <c r="P473" s="456"/>
      <c r="Q473" s="460"/>
      <c r="R473" s="297">
        <f>SUM(R466:R471)</f>
        <v>0</v>
      </c>
      <c r="S473" s="297">
        <f>SUM(S466:S471)</f>
        <v>0</v>
      </c>
      <c r="T473" s="297">
        <f>R473+S473</f>
        <v>0</v>
      </c>
      <c r="U473" s="456"/>
      <c r="V473" s="460"/>
      <c r="W473" s="332"/>
      <c r="X473" s="332"/>
      <c r="Y473" s="297">
        <f>SUM(Y466:Y471)</f>
        <v>0</v>
      </c>
      <c r="Z473" s="428">
        <f>SUM(Z466:Z471)</f>
        <v>0</v>
      </c>
      <c r="AA473" s="310">
        <f>Y473+Z473</f>
        <v>0</v>
      </c>
      <c r="AC473" s="191">
        <f>SUM(AA466:AA471)</f>
        <v>0</v>
      </c>
      <c r="AD473" s="15"/>
      <c r="AE473" s="17"/>
      <c r="AF473" s="17"/>
      <c r="AG473" s="17"/>
      <c r="AH473" s="17"/>
      <c r="AI473" s="17"/>
    </row>
    <row r="474" spans="1:35" ht="15">
      <c r="A474" s="116"/>
      <c r="B474" s="154"/>
      <c r="C474" s="154"/>
      <c r="D474" s="118"/>
      <c r="E474" s="118"/>
      <c r="F474" s="219"/>
      <c r="G474" s="118"/>
      <c r="H474" s="125"/>
      <c r="I474" s="7">
        <f t="shared" si="176"/>
        <v>23</v>
      </c>
      <c r="J474" s="470"/>
      <c r="K474" s="295"/>
      <c r="L474" s="311"/>
      <c r="M474" s="319"/>
      <c r="N474" s="350"/>
      <c r="O474" s="323"/>
      <c r="P474" s="456"/>
      <c r="Q474" s="460"/>
      <c r="R474" s="323"/>
      <c r="S474" s="323"/>
      <c r="T474" s="323"/>
      <c r="U474" s="456"/>
      <c r="V474" s="460"/>
      <c r="W474" s="332"/>
      <c r="X474" s="332"/>
      <c r="Y474" s="323"/>
      <c r="Z474" s="475"/>
      <c r="AA474" s="315"/>
      <c r="AC474" s="20"/>
      <c r="AD474" s="15"/>
      <c r="AE474" s="17"/>
      <c r="AF474" s="17"/>
      <c r="AG474" s="17"/>
      <c r="AH474" s="17"/>
      <c r="AI474" s="17"/>
    </row>
    <row r="475" spans="1:35" ht="15.6">
      <c r="A475" s="192">
        <f>HLOOKUP(G462,cwccis,VLOOKUP(E475,row,2))</f>
        <v>798.14</v>
      </c>
      <c r="B475" s="193">
        <f>HLOOKUP(G463,cwccis,VLOOKUP(E475,row,2))</f>
        <v>810.55</v>
      </c>
      <c r="C475" s="190">
        <f>HLOOKUP(G475,cwccis,VLOOKUP(E475,row,2))</f>
        <v>782.27</v>
      </c>
      <c r="D475" s="189" t="str">
        <f>FIXED(HLOOKUP(G475,cwccis,4),0,TRUE)&amp;HLOOKUP(G475,cwccis,5)</f>
        <v>2012(Oct - Dec)</v>
      </c>
      <c r="E475" s="525" t="s">
        <v>1099</v>
      </c>
      <c r="F475" s="209" t="s">
        <v>490</v>
      </c>
      <c r="G475" s="161" t="s">
        <v>1</v>
      </c>
      <c r="H475" s="11"/>
      <c r="I475" s="7">
        <f t="shared" si="176"/>
        <v>24</v>
      </c>
      <c r="J475" s="316" t="s">
        <v>61</v>
      </c>
      <c r="K475" s="476" t="s">
        <v>37</v>
      </c>
      <c r="L475" s="389">
        <v>0</v>
      </c>
      <c r="M475" s="390">
        <f>L475*N475</f>
        <v>0</v>
      </c>
      <c r="N475" s="407">
        <v>0</v>
      </c>
      <c r="O475" s="323">
        <f>L475+M475</f>
        <v>0</v>
      </c>
      <c r="P475" s="456"/>
      <c r="Q475" s="465">
        <f>IF(O475=0,0,B475/A475-1)</f>
        <v>0</v>
      </c>
      <c r="R475" s="297">
        <f>SUM(+L475*(1+Q475),0)</f>
        <v>0</v>
      </c>
      <c r="S475" s="297">
        <f>SUM(+M475*(1+Q475),0)</f>
        <v>0</v>
      </c>
      <c r="T475" s="297">
        <f>S475+R475</f>
        <v>0</v>
      </c>
      <c r="U475" s="456"/>
      <c r="V475" s="466">
        <f>IF(T475=0,0,G475)</f>
        <v>0</v>
      </c>
      <c r="W475" s="467">
        <f>IF(L475=0,0,C475/B475-1)</f>
        <v>0</v>
      </c>
      <c r="X475" s="467"/>
      <c r="Y475" s="297">
        <f>SUM(+R475*(1+W475),0)</f>
        <v>0</v>
      </c>
      <c r="Z475" s="428">
        <f>SUM(+S475*(1+W475),0)</f>
        <v>0</v>
      </c>
      <c r="AA475" s="310">
        <f>Y475+Z475</f>
        <v>0</v>
      </c>
      <c r="AC475" s="191">
        <f>AA475</f>
        <v>0</v>
      </c>
      <c r="AD475" s="15"/>
      <c r="AE475" s="17"/>
      <c r="AF475" s="17"/>
      <c r="AG475" s="17"/>
      <c r="AH475" s="17"/>
      <c r="AI475" s="17"/>
    </row>
    <row r="476" spans="1:35" ht="25.5" customHeight="1">
      <c r="A476" s="132"/>
      <c r="B476" s="135"/>
      <c r="C476" s="135"/>
      <c r="D476" s="117"/>
      <c r="E476" s="117"/>
      <c r="F476" s="764" t="s">
        <v>1100</v>
      </c>
      <c r="G476" s="118"/>
      <c r="H476" s="125"/>
      <c r="I476" s="7">
        <f t="shared" si="176"/>
        <v>25</v>
      </c>
      <c r="J476" s="470"/>
      <c r="K476" s="295"/>
      <c r="L476" s="477"/>
      <c r="M476" s="519"/>
      <c r="N476" s="503"/>
      <c r="O476" s="323"/>
      <c r="P476" s="456"/>
      <c r="Q476" s="465"/>
      <c r="R476" s="323"/>
      <c r="S476" s="323"/>
      <c r="T476" s="323"/>
      <c r="U476" s="456"/>
      <c r="V476" s="460"/>
      <c r="W476" s="332"/>
      <c r="X476" s="332"/>
      <c r="Y476" s="323"/>
      <c r="Z476" s="475"/>
      <c r="AA476" s="315"/>
      <c r="AC476" s="20"/>
      <c r="AD476" s="15"/>
      <c r="AE476" s="17"/>
      <c r="AF476" s="17"/>
      <c r="AG476" s="17"/>
      <c r="AH476" s="17"/>
      <c r="AI476" s="17"/>
    </row>
    <row r="477" spans="1:35" ht="15">
      <c r="A477" s="132"/>
      <c r="B477" s="135"/>
      <c r="C477" s="135"/>
      <c r="D477" s="117"/>
      <c r="E477" s="117"/>
      <c r="F477" s="764"/>
      <c r="G477" s="118"/>
      <c r="H477" s="125"/>
      <c r="I477" s="7">
        <f t="shared" si="176"/>
        <v>26</v>
      </c>
      <c r="J477" s="470"/>
      <c r="K477" s="478"/>
      <c r="L477" s="409"/>
      <c r="M477" s="520"/>
      <c r="N477" s="503"/>
      <c r="O477" s="323"/>
      <c r="P477" s="456"/>
      <c r="Q477" s="460"/>
      <c r="R477" s="323"/>
      <c r="S477" s="323"/>
      <c r="T477" s="323"/>
      <c r="U477" s="456"/>
      <c r="V477" s="480"/>
      <c r="W477" s="332"/>
      <c r="X477" s="332"/>
      <c r="Y477" s="323"/>
      <c r="Z477" s="475"/>
      <c r="AA477" s="315"/>
      <c r="AC477" s="26"/>
      <c r="AD477" s="15"/>
      <c r="AE477" s="17"/>
      <c r="AF477" s="17"/>
      <c r="AG477" s="17"/>
      <c r="AH477" s="17"/>
      <c r="AI477" s="17"/>
    </row>
    <row r="478" spans="1:35" ht="16.5" customHeight="1">
      <c r="A478" s="132"/>
      <c r="B478" s="135"/>
      <c r="C478" s="135"/>
      <c r="D478" s="117"/>
      <c r="E478" s="117"/>
      <c r="F478" s="219"/>
      <c r="G478" s="118"/>
      <c r="H478" s="125"/>
      <c r="I478" s="7">
        <f t="shared" si="176"/>
        <v>27</v>
      </c>
      <c r="J478" s="294">
        <v>30</v>
      </c>
      <c r="K478" s="248" t="s">
        <v>38</v>
      </c>
      <c r="L478" s="477"/>
      <c r="M478" s="521"/>
      <c r="N478" s="503"/>
      <c r="O478" s="323"/>
      <c r="P478" s="456"/>
      <c r="Q478" s="465"/>
      <c r="R478" s="323"/>
      <c r="S478" s="323"/>
      <c r="T478" s="323"/>
      <c r="U478" s="456"/>
      <c r="V478" s="460"/>
      <c r="W478" s="467"/>
      <c r="X478" s="467"/>
      <c r="Y478" s="323"/>
      <c r="Z478" s="475"/>
      <c r="AA478" s="315"/>
      <c r="AC478" s="20"/>
      <c r="AD478" s="15"/>
      <c r="AE478" s="17"/>
      <c r="AF478" s="17"/>
      <c r="AG478" s="17"/>
      <c r="AH478" s="17"/>
      <c r="AI478" s="17"/>
    </row>
    <row r="479" spans="1:35" ht="15.6">
      <c r="A479" s="194">
        <f>HLOOKUP(G462,cwccis,VLOOKUP(J478,row,2))</f>
        <v>1.0285676763214286</v>
      </c>
      <c r="B479" s="194">
        <f>HLOOKUP(G463,cwccis,VLOOKUP(J478,row,2))</f>
        <v>1.0507806142209108</v>
      </c>
      <c r="C479" s="195">
        <f>HLOOKUP(G479,cwccis,VLOOKUP(J478,row,2))</f>
        <v>1.292458728012714</v>
      </c>
      <c r="D479" s="189" t="str">
        <f>FIXED(HLOOKUP(G479,cwccis,4),0,TRUE)&amp;HLOOKUP(G479,cwccis,5)</f>
        <v>2020(Apr - Jun)</v>
      </c>
      <c r="E479" s="189">
        <f>J478</f>
        <v>30</v>
      </c>
      <c r="F479" s="220" t="s">
        <v>400</v>
      </c>
      <c r="G479" s="161" t="s">
        <v>683</v>
      </c>
      <c r="H479" s="13"/>
      <c r="I479" s="7">
        <f t="shared" si="176"/>
        <v>28</v>
      </c>
      <c r="J479" s="411">
        <f>'Input %'!$D$10</f>
        <v>2.5000000000000001E-2</v>
      </c>
      <c r="K479" s="414" t="s">
        <v>44</v>
      </c>
      <c r="L479" s="412">
        <f>ROUND(L473*J479,0)</f>
        <v>0</v>
      </c>
      <c r="M479" s="390">
        <f t="shared" ref="M479:M487" si="177">L479*N479</f>
        <v>0</v>
      </c>
      <c r="N479" s="482">
        <f>N473</f>
        <v>0</v>
      </c>
      <c r="O479" s="297">
        <f t="shared" ref="O479:O487" si="178">M479+L479</f>
        <v>0</v>
      </c>
      <c r="P479" s="456"/>
      <c r="Q479" s="465">
        <f>IF(O479=0,0,B479/A479-1)</f>
        <v>0</v>
      </c>
      <c r="R479" s="297">
        <f t="shared" ref="R479:R487" si="179">SUM(+L479*(1+Q479),0)</f>
        <v>0</v>
      </c>
      <c r="S479" s="297">
        <f t="shared" ref="S479:S487" si="180">SUM(+M479*(1+Q479),0)</f>
        <v>0</v>
      </c>
      <c r="T479" s="297">
        <f t="shared" ref="T479:T487" si="181">S479+R479</f>
        <v>0</v>
      </c>
      <c r="U479" s="456"/>
      <c r="V479" s="466">
        <f t="shared" ref="V479:V487" si="182">IF(T479=0,0,G479)</f>
        <v>0</v>
      </c>
      <c r="W479" s="467">
        <f t="shared" ref="W479:W487" si="183">IF(L479=0,0,C479/B479-1)</f>
        <v>0</v>
      </c>
      <c r="X479" s="467"/>
      <c r="Y479" s="297">
        <f t="shared" ref="Y479:Y487" si="184">SUM(+R479*(1+W479),0)</f>
        <v>0</v>
      </c>
      <c r="Z479" s="428">
        <f t="shared" ref="Z479:Z487" si="185">SUM(+S479*(1+W479),0)</f>
        <v>0</v>
      </c>
      <c r="AA479" s="310">
        <f t="shared" ref="AA479:AA487" si="186">Y479+Z479</f>
        <v>0</v>
      </c>
      <c r="AC479" s="191">
        <f t="shared" ref="AC479:AC487" si="187">AA479</f>
        <v>0</v>
      </c>
      <c r="AD479" s="15"/>
      <c r="AE479" s="17"/>
      <c r="AF479" s="17"/>
      <c r="AG479" s="17"/>
      <c r="AH479" s="17"/>
      <c r="AI479" s="17"/>
    </row>
    <row r="480" spans="1:35" ht="15">
      <c r="A480" s="194">
        <f>A479</f>
        <v>1.0285676763214286</v>
      </c>
      <c r="B480" s="194">
        <f>B479</f>
        <v>1.0507806142209108</v>
      </c>
      <c r="C480" s="195">
        <f>C479</f>
        <v>1.292458728012714</v>
      </c>
      <c r="D480" s="190" t="str">
        <f>D479</f>
        <v>2020(Apr - Jun)</v>
      </c>
      <c r="E480" s="189">
        <f>J478</f>
        <v>30</v>
      </c>
      <c r="F480" s="221" t="str">
        <f>"From "&amp;F479</f>
        <v>From Design mid point period</v>
      </c>
      <c r="G480" s="190" t="str">
        <f>G479</f>
        <v>2020Q3</v>
      </c>
      <c r="H480" s="127"/>
      <c r="I480" s="7">
        <f t="shared" si="176"/>
        <v>29</v>
      </c>
      <c r="J480" s="411">
        <f>'Input %'!$D$12</f>
        <v>0.02</v>
      </c>
      <c r="K480" s="414" t="s">
        <v>45</v>
      </c>
      <c r="L480" s="412">
        <f>ROUND(L473*J480,0)</f>
        <v>0</v>
      </c>
      <c r="M480" s="390">
        <f t="shared" si="177"/>
        <v>0</v>
      </c>
      <c r="N480" s="482">
        <f>N473</f>
        <v>0</v>
      </c>
      <c r="O480" s="297">
        <f t="shared" si="178"/>
        <v>0</v>
      </c>
      <c r="P480" s="456"/>
      <c r="Q480" s="465">
        <f t="shared" ref="Q480:Q487" si="188">IF(O480=0,0,B480/A480-1)</f>
        <v>0</v>
      </c>
      <c r="R480" s="297">
        <f t="shared" si="179"/>
        <v>0</v>
      </c>
      <c r="S480" s="297">
        <f t="shared" si="180"/>
        <v>0</v>
      </c>
      <c r="T480" s="297">
        <f t="shared" si="181"/>
        <v>0</v>
      </c>
      <c r="U480" s="456"/>
      <c r="V480" s="466">
        <f t="shared" si="182"/>
        <v>0</v>
      </c>
      <c r="W480" s="467">
        <f t="shared" si="183"/>
        <v>0</v>
      </c>
      <c r="X480" s="467"/>
      <c r="Y480" s="297">
        <f t="shared" si="184"/>
        <v>0</v>
      </c>
      <c r="Z480" s="428">
        <f t="shared" si="185"/>
        <v>0</v>
      </c>
      <c r="AA480" s="310">
        <f t="shared" si="186"/>
        <v>0</v>
      </c>
      <c r="AC480" s="191">
        <f t="shared" si="187"/>
        <v>0</v>
      </c>
      <c r="AD480" s="15"/>
      <c r="AE480" s="17"/>
      <c r="AF480" s="17"/>
      <c r="AG480" s="17"/>
      <c r="AH480" s="17"/>
      <c r="AI480" s="17"/>
    </row>
    <row r="481" spans="1:35" ht="15">
      <c r="A481" s="194">
        <f t="shared" ref="A481:C481" si="189">A480</f>
        <v>1.0285676763214286</v>
      </c>
      <c r="B481" s="194">
        <f t="shared" si="189"/>
        <v>1.0507806142209108</v>
      </c>
      <c r="C481" s="195">
        <f t="shared" si="189"/>
        <v>1.292458728012714</v>
      </c>
      <c r="D481" s="190" t="str">
        <f>D479</f>
        <v>2020(Apr - Jun)</v>
      </c>
      <c r="E481" s="189">
        <f>J478</f>
        <v>30</v>
      </c>
      <c r="F481" s="221" t="str">
        <f>"From "&amp;F479</f>
        <v>From Design mid point period</v>
      </c>
      <c r="G481" s="190" t="str">
        <f>G479</f>
        <v>2020Q3</v>
      </c>
      <c r="H481" s="127"/>
      <c r="I481" s="7">
        <f t="shared" si="176"/>
        <v>30</v>
      </c>
      <c r="J481" s="411">
        <f>'Input %'!$D$13</f>
        <v>8.5000000000000006E-2</v>
      </c>
      <c r="K481" s="414" t="s">
        <v>46</v>
      </c>
      <c r="L481" s="412">
        <f>ROUND(L473*J481,0)</f>
        <v>0</v>
      </c>
      <c r="M481" s="390">
        <f t="shared" si="177"/>
        <v>0</v>
      </c>
      <c r="N481" s="482">
        <f>N473</f>
        <v>0</v>
      </c>
      <c r="O481" s="297">
        <f t="shared" si="178"/>
        <v>0</v>
      </c>
      <c r="P481" s="456"/>
      <c r="Q481" s="465">
        <f t="shared" si="188"/>
        <v>0</v>
      </c>
      <c r="R481" s="297">
        <f t="shared" si="179"/>
        <v>0</v>
      </c>
      <c r="S481" s="297">
        <f t="shared" si="180"/>
        <v>0</v>
      </c>
      <c r="T481" s="297">
        <f t="shared" si="181"/>
        <v>0</v>
      </c>
      <c r="U481" s="456"/>
      <c r="V481" s="466">
        <f t="shared" si="182"/>
        <v>0</v>
      </c>
      <c r="W481" s="467">
        <f t="shared" si="183"/>
        <v>0</v>
      </c>
      <c r="X481" s="467"/>
      <c r="Y481" s="297">
        <f t="shared" si="184"/>
        <v>0</v>
      </c>
      <c r="Z481" s="428">
        <f t="shared" si="185"/>
        <v>0</v>
      </c>
      <c r="AA481" s="310">
        <f t="shared" si="186"/>
        <v>0</v>
      </c>
      <c r="AC481" s="191">
        <f t="shared" si="187"/>
        <v>0</v>
      </c>
      <c r="AD481" s="15"/>
      <c r="AE481" s="17"/>
      <c r="AF481" s="17"/>
      <c r="AG481" s="17"/>
      <c r="AH481" s="17"/>
      <c r="AI481" s="17"/>
    </row>
    <row r="482" spans="1:35" ht="15">
      <c r="A482" s="194">
        <f t="shared" ref="A482:C482" si="190">A481</f>
        <v>1.0285676763214286</v>
      </c>
      <c r="B482" s="194">
        <f t="shared" si="190"/>
        <v>1.0507806142209108</v>
      </c>
      <c r="C482" s="195">
        <f t="shared" si="190"/>
        <v>1.292458728012714</v>
      </c>
      <c r="D482" s="190" t="str">
        <f>D479</f>
        <v>2020(Apr - Jun)</v>
      </c>
      <c r="E482" s="189">
        <f>J478</f>
        <v>30</v>
      </c>
      <c r="F482" s="221" t="str">
        <f>"From "&amp;F479</f>
        <v>From Design mid point period</v>
      </c>
      <c r="G482" s="190" t="str">
        <f>G479</f>
        <v>2020Q3</v>
      </c>
      <c r="H482" s="127"/>
      <c r="I482" s="7">
        <f t="shared" si="176"/>
        <v>31</v>
      </c>
      <c r="J482" s="411">
        <f>'Input %'!$D$15</f>
        <v>5.0000000000000001E-3</v>
      </c>
      <c r="K482" s="414" t="s">
        <v>697</v>
      </c>
      <c r="L482" s="412">
        <f>ROUND(L473*J482,0)</f>
        <v>0</v>
      </c>
      <c r="M482" s="390">
        <f t="shared" si="177"/>
        <v>0</v>
      </c>
      <c r="N482" s="483">
        <f>N473</f>
        <v>0</v>
      </c>
      <c r="O482" s="297">
        <f t="shared" si="178"/>
        <v>0</v>
      </c>
      <c r="P482" s="456"/>
      <c r="Q482" s="465">
        <f>IF(O482=0,0,B482/A482-1)</f>
        <v>0</v>
      </c>
      <c r="R482" s="297">
        <f t="shared" si="179"/>
        <v>0</v>
      </c>
      <c r="S482" s="297">
        <f t="shared" si="180"/>
        <v>0</v>
      </c>
      <c r="T482" s="297">
        <f t="shared" si="181"/>
        <v>0</v>
      </c>
      <c r="U482" s="456"/>
      <c r="V482" s="466">
        <f t="shared" si="182"/>
        <v>0</v>
      </c>
      <c r="W482" s="467">
        <f t="shared" si="183"/>
        <v>0</v>
      </c>
      <c r="X482" s="467"/>
      <c r="Y482" s="297">
        <f t="shared" si="184"/>
        <v>0</v>
      </c>
      <c r="Z482" s="428">
        <f t="shared" si="185"/>
        <v>0</v>
      </c>
      <c r="AA482" s="310">
        <f t="shared" si="186"/>
        <v>0</v>
      </c>
      <c r="AC482" s="191">
        <f t="shared" si="187"/>
        <v>0</v>
      </c>
      <c r="AD482" s="15"/>
      <c r="AE482" s="17"/>
      <c r="AF482" s="17"/>
      <c r="AG482" s="17"/>
      <c r="AH482" s="17"/>
      <c r="AI482" s="17"/>
    </row>
    <row r="483" spans="1:35" ht="15" customHeight="1">
      <c r="A483" s="194">
        <f t="shared" ref="A483:C483" si="191">A482</f>
        <v>1.0285676763214286</v>
      </c>
      <c r="B483" s="194">
        <f t="shared" si="191"/>
        <v>1.0507806142209108</v>
      </c>
      <c r="C483" s="195">
        <f t="shared" si="191"/>
        <v>1.292458728012714</v>
      </c>
      <c r="D483" s="190" t="str">
        <f>D480</f>
        <v>2020(Apr - Jun)</v>
      </c>
      <c r="E483" s="189">
        <f>J478</f>
        <v>30</v>
      </c>
      <c r="F483" s="221" t="str">
        <f>"From "&amp;F480</f>
        <v>From From Design mid point period</v>
      </c>
      <c r="G483" s="190" t="str">
        <f>G480</f>
        <v>2020Q3</v>
      </c>
      <c r="H483" s="34"/>
      <c r="I483" s="7">
        <f t="shared" si="176"/>
        <v>32</v>
      </c>
      <c r="J483" s="411">
        <f>'Input %'!$D$16</f>
        <v>5.0000000000000001E-3</v>
      </c>
      <c r="K483" s="416" t="s">
        <v>698</v>
      </c>
      <c r="L483" s="412">
        <f>ROUND(L473*J483,0)</f>
        <v>0</v>
      </c>
      <c r="M483" s="390">
        <f t="shared" si="177"/>
        <v>0</v>
      </c>
      <c r="N483" s="413">
        <f>N473</f>
        <v>0</v>
      </c>
      <c r="O483" s="299">
        <f t="shared" si="178"/>
        <v>0</v>
      </c>
      <c r="P483" s="261"/>
      <c r="Q483" s="392">
        <f t="shared" si="188"/>
        <v>0</v>
      </c>
      <c r="R483" s="299">
        <f t="shared" si="179"/>
        <v>0</v>
      </c>
      <c r="S483" s="299">
        <f t="shared" si="180"/>
        <v>0</v>
      </c>
      <c r="T483" s="299">
        <f t="shared" si="181"/>
        <v>0</v>
      </c>
      <c r="U483" s="261"/>
      <c r="V483" s="393">
        <f t="shared" si="182"/>
        <v>0</v>
      </c>
      <c r="W483" s="392">
        <f t="shared" si="183"/>
        <v>0</v>
      </c>
      <c r="X483" s="392"/>
      <c r="Y483" s="299">
        <f t="shared" si="184"/>
        <v>0</v>
      </c>
      <c r="Z483" s="394">
        <f t="shared" si="185"/>
        <v>0</v>
      </c>
      <c r="AA483" s="310">
        <f t="shared" si="186"/>
        <v>0</v>
      </c>
      <c r="AC483" s="191">
        <f t="shared" si="187"/>
        <v>0</v>
      </c>
      <c r="AD483" s="15"/>
      <c r="AE483" s="17"/>
      <c r="AF483" s="17"/>
      <c r="AG483" s="17"/>
      <c r="AH483" s="17"/>
      <c r="AI483" s="17"/>
    </row>
    <row r="484" spans="1:35" ht="15">
      <c r="A484" s="194">
        <f>A482</f>
        <v>1.0285676763214286</v>
      </c>
      <c r="B484" s="194">
        <f>B482</f>
        <v>1.0507806142209108</v>
      </c>
      <c r="C484" s="195">
        <f>C482</f>
        <v>1.292458728012714</v>
      </c>
      <c r="D484" s="190" t="str">
        <f>D479</f>
        <v>2020(Apr - Jun)</v>
      </c>
      <c r="E484" s="189">
        <f>J478</f>
        <v>30</v>
      </c>
      <c r="F484" s="221" t="str">
        <f>"From "&amp;F479</f>
        <v>From Design mid point period</v>
      </c>
      <c r="G484" s="190" t="str">
        <f>G479</f>
        <v>2020Q3</v>
      </c>
      <c r="H484" s="127"/>
      <c r="I484" s="7">
        <f t="shared" si="176"/>
        <v>33</v>
      </c>
      <c r="J484" s="411">
        <f>'Input %'!$D$17</f>
        <v>0.02</v>
      </c>
      <c r="K484" s="414" t="s">
        <v>47</v>
      </c>
      <c r="L484" s="412">
        <f>ROUND(L473*J484,0)</f>
        <v>0</v>
      </c>
      <c r="M484" s="390">
        <f t="shared" si="177"/>
        <v>0</v>
      </c>
      <c r="N484" s="483">
        <f>N473</f>
        <v>0</v>
      </c>
      <c r="O484" s="297">
        <f t="shared" si="178"/>
        <v>0</v>
      </c>
      <c r="P484" s="456"/>
      <c r="Q484" s="465">
        <f t="shared" si="188"/>
        <v>0</v>
      </c>
      <c r="R484" s="297">
        <f t="shared" si="179"/>
        <v>0</v>
      </c>
      <c r="S484" s="297">
        <f t="shared" si="180"/>
        <v>0</v>
      </c>
      <c r="T484" s="297">
        <f t="shared" si="181"/>
        <v>0</v>
      </c>
      <c r="U484" s="456"/>
      <c r="V484" s="466">
        <f t="shared" si="182"/>
        <v>0</v>
      </c>
      <c r="W484" s="467">
        <f t="shared" si="183"/>
        <v>0</v>
      </c>
      <c r="X484" s="467"/>
      <c r="Y484" s="297">
        <f t="shared" si="184"/>
        <v>0</v>
      </c>
      <c r="Z484" s="428">
        <f t="shared" si="185"/>
        <v>0</v>
      </c>
      <c r="AA484" s="310">
        <f t="shared" si="186"/>
        <v>0</v>
      </c>
      <c r="AC484" s="191">
        <f t="shared" si="187"/>
        <v>0</v>
      </c>
      <c r="AD484" s="15"/>
      <c r="AE484" s="17"/>
      <c r="AF484" s="17"/>
      <c r="AG484" s="17"/>
      <c r="AH484" s="17"/>
      <c r="AI484" s="17"/>
    </row>
    <row r="485" spans="1:35" ht="15.6">
      <c r="A485" s="194">
        <f>HLOOKUP(G462,cwccis,VLOOKUP(J478,row,2))</f>
        <v>1.0285676763214286</v>
      </c>
      <c r="B485" s="194">
        <f>HLOOKUP(G463,cwccis,VLOOKUP(J478,row,2))</f>
        <v>1.0507806142209108</v>
      </c>
      <c r="C485" s="195">
        <f>HLOOKUP(G485,cwccis,VLOOKUP(J478,row,2))</f>
        <v>1.3440574818751951</v>
      </c>
      <c r="D485" s="189" t="str">
        <f>FIXED(HLOOKUP(G485,cwccis,4),0,TRUE)&amp;HLOOKUP(G485,cwccis,5)</f>
        <v>2021(Apr - Jun)</v>
      </c>
      <c r="E485" s="189">
        <f>J478</f>
        <v>30</v>
      </c>
      <c r="F485" s="222" t="s">
        <v>506</v>
      </c>
      <c r="G485" s="161" t="s">
        <v>684</v>
      </c>
      <c r="H485" s="35"/>
      <c r="I485" s="7">
        <f t="shared" si="176"/>
        <v>34</v>
      </c>
      <c r="J485" s="411">
        <f>'Input %'!$D$18</f>
        <v>0.03</v>
      </c>
      <c r="K485" s="414" t="s">
        <v>48</v>
      </c>
      <c r="L485" s="412">
        <f>ROUND(L473*J485,0)</f>
        <v>0</v>
      </c>
      <c r="M485" s="390">
        <f t="shared" si="177"/>
        <v>0</v>
      </c>
      <c r="N485" s="482">
        <f>N473</f>
        <v>0</v>
      </c>
      <c r="O485" s="297">
        <f t="shared" si="178"/>
        <v>0</v>
      </c>
      <c r="P485" s="456"/>
      <c r="Q485" s="465">
        <f t="shared" si="188"/>
        <v>0</v>
      </c>
      <c r="R485" s="297">
        <f t="shared" si="179"/>
        <v>0</v>
      </c>
      <c r="S485" s="297">
        <f t="shared" si="180"/>
        <v>0</v>
      </c>
      <c r="T485" s="297">
        <f t="shared" si="181"/>
        <v>0</v>
      </c>
      <c r="U485" s="456"/>
      <c r="V485" s="466">
        <f t="shared" si="182"/>
        <v>0</v>
      </c>
      <c r="W485" s="467">
        <f t="shared" si="183"/>
        <v>0</v>
      </c>
      <c r="X485" s="467"/>
      <c r="Y485" s="297">
        <f t="shared" si="184"/>
        <v>0</v>
      </c>
      <c r="Z485" s="428">
        <f t="shared" si="185"/>
        <v>0</v>
      </c>
      <c r="AA485" s="310">
        <f t="shared" si="186"/>
        <v>0</v>
      </c>
      <c r="AC485" s="191">
        <f t="shared" si="187"/>
        <v>0</v>
      </c>
      <c r="AD485" s="15"/>
      <c r="AE485" s="17"/>
      <c r="AF485" s="17"/>
      <c r="AG485" s="17"/>
      <c r="AH485" s="17"/>
      <c r="AI485" s="17"/>
    </row>
    <row r="486" spans="1:35" ht="15">
      <c r="A486" s="194">
        <f>A485</f>
        <v>1.0285676763214286</v>
      </c>
      <c r="B486" s="194">
        <f>B485</f>
        <v>1.0507806142209108</v>
      </c>
      <c r="C486" s="195">
        <f>C485</f>
        <v>1.3440574818751951</v>
      </c>
      <c r="D486" s="189" t="str">
        <f>FIXED(HLOOKUP(G486,cwccis,4),0,TRUE)&amp;HLOOKUP(G486,cwccis,5)</f>
        <v>2021(Apr - Jun)</v>
      </c>
      <c r="E486" s="189">
        <f>J478</f>
        <v>30</v>
      </c>
      <c r="F486" s="223" t="s">
        <v>507</v>
      </c>
      <c r="G486" s="196" t="str">
        <f>G485</f>
        <v>2021Q3</v>
      </c>
      <c r="H486" s="35"/>
      <c r="I486" s="7">
        <f t="shared" si="176"/>
        <v>35</v>
      </c>
      <c r="J486" s="411">
        <f>'Input %'!$D$19</f>
        <v>0.02</v>
      </c>
      <c r="K486" s="414" t="s">
        <v>49</v>
      </c>
      <c r="L486" s="412">
        <f>ROUND(L473*J486,0)</f>
        <v>0</v>
      </c>
      <c r="M486" s="390">
        <f t="shared" si="177"/>
        <v>0</v>
      </c>
      <c r="N486" s="483">
        <f>N473</f>
        <v>0</v>
      </c>
      <c r="O486" s="297">
        <f t="shared" si="178"/>
        <v>0</v>
      </c>
      <c r="P486" s="456"/>
      <c r="Q486" s="465">
        <f t="shared" si="188"/>
        <v>0</v>
      </c>
      <c r="R486" s="297">
        <f t="shared" si="179"/>
        <v>0</v>
      </c>
      <c r="S486" s="297">
        <f t="shared" si="180"/>
        <v>0</v>
      </c>
      <c r="T486" s="297">
        <f t="shared" si="181"/>
        <v>0</v>
      </c>
      <c r="U486" s="456"/>
      <c r="V486" s="466">
        <f t="shared" si="182"/>
        <v>0</v>
      </c>
      <c r="W486" s="467">
        <f t="shared" si="183"/>
        <v>0</v>
      </c>
      <c r="X486" s="467"/>
      <c r="Y486" s="297">
        <f t="shared" si="184"/>
        <v>0</v>
      </c>
      <c r="Z486" s="428">
        <f t="shared" si="185"/>
        <v>0</v>
      </c>
      <c r="AA486" s="310">
        <f t="shared" si="186"/>
        <v>0</v>
      </c>
      <c r="AC486" s="191">
        <f t="shared" si="187"/>
        <v>0</v>
      </c>
      <c r="AD486" s="15"/>
      <c r="AE486" s="17"/>
      <c r="AF486" s="17"/>
      <c r="AG486" s="17"/>
      <c r="AH486" s="17"/>
      <c r="AI486" s="17"/>
    </row>
    <row r="487" spans="1:35" ht="15">
      <c r="A487" s="194">
        <f>A486</f>
        <v>1.0285676763214286</v>
      </c>
      <c r="B487" s="194">
        <f>B486</f>
        <v>1.0507806142209108</v>
      </c>
      <c r="C487" s="195">
        <f>C479</f>
        <v>1.292458728012714</v>
      </c>
      <c r="D487" s="190" t="str">
        <f>D479</f>
        <v>2020(Apr - Jun)</v>
      </c>
      <c r="E487" s="189">
        <f>J478</f>
        <v>30</v>
      </c>
      <c r="F487" s="221" t="str">
        <f>"From "&amp;F479</f>
        <v>From Design mid point period</v>
      </c>
      <c r="G487" s="190" t="str">
        <f>G479</f>
        <v>2020Q3</v>
      </c>
      <c r="H487" s="127"/>
      <c r="I487" s="7">
        <f t="shared" si="176"/>
        <v>36</v>
      </c>
      <c r="J487" s="411">
        <f>'Input %'!$D$20</f>
        <v>0.02</v>
      </c>
      <c r="K487" s="414" t="s">
        <v>473</v>
      </c>
      <c r="L487" s="412">
        <f>ROUND(L473*J487,0)</f>
        <v>0</v>
      </c>
      <c r="M487" s="390">
        <f t="shared" si="177"/>
        <v>0</v>
      </c>
      <c r="N487" s="483">
        <f>N473</f>
        <v>0</v>
      </c>
      <c r="O487" s="297">
        <f t="shared" si="178"/>
        <v>0</v>
      </c>
      <c r="P487" s="456"/>
      <c r="Q487" s="465">
        <f t="shared" si="188"/>
        <v>0</v>
      </c>
      <c r="R487" s="297">
        <f t="shared" si="179"/>
        <v>0</v>
      </c>
      <c r="S487" s="297">
        <f t="shared" si="180"/>
        <v>0</v>
      </c>
      <c r="T487" s="297">
        <f t="shared" si="181"/>
        <v>0</v>
      </c>
      <c r="U487" s="456"/>
      <c r="V487" s="466">
        <f t="shared" si="182"/>
        <v>0</v>
      </c>
      <c r="W487" s="467">
        <f t="shared" si="183"/>
        <v>0</v>
      </c>
      <c r="X487" s="467"/>
      <c r="Y487" s="297">
        <f t="shared" si="184"/>
        <v>0</v>
      </c>
      <c r="Z487" s="428">
        <f t="shared" si="185"/>
        <v>0</v>
      </c>
      <c r="AA487" s="310">
        <f t="shared" si="186"/>
        <v>0</v>
      </c>
      <c r="AC487" s="191">
        <f t="shared" si="187"/>
        <v>0</v>
      </c>
      <c r="AD487" s="15"/>
      <c r="AE487" s="17"/>
      <c r="AF487" s="17"/>
      <c r="AG487" s="17"/>
      <c r="AH487" s="17"/>
      <c r="AI487" s="17"/>
    </row>
    <row r="488" spans="1:35" ht="15">
      <c r="A488" s="140"/>
      <c r="B488" s="140"/>
      <c r="C488" s="142"/>
      <c r="D488" s="117"/>
      <c r="E488" s="137" t="s">
        <v>40</v>
      </c>
      <c r="F488" s="224"/>
      <c r="G488" s="118"/>
      <c r="H488" s="128"/>
      <c r="I488" s="7">
        <f t="shared" si="176"/>
        <v>37</v>
      </c>
      <c r="J488" s="470"/>
      <c r="K488" s="295"/>
      <c r="L488" s="412"/>
      <c r="M488" s="519"/>
      <c r="N488" s="484"/>
      <c r="O488" s="323"/>
      <c r="P488" s="456"/>
      <c r="Q488" s="465"/>
      <c r="R488" s="297"/>
      <c r="S488" s="297"/>
      <c r="T488" s="323"/>
      <c r="U488" s="456"/>
      <c r="V488" s="480"/>
      <c r="W488" s="467"/>
      <c r="X488" s="467"/>
      <c r="Y488" s="297"/>
      <c r="Z488" s="428"/>
      <c r="AA488" s="315"/>
      <c r="AC488" s="20"/>
      <c r="AD488" s="15"/>
      <c r="AE488" s="17"/>
      <c r="AF488" s="17"/>
      <c r="AG488" s="17"/>
      <c r="AH488" s="17"/>
      <c r="AI488" s="17"/>
    </row>
    <row r="489" spans="1:35" ht="15">
      <c r="A489" s="140"/>
      <c r="B489" s="140"/>
      <c r="C489" s="135"/>
      <c r="D489" s="139"/>
      <c r="E489" s="137" t="s">
        <v>40</v>
      </c>
      <c r="F489" s="224"/>
      <c r="G489" s="154"/>
      <c r="H489" s="128"/>
      <c r="I489" s="7">
        <f t="shared" si="176"/>
        <v>38</v>
      </c>
      <c r="J489" s="294">
        <v>31</v>
      </c>
      <c r="K489" s="485" t="s">
        <v>39</v>
      </c>
      <c r="L489" s="419"/>
      <c r="M489" s="519"/>
      <c r="N489" s="486"/>
      <c r="O489" s="297"/>
      <c r="P489" s="456"/>
      <c r="Q489" s="465"/>
      <c r="R489" s="297"/>
      <c r="S489" s="297"/>
      <c r="T489" s="297"/>
      <c r="U489" s="456"/>
      <c r="V489" s="469"/>
      <c r="W489" s="467"/>
      <c r="X489" s="467"/>
      <c r="Y489" s="297"/>
      <c r="Z489" s="428"/>
      <c r="AA489" s="310"/>
      <c r="AC489" s="20"/>
      <c r="AD489" s="15"/>
      <c r="AE489" s="17"/>
      <c r="AF489" s="17"/>
      <c r="AG489" s="17"/>
      <c r="AH489" s="17"/>
      <c r="AI489" s="17"/>
    </row>
    <row r="490" spans="1:35" ht="15.6">
      <c r="A490" s="194">
        <f>HLOOKUP(G462,cwccis,VLOOKUP(J489,row,2))</f>
        <v>1.0285676763214286</v>
      </c>
      <c r="B490" s="194">
        <f>HLOOKUP(G463,cwccis,VLOOKUP(J489,row,2))</f>
        <v>1.0507806142209108</v>
      </c>
      <c r="C490" s="195">
        <f>HLOOKUP(G490,cwccis,VLOOKUP(J489,row,2))</f>
        <v>1.3440574818751951</v>
      </c>
      <c r="D490" s="189" t="str">
        <f>FIXED(HLOOKUP(G490,cwccis,4),0,TRUE)&amp;HLOOKUP(G490,cwccis,5)</f>
        <v>2021(Apr - Jun)</v>
      </c>
      <c r="E490" s="189">
        <f>J489</f>
        <v>31</v>
      </c>
      <c r="F490" s="223" t="s">
        <v>507</v>
      </c>
      <c r="G490" s="161" t="s">
        <v>684</v>
      </c>
      <c r="H490" s="35"/>
      <c r="I490" s="7">
        <f t="shared" si="176"/>
        <v>39</v>
      </c>
      <c r="J490" s="411">
        <f>'Input %'!$D$23</f>
        <v>0.1</v>
      </c>
      <c r="K490" s="414" t="s">
        <v>51</v>
      </c>
      <c r="L490" s="412">
        <f>ROUND(L473*J490,0)</f>
        <v>0</v>
      </c>
      <c r="M490" s="390">
        <f>L490*N490</f>
        <v>0</v>
      </c>
      <c r="N490" s="483">
        <f>N473</f>
        <v>0</v>
      </c>
      <c r="O490" s="297">
        <f>M490+L490</f>
        <v>0</v>
      </c>
      <c r="P490" s="456"/>
      <c r="Q490" s="465">
        <f>IF(O490=0,0,B490/A490-1)</f>
        <v>0</v>
      </c>
      <c r="R490" s="297">
        <f>SUM(+L490*(1+Q490),0)</f>
        <v>0</v>
      </c>
      <c r="S490" s="297">
        <f>SUM(+M490*(1+Q490),0)</f>
        <v>0</v>
      </c>
      <c r="T490" s="297">
        <f>S490+R490</f>
        <v>0</v>
      </c>
      <c r="U490" s="456"/>
      <c r="V490" s="466">
        <f>IF(T490=0,0,G490)</f>
        <v>0</v>
      </c>
      <c r="W490" s="467">
        <f>IF(L490=0,0,C490/B490-1)</f>
        <v>0</v>
      </c>
      <c r="X490" s="467"/>
      <c r="Y490" s="297">
        <f>SUM(+R490*(1+W490),0)</f>
        <v>0</v>
      </c>
      <c r="Z490" s="428">
        <f>SUM(+S490*(1+W490),0)</f>
        <v>0</v>
      </c>
      <c r="AA490" s="310">
        <f>Y490+Z490</f>
        <v>0</v>
      </c>
      <c r="AC490" s="191">
        <f>AA490</f>
        <v>0</v>
      </c>
      <c r="AD490" s="15"/>
      <c r="AE490" s="17"/>
      <c r="AF490" s="17"/>
      <c r="AG490" s="17"/>
      <c r="AH490" s="17"/>
      <c r="AI490" s="17"/>
    </row>
    <row r="491" spans="1:35" ht="15">
      <c r="A491" s="194">
        <f t="shared" ref="A491:C491" si="192">A490</f>
        <v>1.0285676763214286</v>
      </c>
      <c r="B491" s="194">
        <f t="shared" si="192"/>
        <v>1.0507806142209108</v>
      </c>
      <c r="C491" s="197">
        <f t="shared" si="192"/>
        <v>1.3440574818751951</v>
      </c>
      <c r="D491" s="189" t="str">
        <f>FIXED(HLOOKUP(G491,cwccis,4),0,TRUE)&amp;HLOOKUP(G491,cwccis,5)</f>
        <v>2021(Apr - Jun)</v>
      </c>
      <c r="E491" s="189">
        <f>J489</f>
        <v>31</v>
      </c>
      <c r="F491" s="223" t="s">
        <v>507</v>
      </c>
      <c r="G491" s="196" t="str">
        <f>G485</f>
        <v>2021Q3</v>
      </c>
      <c r="H491" s="35"/>
      <c r="I491" s="7">
        <f t="shared" si="176"/>
        <v>40</v>
      </c>
      <c r="J491" s="411">
        <f>'Input %'!$D$24</f>
        <v>0.02</v>
      </c>
      <c r="K491" s="414" t="s">
        <v>50</v>
      </c>
      <c r="L491" s="412">
        <f>ROUND(L473*J491,0)</f>
        <v>0</v>
      </c>
      <c r="M491" s="390">
        <f>L491*N491</f>
        <v>0</v>
      </c>
      <c r="N491" s="333">
        <f>N473</f>
        <v>0</v>
      </c>
      <c r="O491" s="297">
        <f>M491+L491</f>
        <v>0</v>
      </c>
      <c r="P491" s="456"/>
      <c r="Q491" s="465">
        <f>IF(O491=0,0,B491/A491-1)</f>
        <v>0</v>
      </c>
      <c r="R491" s="297">
        <f>SUM(+L491*(1+Q491),0)</f>
        <v>0</v>
      </c>
      <c r="S491" s="297">
        <f>SUM(+M491*(1+Q491),0)</f>
        <v>0</v>
      </c>
      <c r="T491" s="297">
        <f>S491+R491</f>
        <v>0</v>
      </c>
      <c r="U491" s="456"/>
      <c r="V491" s="466">
        <f>IF(T491=0,0,G491)</f>
        <v>0</v>
      </c>
      <c r="W491" s="467">
        <f>IF(L491=0,0,C491/B491-1)</f>
        <v>0</v>
      </c>
      <c r="X491" s="467"/>
      <c r="Y491" s="297">
        <f>SUM(+R491*(1+W491),0)</f>
        <v>0</v>
      </c>
      <c r="Z491" s="428">
        <f>SUM(+S491*(1+W491),0)</f>
        <v>0</v>
      </c>
      <c r="AA491" s="310">
        <f>Y491+Z491</f>
        <v>0</v>
      </c>
      <c r="AC491" s="191">
        <f>AA491</f>
        <v>0</v>
      </c>
      <c r="AD491" s="15"/>
      <c r="AE491" s="17"/>
      <c r="AF491" s="17"/>
      <c r="AG491" s="17"/>
      <c r="AH491" s="17"/>
      <c r="AI491" s="17"/>
    </row>
    <row r="492" spans="1:35" ht="15">
      <c r="A492" s="194">
        <f t="shared" ref="A492:C492" si="193">A491</f>
        <v>1.0285676763214286</v>
      </c>
      <c r="B492" s="194">
        <f t="shared" si="193"/>
        <v>1.0507806142209108</v>
      </c>
      <c r="C492" s="197">
        <f t="shared" si="193"/>
        <v>1.3440574818751951</v>
      </c>
      <c r="D492" s="189" t="str">
        <f>FIXED(HLOOKUP(G492,cwccis,4),0,TRUE)&amp;HLOOKUP(G492,cwccis,5)</f>
        <v>2021(Apr - Jun)</v>
      </c>
      <c r="E492" s="189">
        <f>J489</f>
        <v>31</v>
      </c>
      <c r="F492" s="223" t="s">
        <v>507</v>
      </c>
      <c r="G492" s="196" t="str">
        <f>G485</f>
        <v>2021Q3</v>
      </c>
      <c r="H492" s="35"/>
      <c r="I492" s="7">
        <f t="shared" si="176"/>
        <v>41</v>
      </c>
      <c r="J492" s="411">
        <f>'Input %'!$D$25</f>
        <v>2.5000000000000001E-2</v>
      </c>
      <c r="K492" s="414" t="s">
        <v>44</v>
      </c>
      <c r="L492" s="412">
        <f>ROUND(L473*J492,0)</f>
        <v>0</v>
      </c>
      <c r="M492" s="390">
        <f>L492*N492</f>
        <v>0</v>
      </c>
      <c r="N492" s="333">
        <f>N473</f>
        <v>0</v>
      </c>
      <c r="O492" s="297">
        <f>M492+L492</f>
        <v>0</v>
      </c>
      <c r="P492" s="456"/>
      <c r="Q492" s="465">
        <f>IF(O492=0,0,B492/A492-1)</f>
        <v>0</v>
      </c>
      <c r="R492" s="297">
        <f>SUM(+L492*(1+Q492),0)</f>
        <v>0</v>
      </c>
      <c r="S492" s="297">
        <f>SUM(+M492*(1+Q492),0)</f>
        <v>0</v>
      </c>
      <c r="T492" s="297">
        <f>S492+R492</f>
        <v>0</v>
      </c>
      <c r="U492" s="456"/>
      <c r="V492" s="466">
        <f>IF(T492=0,0,G492)</f>
        <v>0</v>
      </c>
      <c r="W492" s="467">
        <f>IF(L492=0,0,C492/B492-1)</f>
        <v>0</v>
      </c>
      <c r="X492" s="467"/>
      <c r="Y492" s="297">
        <f>SUM(+R492*(1+W492),0)</f>
        <v>0</v>
      </c>
      <c r="Z492" s="428">
        <f>SUM(+S492*(1+W492),0)</f>
        <v>0</v>
      </c>
      <c r="AA492" s="310">
        <f>Y492+Z492</f>
        <v>0</v>
      </c>
      <c r="AC492" s="191">
        <f>AA492</f>
        <v>0</v>
      </c>
      <c r="AD492" s="15"/>
      <c r="AE492" s="17"/>
      <c r="AF492" s="17"/>
      <c r="AG492" s="17"/>
      <c r="AH492" s="17"/>
      <c r="AI492" s="17"/>
    </row>
    <row r="493" spans="1:35" ht="15.6" thickBot="1">
      <c r="A493" s="116"/>
      <c r="B493" s="70"/>
      <c r="C493" s="70"/>
      <c r="D493" s="124"/>
      <c r="E493" s="124"/>
      <c r="H493" s="40"/>
      <c r="I493" s="7">
        <f t="shared" si="176"/>
        <v>42</v>
      </c>
      <c r="J493" s="411"/>
      <c r="K493" s="487"/>
      <c r="L493" s="488"/>
      <c r="M493" s="522"/>
      <c r="N493" s="438"/>
      <c r="O493" s="341"/>
      <c r="P493" s="490"/>
      <c r="Q493" s="491"/>
      <c r="R493" s="341"/>
      <c r="S493" s="341"/>
      <c r="T493" s="341"/>
      <c r="U493" s="490"/>
      <c r="V493" s="421"/>
      <c r="W493" s="444"/>
      <c r="X493" s="444"/>
      <c r="Y493" s="341"/>
      <c r="Z493" s="422"/>
      <c r="AA493" s="423"/>
      <c r="AC493" s="27"/>
      <c r="AD493" s="15"/>
      <c r="AE493" s="17"/>
      <c r="AF493" s="17"/>
      <c r="AG493" s="17"/>
      <c r="AH493" s="17"/>
      <c r="AI493" s="17"/>
    </row>
    <row r="494" spans="1:35" ht="15.6" thickTop="1">
      <c r="A494" s="116"/>
      <c r="B494" s="126"/>
      <c r="C494" s="126"/>
      <c r="D494" s="124"/>
      <c r="E494" s="124"/>
      <c r="H494" s="40"/>
      <c r="I494" s="7">
        <f t="shared" si="176"/>
        <v>43</v>
      </c>
      <c r="J494" s="295"/>
      <c r="K494" s="308" t="s">
        <v>71</v>
      </c>
      <c r="L494" s="425">
        <f>(SUM(L473:L493))</f>
        <v>0</v>
      </c>
      <c r="M494" s="426">
        <f>(SUM(M473:M493))</f>
        <v>0</v>
      </c>
      <c r="N494" s="492"/>
      <c r="O494" s="493">
        <f>L494+M494</f>
        <v>0</v>
      </c>
      <c r="P494" s="448"/>
      <c r="Q494" s="295"/>
      <c r="R494" s="426">
        <f>(SUM(R473:R493))</f>
        <v>0</v>
      </c>
      <c r="S494" s="426">
        <f>(SUM(S473:S493))</f>
        <v>0</v>
      </c>
      <c r="T494" s="426">
        <f>R494+S494</f>
        <v>0</v>
      </c>
      <c r="U494" s="448"/>
      <c r="V494" s="494"/>
      <c r="W494" s="454"/>
      <c r="X494" s="454"/>
      <c r="Y494" s="426">
        <f>(SUM(Y473:Y493))</f>
        <v>0</v>
      </c>
      <c r="Z494" s="495">
        <f>(SUM(Z473:Z493))</f>
        <v>0</v>
      </c>
      <c r="AA494" s="496">
        <f>Y494+Z494</f>
        <v>0</v>
      </c>
      <c r="AC494" s="198">
        <f>SUM(AC452:AC493)</f>
        <v>0</v>
      </c>
      <c r="AD494" s="28" t="s">
        <v>6</v>
      </c>
      <c r="AE494" s="18"/>
      <c r="AF494" s="17"/>
      <c r="AG494" s="17"/>
      <c r="AH494" s="17"/>
      <c r="AI494" s="17"/>
    </row>
    <row r="495" spans="1:35" ht="15">
      <c r="A495" s="116"/>
      <c r="B495" s="126"/>
      <c r="C495" s="126"/>
      <c r="D495" s="124"/>
      <c r="E495" s="124"/>
      <c r="H495" s="40"/>
      <c r="I495" s="7">
        <f t="shared" si="176"/>
        <v>44</v>
      </c>
      <c r="J495" s="497"/>
      <c r="K495" s="498"/>
      <c r="L495" s="499"/>
      <c r="M495" s="499"/>
      <c r="N495" s="500"/>
      <c r="O495" s="499"/>
      <c r="P495" s="501"/>
      <c r="Q495" s="497"/>
      <c r="R495" s="502"/>
      <c r="S495" s="502"/>
      <c r="T495" s="502"/>
      <c r="U495" s="501"/>
      <c r="V495" s="497"/>
      <c r="W495" s="497"/>
      <c r="X495" s="497"/>
      <c r="Y495" s="502"/>
      <c r="Z495" s="436"/>
      <c r="AA495" s="436"/>
      <c r="AC495" s="191">
        <f>AA494</f>
        <v>0</v>
      </c>
      <c r="AD495" s="15"/>
      <c r="AE495" s="17"/>
      <c r="AF495" s="17"/>
      <c r="AG495" s="17"/>
      <c r="AH495" s="17"/>
      <c r="AI495" s="17"/>
    </row>
    <row r="496" spans="1:35">
      <c r="I496" s="7">
        <v>1</v>
      </c>
    </row>
    <row r="497" spans="9:9">
      <c r="I497" s="7">
        <f>I496+1</f>
        <v>2</v>
      </c>
    </row>
    <row r="498" spans="9:9">
      <c r="I498" s="7">
        <f t="shared" ref="I498:I539" si="194">I497+1</f>
        <v>3</v>
      </c>
    </row>
    <row r="499" spans="9:9">
      <c r="I499" s="7">
        <f t="shared" si="194"/>
        <v>4</v>
      </c>
    </row>
    <row r="500" spans="9:9">
      <c r="I500" s="7">
        <f t="shared" si="194"/>
        <v>5</v>
      </c>
    </row>
    <row r="501" spans="9:9">
      <c r="I501" s="7">
        <f t="shared" si="194"/>
        <v>6</v>
      </c>
    </row>
    <row r="502" spans="9:9">
      <c r="I502" s="7">
        <f t="shared" si="194"/>
        <v>7</v>
      </c>
    </row>
    <row r="503" spans="9:9">
      <c r="I503" s="7">
        <f t="shared" si="194"/>
        <v>8</v>
      </c>
    </row>
    <row r="504" spans="9:9">
      <c r="I504" s="7">
        <f t="shared" si="194"/>
        <v>9</v>
      </c>
    </row>
    <row r="505" spans="9:9">
      <c r="I505" s="7">
        <f t="shared" si="194"/>
        <v>10</v>
      </c>
    </row>
    <row r="506" spans="9:9">
      <c r="I506" s="7">
        <f t="shared" si="194"/>
        <v>11</v>
      </c>
    </row>
    <row r="507" spans="9:9">
      <c r="I507" s="7">
        <f t="shared" si="194"/>
        <v>12</v>
      </c>
    </row>
    <row r="508" spans="9:9">
      <c r="I508" s="7">
        <f t="shared" si="194"/>
        <v>13</v>
      </c>
    </row>
    <row r="509" spans="9:9">
      <c r="I509" s="7">
        <f t="shared" si="194"/>
        <v>14</v>
      </c>
    </row>
    <row r="510" spans="9:9">
      <c r="I510" s="7">
        <f t="shared" si="194"/>
        <v>15</v>
      </c>
    </row>
    <row r="511" spans="9:9">
      <c r="I511" s="7">
        <f t="shared" si="194"/>
        <v>16</v>
      </c>
    </row>
    <row r="512" spans="9:9">
      <c r="I512" s="7">
        <f t="shared" si="194"/>
        <v>17</v>
      </c>
    </row>
    <row r="513" spans="9:9">
      <c r="I513" s="7">
        <f t="shared" si="194"/>
        <v>18</v>
      </c>
    </row>
    <row r="514" spans="9:9">
      <c r="I514" s="7">
        <f t="shared" si="194"/>
        <v>19</v>
      </c>
    </row>
    <row r="515" spans="9:9">
      <c r="I515" s="7">
        <f t="shared" si="194"/>
        <v>20</v>
      </c>
    </row>
    <row r="516" spans="9:9">
      <c r="I516" s="7">
        <f t="shared" si="194"/>
        <v>21</v>
      </c>
    </row>
    <row r="517" spans="9:9">
      <c r="I517" s="7">
        <f t="shared" si="194"/>
        <v>22</v>
      </c>
    </row>
    <row r="518" spans="9:9">
      <c r="I518" s="7">
        <f t="shared" si="194"/>
        <v>23</v>
      </c>
    </row>
    <row r="519" spans="9:9">
      <c r="I519" s="7">
        <f t="shared" si="194"/>
        <v>24</v>
      </c>
    </row>
    <row r="520" spans="9:9">
      <c r="I520" s="7">
        <f t="shared" si="194"/>
        <v>25</v>
      </c>
    </row>
    <row r="521" spans="9:9">
      <c r="I521" s="7">
        <f t="shared" si="194"/>
        <v>26</v>
      </c>
    </row>
    <row r="522" spans="9:9">
      <c r="I522" s="7">
        <f t="shared" si="194"/>
        <v>27</v>
      </c>
    </row>
    <row r="523" spans="9:9">
      <c r="I523" s="7">
        <f t="shared" si="194"/>
        <v>28</v>
      </c>
    </row>
    <row r="524" spans="9:9">
      <c r="I524" s="7">
        <f t="shared" si="194"/>
        <v>29</v>
      </c>
    </row>
    <row r="525" spans="9:9">
      <c r="I525" s="7">
        <f t="shared" si="194"/>
        <v>30</v>
      </c>
    </row>
    <row r="526" spans="9:9">
      <c r="I526" s="7">
        <f t="shared" si="194"/>
        <v>31</v>
      </c>
    </row>
    <row r="527" spans="9:9">
      <c r="I527" s="7">
        <f t="shared" si="194"/>
        <v>32</v>
      </c>
    </row>
    <row r="528" spans="9:9">
      <c r="I528" s="7">
        <f t="shared" si="194"/>
        <v>33</v>
      </c>
    </row>
    <row r="529" spans="9:9">
      <c r="I529" s="7">
        <f t="shared" si="194"/>
        <v>34</v>
      </c>
    </row>
    <row r="530" spans="9:9">
      <c r="I530" s="7">
        <f t="shared" si="194"/>
        <v>35</v>
      </c>
    </row>
    <row r="531" spans="9:9">
      <c r="I531" s="7">
        <f t="shared" si="194"/>
        <v>36</v>
      </c>
    </row>
    <row r="532" spans="9:9">
      <c r="I532" s="7">
        <f t="shared" si="194"/>
        <v>37</v>
      </c>
    </row>
    <row r="533" spans="9:9">
      <c r="I533" s="7">
        <f t="shared" si="194"/>
        <v>38</v>
      </c>
    </row>
    <row r="534" spans="9:9">
      <c r="I534" s="7">
        <f t="shared" si="194"/>
        <v>39</v>
      </c>
    </row>
    <row r="535" spans="9:9">
      <c r="I535" s="7">
        <f t="shared" si="194"/>
        <v>40</v>
      </c>
    </row>
    <row r="536" spans="9:9">
      <c r="I536" s="7">
        <f t="shared" si="194"/>
        <v>41</v>
      </c>
    </row>
    <row r="537" spans="9:9">
      <c r="I537" s="7">
        <f t="shared" si="194"/>
        <v>42</v>
      </c>
    </row>
    <row r="538" spans="9:9">
      <c r="I538" s="7">
        <f t="shared" si="194"/>
        <v>43</v>
      </c>
    </row>
    <row r="539" spans="9:9">
      <c r="I539" s="7">
        <f t="shared" si="194"/>
        <v>44</v>
      </c>
    </row>
  </sheetData>
  <sortState ref="V74:V81">
    <sortCondition ref="V74"/>
  </sortState>
  <mergeCells count="104">
    <mergeCell ref="L151:N151"/>
    <mergeCell ref="Q151:S151"/>
    <mergeCell ref="K146:R146"/>
    <mergeCell ref="J150:K150"/>
    <mergeCell ref="Q62:T62"/>
    <mergeCell ref="L152:N152"/>
    <mergeCell ref="Q152:S152"/>
    <mergeCell ref="J106:K106"/>
    <mergeCell ref="J62:K62"/>
    <mergeCell ref="L150:O150"/>
    <mergeCell ref="Q150:T150"/>
    <mergeCell ref="X11:AA11"/>
    <mergeCell ref="W14:W15"/>
    <mergeCell ref="Q11:W11"/>
    <mergeCell ref="V150:AA150"/>
    <mergeCell ref="L63:N63"/>
    <mergeCell ref="L64:N64"/>
    <mergeCell ref="Q63:S63"/>
    <mergeCell ref="Q64:S64"/>
    <mergeCell ref="L107:N107"/>
    <mergeCell ref="Q107:S107"/>
    <mergeCell ref="L108:N108"/>
    <mergeCell ref="Q108:S108"/>
    <mergeCell ref="K58:R58"/>
    <mergeCell ref="K102:R102"/>
    <mergeCell ref="V62:AA62"/>
    <mergeCell ref="L106:O106"/>
    <mergeCell ref="Q106:T106"/>
    <mergeCell ref="V106:AA106"/>
    <mergeCell ref="B190:F190"/>
    <mergeCell ref="F212:F213"/>
    <mergeCell ref="B234:F234"/>
    <mergeCell ref="F256:F257"/>
    <mergeCell ref="B278:F278"/>
    <mergeCell ref="L196:N196"/>
    <mergeCell ref="K6:R6"/>
    <mergeCell ref="J11:K11"/>
    <mergeCell ref="B58:F58"/>
    <mergeCell ref="B146:F146"/>
    <mergeCell ref="B102:F102"/>
    <mergeCell ref="F80:F81"/>
    <mergeCell ref="F124:F125"/>
    <mergeCell ref="L11:O11"/>
    <mergeCell ref="K37:K38"/>
    <mergeCell ref="K39:K40"/>
    <mergeCell ref="K41:K42"/>
    <mergeCell ref="K43:K44"/>
    <mergeCell ref="K45:K46"/>
    <mergeCell ref="K47:K48"/>
    <mergeCell ref="K49:K50"/>
    <mergeCell ref="K51:K52"/>
    <mergeCell ref="F168:F169"/>
    <mergeCell ref="L62:O62"/>
    <mergeCell ref="L370:O370"/>
    <mergeCell ref="Q370:T370"/>
    <mergeCell ref="F300:F301"/>
    <mergeCell ref="B322:F322"/>
    <mergeCell ref="F344:F345"/>
    <mergeCell ref="B366:F366"/>
    <mergeCell ref="F388:F389"/>
    <mergeCell ref="Q414:T414"/>
    <mergeCell ref="J194:K194"/>
    <mergeCell ref="L194:O194"/>
    <mergeCell ref="Q194:T194"/>
    <mergeCell ref="J282:K282"/>
    <mergeCell ref="L282:O282"/>
    <mergeCell ref="Q282:T282"/>
    <mergeCell ref="L239:N239"/>
    <mergeCell ref="L240:N240"/>
    <mergeCell ref="L328:N328"/>
    <mergeCell ref="L371:N371"/>
    <mergeCell ref="L459:N459"/>
    <mergeCell ref="L460:N460"/>
    <mergeCell ref="L416:N416"/>
    <mergeCell ref="F432:F433"/>
    <mergeCell ref="B410:F410"/>
    <mergeCell ref="J414:K414"/>
    <mergeCell ref="L414:O414"/>
    <mergeCell ref="B454:F454"/>
    <mergeCell ref="F476:F477"/>
    <mergeCell ref="V414:AA414"/>
    <mergeCell ref="K53:K54"/>
    <mergeCell ref="V370:AA370"/>
    <mergeCell ref="J458:K458"/>
    <mergeCell ref="L458:O458"/>
    <mergeCell ref="Q458:T458"/>
    <mergeCell ref="V458:AA458"/>
    <mergeCell ref="V282:AA282"/>
    <mergeCell ref="J326:K326"/>
    <mergeCell ref="L326:O326"/>
    <mergeCell ref="Q326:T326"/>
    <mergeCell ref="V326:AA326"/>
    <mergeCell ref="V194:AA194"/>
    <mergeCell ref="J238:K238"/>
    <mergeCell ref="L238:O238"/>
    <mergeCell ref="Q238:T238"/>
    <mergeCell ref="L415:N415"/>
    <mergeCell ref="V238:AA238"/>
    <mergeCell ref="L195:N195"/>
    <mergeCell ref="L283:N283"/>
    <mergeCell ref="L284:N284"/>
    <mergeCell ref="L327:N327"/>
    <mergeCell ref="L372:N372"/>
    <mergeCell ref="J370:K370"/>
  </mergeCells>
  <phoneticPr fontId="16" type="noConversion"/>
  <conditionalFormatting sqref="AC99">
    <cfRule type="cellIs" dxfId="1" priority="3" operator="notEqual">
      <formula>AC98</formula>
    </cfRule>
  </conditionalFormatting>
  <conditionalFormatting sqref="I1:AD1">
    <cfRule type="expression" dxfId="0" priority="1">
      <formula>$AA$1&lt;&gt;0</formula>
    </cfRule>
  </conditionalFormatting>
  <dataValidations xWindow="560" yWindow="548" count="2">
    <dataValidation type="list" allowBlank="1" showInputMessage="1" showErrorMessage="1" promptTitle="Time Period" prompt="Select Time Period that best the requirement" sqref="G376:G384 G464:G472 G479 G485 G475 G387 G397 G391 G402 G332:G340 G255 G265 G259 G200:G208 G270 G167 G177 G171 G112:G120 G182 G94 G79 G89 G83 G490 G68:G76 G123 G133 G127 G138 G211 G221 G215 G156:G164 G226 G299 G309 G303 G244:G252 G314 G358 G288:G296 G347 G353 G343 G420:G428 G435 G441 G431 G446">
      <formula1>time</formula1>
    </dataValidation>
    <dataValidation type="list" allowBlank="1" showInputMessage="1" showErrorMessage="1" promptTitle="Select WBS Code" prompt="Select WBS Code" sqref="J313 J19:J23 J466:J470 J214 J225 J202:J206 J246:J250 J269 J258 J302 J489 J478 J346 J357 J290:J294 J378:J382 J401 J390 J334:J338 J170 J82 J93 J70:J74 J158:J162 J137 J126 J114:J118 J181 J422:J426 J445 J434">
      <formula1>cwbs</formula1>
    </dataValidation>
  </dataValidations>
  <printOptions horizontalCentered="1"/>
  <pageMargins left="0.5" right="0.5" top="0.77" bottom="0.5" header="0.5" footer="0.5"/>
  <pageSetup scale="63" fitToHeight="10" orientation="landscape" blackAndWhite="1" r:id="rId1"/>
  <headerFooter alignWithMargins="0">
    <oddHeader>&amp;C&amp;"Arial,Bold"&amp;12**** TOTAL PROJECT COST SUMMARY ****&amp;RPrinted:&amp;D 
Page &amp;P of &amp;N</oddHeader>
    <oddFooter>&amp;LFilename: &amp;F
&amp;A</oddFooter>
  </headerFooter>
  <rowBreaks count="9" manualBreakCount="9">
    <brk id="55" min="9" max="25" man="1"/>
    <brk id="99" min="9" max="25" man="1"/>
    <brk id="143" min="9" max="25" man="1"/>
    <brk id="187" max="16383" man="1"/>
    <brk id="231" max="16383" man="1"/>
    <brk id="275" max="16383" man="1"/>
    <brk id="319" max="16383" man="1"/>
    <brk id="363" max="16383" man="1"/>
    <brk id="451" max="16383" man="1"/>
  </rowBreaks>
  <colBreaks count="1" manualBreakCount="1">
    <brk id="1" max="1048575" man="1"/>
  </colBreaks>
  <legacyDrawing r:id="rId2"/>
</worksheet>
</file>

<file path=xl/worksheets/sheet3.xml><?xml version="1.0" encoding="utf-8"?>
<worksheet xmlns="http://schemas.openxmlformats.org/spreadsheetml/2006/main" xmlns:r="http://schemas.openxmlformats.org/officeDocument/2006/relationships">
  <dimension ref="A1:O99"/>
  <sheetViews>
    <sheetView zoomScale="70" zoomScaleNormal="70" workbookViewId="0">
      <selection activeCell="H72" sqref="H72"/>
    </sheetView>
  </sheetViews>
  <sheetFormatPr defaultRowHeight="50.4" customHeight="1"/>
  <cols>
    <col min="1" max="1" width="31.88671875" customWidth="1"/>
    <col min="2" max="2" width="20.6640625" customWidth="1"/>
    <col min="3" max="3" width="61.44140625" customWidth="1"/>
    <col min="4" max="4" width="68.109375" customWidth="1"/>
    <col min="5" max="5" width="23.33203125" customWidth="1"/>
    <col min="6" max="6" width="18.33203125" customWidth="1"/>
    <col min="7" max="7" width="20.109375" customWidth="1"/>
  </cols>
  <sheetData>
    <row r="1" spans="1:15" ht="16.95" customHeight="1">
      <c r="B1" s="75"/>
      <c r="C1" s="75"/>
      <c r="D1" s="75"/>
      <c r="E1" s="75"/>
      <c r="F1" s="75"/>
      <c r="G1" s="75"/>
      <c r="H1" s="75"/>
      <c r="I1" s="75"/>
      <c r="J1" s="75"/>
      <c r="K1" s="75"/>
      <c r="L1" s="75"/>
      <c r="M1" s="75"/>
      <c r="N1" s="75"/>
      <c r="O1" s="75"/>
    </row>
    <row r="2" spans="1:15" s="72" customFormat="1" ht="50.4" customHeight="1">
      <c r="B2" s="781" t="s">
        <v>590</v>
      </c>
      <c r="C2" s="781"/>
      <c r="D2" s="781"/>
      <c r="E2" s="781"/>
      <c r="F2" s="781"/>
      <c r="G2" s="76"/>
      <c r="H2" s="76"/>
      <c r="I2" s="76"/>
      <c r="J2" s="76"/>
      <c r="K2" s="76"/>
      <c r="L2" s="76"/>
      <c r="M2" s="76"/>
      <c r="N2" s="76"/>
      <c r="O2" s="76"/>
    </row>
    <row r="3" spans="1:15" s="72" customFormat="1" ht="72.599999999999994" customHeight="1">
      <c r="B3" s="781" t="s">
        <v>1096</v>
      </c>
      <c r="C3" s="781"/>
      <c r="D3" s="781"/>
      <c r="E3" s="781"/>
      <c r="F3" s="781"/>
      <c r="G3" s="76"/>
      <c r="H3" s="76"/>
      <c r="I3" s="76"/>
      <c r="J3" s="76"/>
      <c r="K3" s="76"/>
      <c r="L3" s="76"/>
      <c r="M3" s="76"/>
      <c r="N3" s="76"/>
      <c r="O3" s="76"/>
    </row>
    <row r="4" spans="1:15" s="72" customFormat="1" ht="67.95" customHeight="1">
      <c r="B4" s="781" t="s">
        <v>591</v>
      </c>
      <c r="C4" s="781"/>
      <c r="D4" s="781"/>
      <c r="E4" s="781"/>
      <c r="F4" s="781"/>
      <c r="G4" s="76"/>
      <c r="H4" s="76"/>
      <c r="I4" s="76"/>
      <c r="J4" s="76"/>
      <c r="K4" s="76"/>
      <c r="L4" s="76"/>
      <c r="M4" s="76"/>
      <c r="N4" s="76"/>
      <c r="O4" s="76"/>
    </row>
    <row r="5" spans="1:15" s="72" customFormat="1" ht="21.6" customHeight="1" thickBot="1">
      <c r="B5" s="92"/>
      <c r="C5" s="92"/>
      <c r="D5" s="93"/>
      <c r="E5" s="784"/>
      <c r="F5" s="784"/>
      <c r="G5" s="784"/>
      <c r="H5" s="76"/>
      <c r="I5" s="76"/>
      <c r="J5" s="76"/>
      <c r="K5" s="76"/>
      <c r="L5" s="76"/>
      <c r="M5" s="76"/>
      <c r="N5" s="76"/>
      <c r="O5" s="76"/>
    </row>
    <row r="6" spans="1:15" s="72" customFormat="1" ht="30.6" customHeight="1" thickBot="1">
      <c r="A6" s="782" t="s">
        <v>645</v>
      </c>
      <c r="B6" s="787" t="s">
        <v>592</v>
      </c>
      <c r="C6" s="787" t="s">
        <v>593</v>
      </c>
      <c r="D6" s="787" t="s">
        <v>594</v>
      </c>
      <c r="E6" s="785" t="s">
        <v>595</v>
      </c>
      <c r="F6" s="786"/>
      <c r="G6" s="89" t="s">
        <v>596</v>
      </c>
    </row>
    <row r="7" spans="1:15" s="71" customFormat="1" ht="28.2" customHeight="1" thickTop="1" thickBot="1">
      <c r="A7" s="782"/>
      <c r="B7" s="788"/>
      <c r="C7" s="788"/>
      <c r="D7" s="788"/>
      <c r="E7" s="87" t="s">
        <v>597</v>
      </c>
      <c r="F7" s="790" t="s">
        <v>598</v>
      </c>
      <c r="G7" s="90" t="s">
        <v>599</v>
      </c>
      <c r="I7"/>
    </row>
    <row r="8" spans="1:15" s="77" customFormat="1" ht="50.4" customHeight="1" thickTop="1" thickBot="1">
      <c r="A8" s="783"/>
      <c r="B8" s="789"/>
      <c r="C8" s="789"/>
      <c r="D8" s="789"/>
      <c r="E8" s="88" t="s">
        <v>644</v>
      </c>
      <c r="F8" s="791"/>
      <c r="G8" s="91" t="s">
        <v>600</v>
      </c>
      <c r="I8"/>
    </row>
    <row r="9" spans="1:15" s="77" customFormat="1" ht="20.399999999999999" customHeight="1" thickTop="1">
      <c r="A9" s="94"/>
      <c r="B9" s="94"/>
      <c r="C9" s="94"/>
      <c r="D9" s="94"/>
      <c r="E9" s="94"/>
      <c r="F9" s="94"/>
      <c r="G9" s="94"/>
      <c r="I9" s="74"/>
    </row>
    <row r="10" spans="1:15" ht="50.4" customHeight="1">
      <c r="A10" s="83" t="s">
        <v>640</v>
      </c>
      <c r="B10" s="84" t="s">
        <v>601</v>
      </c>
      <c r="C10" s="85" t="s">
        <v>602</v>
      </c>
      <c r="D10" s="85" t="s">
        <v>603</v>
      </c>
      <c r="E10" s="86" t="s">
        <v>604</v>
      </c>
      <c r="F10" s="86" t="s">
        <v>604</v>
      </c>
      <c r="G10" s="86" t="s">
        <v>604</v>
      </c>
    </row>
    <row r="11" spans="1:15" ht="60.6" customHeight="1">
      <c r="A11" s="81" t="s">
        <v>640</v>
      </c>
      <c r="B11" s="82" t="s">
        <v>1227</v>
      </c>
      <c r="C11" s="80" t="s">
        <v>605</v>
      </c>
      <c r="D11" s="80" t="s">
        <v>606</v>
      </c>
      <c r="E11" s="79" t="s">
        <v>604</v>
      </c>
      <c r="F11" s="79" t="s">
        <v>604</v>
      </c>
      <c r="G11" s="79" t="s">
        <v>604</v>
      </c>
    </row>
    <row r="12" spans="1:15" ht="61.95" customHeight="1">
      <c r="A12" s="81" t="s">
        <v>640</v>
      </c>
      <c r="B12" s="78">
        <v>30</v>
      </c>
      <c r="C12" s="80" t="s">
        <v>607</v>
      </c>
      <c r="D12" s="80" t="s">
        <v>608</v>
      </c>
      <c r="E12" s="79" t="s">
        <v>604</v>
      </c>
      <c r="F12" s="79" t="s">
        <v>604</v>
      </c>
      <c r="G12" s="79" t="s">
        <v>604</v>
      </c>
    </row>
    <row r="13" spans="1:15" ht="50.4" customHeight="1">
      <c r="A13" s="81" t="s">
        <v>640</v>
      </c>
      <c r="B13" s="78">
        <v>31</v>
      </c>
      <c r="C13" s="80" t="s">
        <v>471</v>
      </c>
      <c r="D13" s="80" t="s">
        <v>609</v>
      </c>
      <c r="E13" s="79" t="s">
        <v>604</v>
      </c>
      <c r="F13" s="79" t="s">
        <v>604</v>
      </c>
      <c r="G13" s="79" t="s">
        <v>604</v>
      </c>
    </row>
    <row r="14" spans="1:15" ht="50.4" customHeight="1">
      <c r="A14" s="81" t="s">
        <v>640</v>
      </c>
      <c r="B14" s="81"/>
      <c r="C14" s="80" t="s">
        <v>610</v>
      </c>
      <c r="D14" s="80" t="s">
        <v>611</v>
      </c>
      <c r="E14" s="79" t="s">
        <v>604</v>
      </c>
      <c r="F14" s="79" t="s">
        <v>604</v>
      </c>
      <c r="G14" s="79" t="s">
        <v>604</v>
      </c>
    </row>
    <row r="15" spans="1:15" ht="50.4" customHeight="1">
      <c r="A15" s="81" t="s">
        <v>640</v>
      </c>
      <c r="B15" s="78">
        <v>18</v>
      </c>
      <c r="C15" s="80" t="s">
        <v>612</v>
      </c>
      <c r="D15" s="80" t="s">
        <v>611</v>
      </c>
      <c r="E15" s="79" t="s">
        <v>604</v>
      </c>
      <c r="F15" s="79" t="s">
        <v>613</v>
      </c>
      <c r="G15" s="79" t="s">
        <v>604</v>
      </c>
    </row>
    <row r="16" spans="1:15" ht="50.4" customHeight="1">
      <c r="A16" s="81" t="s">
        <v>640</v>
      </c>
      <c r="B16" s="79" t="s">
        <v>614</v>
      </c>
      <c r="C16" s="80" t="s">
        <v>615</v>
      </c>
      <c r="D16" s="80" t="s">
        <v>616</v>
      </c>
      <c r="E16" s="79" t="s">
        <v>604</v>
      </c>
      <c r="F16" s="79" t="s">
        <v>604</v>
      </c>
      <c r="G16" s="79" t="s">
        <v>604</v>
      </c>
    </row>
    <row r="17" spans="1:7" ht="50.4" customHeight="1">
      <c r="A17" s="81" t="s">
        <v>640</v>
      </c>
      <c r="B17" s="79" t="s">
        <v>614</v>
      </c>
      <c r="C17" s="80" t="s">
        <v>617</v>
      </c>
      <c r="D17" s="80" t="s">
        <v>618</v>
      </c>
      <c r="E17" s="79" t="s">
        <v>487</v>
      </c>
      <c r="F17" s="79" t="s">
        <v>604</v>
      </c>
      <c r="G17" s="79" t="s">
        <v>604</v>
      </c>
    </row>
    <row r="18" spans="1:7" ht="50.4" customHeight="1">
      <c r="A18" s="81" t="s">
        <v>640</v>
      </c>
      <c r="B18" s="79" t="s">
        <v>614</v>
      </c>
      <c r="C18" s="80" t="s">
        <v>619</v>
      </c>
      <c r="D18" s="80" t="s">
        <v>620</v>
      </c>
      <c r="E18" s="79" t="s">
        <v>487</v>
      </c>
      <c r="F18" s="79" t="s">
        <v>604</v>
      </c>
      <c r="G18" s="79" t="s">
        <v>487</v>
      </c>
    </row>
    <row r="19" spans="1:7" ht="50.4" customHeight="1">
      <c r="A19" s="81" t="s">
        <v>640</v>
      </c>
      <c r="B19" s="79" t="s">
        <v>614</v>
      </c>
      <c r="C19" s="80" t="s">
        <v>621</v>
      </c>
      <c r="D19" s="79" t="s">
        <v>1110</v>
      </c>
      <c r="E19" s="79" t="s">
        <v>487</v>
      </c>
      <c r="F19" s="79" t="s">
        <v>487</v>
      </c>
      <c r="G19" s="79" t="s">
        <v>604</v>
      </c>
    </row>
    <row r="20" spans="1:7" ht="50.4" customHeight="1">
      <c r="A20" s="81" t="s">
        <v>640</v>
      </c>
      <c r="B20" s="79" t="s">
        <v>614</v>
      </c>
      <c r="C20" s="80" t="s">
        <v>622</v>
      </c>
      <c r="D20" s="80" t="s">
        <v>623</v>
      </c>
      <c r="E20" s="79" t="s">
        <v>487</v>
      </c>
      <c r="F20" s="79" t="s">
        <v>604</v>
      </c>
      <c r="G20" s="79" t="s">
        <v>604</v>
      </c>
    </row>
    <row r="21" spans="1:7" ht="50.4" customHeight="1">
      <c r="A21" s="81" t="s">
        <v>639</v>
      </c>
      <c r="B21" s="78" t="s">
        <v>601</v>
      </c>
      <c r="C21" s="80" t="s">
        <v>624</v>
      </c>
      <c r="D21" s="80" t="s">
        <v>603</v>
      </c>
      <c r="E21" s="79" t="s">
        <v>604</v>
      </c>
      <c r="F21" s="79" t="s">
        <v>604</v>
      </c>
      <c r="G21" s="79" t="s">
        <v>604</v>
      </c>
    </row>
    <row r="22" spans="1:7" ht="50.4" customHeight="1">
      <c r="A22" s="81" t="s">
        <v>639</v>
      </c>
      <c r="B22" s="82" t="s">
        <v>641</v>
      </c>
      <c r="C22" s="80" t="s">
        <v>605</v>
      </c>
      <c r="D22" s="80" t="s">
        <v>625</v>
      </c>
      <c r="E22" s="79" t="s">
        <v>604</v>
      </c>
      <c r="F22" s="79" t="s">
        <v>604</v>
      </c>
      <c r="G22" s="79" t="s">
        <v>604</v>
      </c>
    </row>
    <row r="23" spans="1:7" ht="74.400000000000006" customHeight="1">
      <c r="A23" s="81" t="s">
        <v>639</v>
      </c>
      <c r="B23" s="78">
        <v>30</v>
      </c>
      <c r="C23" s="80" t="s">
        <v>607</v>
      </c>
      <c r="D23" s="80" t="s">
        <v>608</v>
      </c>
      <c r="E23" s="79" t="s">
        <v>604</v>
      </c>
      <c r="F23" s="79" t="s">
        <v>604</v>
      </c>
      <c r="G23" s="79" t="s">
        <v>604</v>
      </c>
    </row>
    <row r="24" spans="1:7" ht="50.4" customHeight="1">
      <c r="A24" s="81" t="s">
        <v>639</v>
      </c>
      <c r="B24" s="78">
        <v>31</v>
      </c>
      <c r="C24" s="80" t="s">
        <v>471</v>
      </c>
      <c r="D24" s="80" t="s">
        <v>609</v>
      </c>
      <c r="E24" s="79" t="s">
        <v>604</v>
      </c>
      <c r="F24" s="79" t="s">
        <v>604</v>
      </c>
      <c r="G24" s="79" t="s">
        <v>604</v>
      </c>
    </row>
    <row r="25" spans="1:7" ht="50.4" customHeight="1">
      <c r="A25" s="81" t="s">
        <v>639</v>
      </c>
      <c r="B25" s="81"/>
      <c r="C25" s="80" t="s">
        <v>610</v>
      </c>
      <c r="D25" s="80" t="s">
        <v>611</v>
      </c>
      <c r="E25" s="79" t="s">
        <v>604</v>
      </c>
      <c r="F25" s="79" t="s">
        <v>604</v>
      </c>
      <c r="G25" s="79" t="s">
        <v>604</v>
      </c>
    </row>
    <row r="26" spans="1:7" ht="50.4" customHeight="1">
      <c r="A26" s="81" t="s">
        <v>639</v>
      </c>
      <c r="B26" s="78">
        <v>18</v>
      </c>
      <c r="C26" s="80" t="s">
        <v>612</v>
      </c>
      <c r="D26" s="80" t="s">
        <v>611</v>
      </c>
      <c r="E26" s="79" t="s">
        <v>604</v>
      </c>
      <c r="F26" s="79" t="s">
        <v>613</v>
      </c>
      <c r="G26" s="79" t="s">
        <v>604</v>
      </c>
    </row>
    <row r="27" spans="1:7" ht="50.4" customHeight="1">
      <c r="A27" s="81" t="s">
        <v>639</v>
      </c>
      <c r="B27" s="79" t="s">
        <v>614</v>
      </c>
      <c r="C27" s="80" t="s">
        <v>626</v>
      </c>
      <c r="D27" s="80" t="s">
        <v>627</v>
      </c>
      <c r="E27" s="79" t="s">
        <v>604</v>
      </c>
      <c r="F27" s="79" t="s">
        <v>604</v>
      </c>
      <c r="G27" s="79" t="s">
        <v>604</v>
      </c>
    </row>
    <row r="28" spans="1:7" ht="50.4" customHeight="1">
      <c r="A28" s="81" t="s">
        <v>639</v>
      </c>
      <c r="B28" s="79" t="s">
        <v>614</v>
      </c>
      <c r="C28" s="80" t="s">
        <v>615</v>
      </c>
      <c r="D28" s="80" t="s">
        <v>616</v>
      </c>
      <c r="E28" s="79" t="s">
        <v>604</v>
      </c>
      <c r="F28" s="79" t="s">
        <v>604</v>
      </c>
      <c r="G28" s="79" t="s">
        <v>604</v>
      </c>
    </row>
    <row r="29" spans="1:7" ht="50.4" customHeight="1">
      <c r="A29" s="81" t="s">
        <v>639</v>
      </c>
      <c r="B29" s="79" t="s">
        <v>614</v>
      </c>
      <c r="C29" s="80" t="s">
        <v>617</v>
      </c>
      <c r="D29" s="80" t="s">
        <v>618</v>
      </c>
      <c r="E29" s="79" t="s">
        <v>487</v>
      </c>
      <c r="F29" s="79" t="s">
        <v>604</v>
      </c>
      <c r="G29" s="79" t="s">
        <v>604</v>
      </c>
    </row>
    <row r="30" spans="1:7" ht="50.4" customHeight="1">
      <c r="A30" s="81" t="s">
        <v>639</v>
      </c>
      <c r="B30" s="79" t="s">
        <v>614</v>
      </c>
      <c r="C30" s="80" t="s">
        <v>619</v>
      </c>
      <c r="D30" s="80" t="s">
        <v>628</v>
      </c>
      <c r="E30" s="79" t="s">
        <v>487</v>
      </c>
      <c r="F30" s="79" t="s">
        <v>604</v>
      </c>
      <c r="G30" s="79" t="s">
        <v>487</v>
      </c>
    </row>
    <row r="31" spans="1:7" ht="50.4" customHeight="1">
      <c r="A31" s="81" t="s">
        <v>639</v>
      </c>
      <c r="B31" s="79" t="s">
        <v>614</v>
      </c>
      <c r="C31" s="80" t="s">
        <v>621</v>
      </c>
      <c r="D31" s="79" t="s">
        <v>1110</v>
      </c>
      <c r="E31" s="79" t="s">
        <v>487</v>
      </c>
      <c r="F31" s="79" t="s">
        <v>487</v>
      </c>
      <c r="G31" s="79" t="s">
        <v>604</v>
      </c>
    </row>
    <row r="32" spans="1:7" ht="50.4" customHeight="1">
      <c r="A32" s="81" t="s">
        <v>639</v>
      </c>
      <c r="B32" s="81"/>
      <c r="C32" s="80" t="s">
        <v>622</v>
      </c>
      <c r="D32" s="80" t="s">
        <v>629</v>
      </c>
      <c r="E32" s="79" t="s">
        <v>487</v>
      </c>
      <c r="F32" s="79" t="s">
        <v>604</v>
      </c>
      <c r="G32" s="79" t="s">
        <v>604</v>
      </c>
    </row>
    <row r="33" spans="1:7" s="73" customFormat="1" ht="50.4" customHeight="1">
      <c r="A33" s="80" t="s">
        <v>636</v>
      </c>
      <c r="B33" s="78" t="s">
        <v>601</v>
      </c>
      <c r="C33" s="79" t="s">
        <v>630</v>
      </c>
      <c r="D33" s="79" t="s">
        <v>631</v>
      </c>
      <c r="E33" s="79" t="s">
        <v>604</v>
      </c>
      <c r="F33" s="79" t="s">
        <v>604</v>
      </c>
      <c r="G33" s="79" t="s">
        <v>604</v>
      </c>
    </row>
    <row r="34" spans="1:7" s="73" customFormat="1" ht="50.4" customHeight="1">
      <c r="A34" s="80" t="s">
        <v>636</v>
      </c>
      <c r="B34" s="82" t="s">
        <v>641</v>
      </c>
      <c r="C34" s="79" t="s">
        <v>632</v>
      </c>
      <c r="D34" s="79" t="s">
        <v>606</v>
      </c>
      <c r="E34" s="79" t="s">
        <v>604</v>
      </c>
      <c r="F34" s="79" t="s">
        <v>604</v>
      </c>
      <c r="G34" s="79" t="s">
        <v>604</v>
      </c>
    </row>
    <row r="35" spans="1:7" s="73" customFormat="1" ht="50.4" customHeight="1">
      <c r="A35" s="80" t="s">
        <v>636</v>
      </c>
      <c r="B35" s="78">
        <v>30</v>
      </c>
      <c r="C35" s="79" t="s">
        <v>607</v>
      </c>
      <c r="D35" s="79" t="s">
        <v>608</v>
      </c>
      <c r="E35" s="79" t="s">
        <v>604</v>
      </c>
      <c r="F35" s="79" t="s">
        <v>604</v>
      </c>
      <c r="G35" s="79" t="s">
        <v>604</v>
      </c>
    </row>
    <row r="36" spans="1:7" s="73" customFormat="1" ht="50.4" customHeight="1">
      <c r="A36" s="80" t="s">
        <v>636</v>
      </c>
      <c r="B36" s="78">
        <v>31</v>
      </c>
      <c r="C36" s="79" t="s">
        <v>471</v>
      </c>
      <c r="D36" s="79" t="s">
        <v>609</v>
      </c>
      <c r="E36" s="79" t="s">
        <v>604</v>
      </c>
      <c r="F36" s="79" t="s">
        <v>604</v>
      </c>
      <c r="G36" s="79" t="s">
        <v>604</v>
      </c>
    </row>
    <row r="37" spans="1:7" s="73" customFormat="1" ht="50.4" customHeight="1">
      <c r="A37" s="80" t="s">
        <v>636</v>
      </c>
      <c r="B37" s="81"/>
      <c r="C37" s="79" t="s">
        <v>610</v>
      </c>
      <c r="D37" s="79" t="s">
        <v>611</v>
      </c>
      <c r="E37" s="79" t="s">
        <v>604</v>
      </c>
      <c r="F37" s="79" t="s">
        <v>604</v>
      </c>
      <c r="G37" s="79" t="s">
        <v>604</v>
      </c>
    </row>
    <row r="38" spans="1:7" s="73" customFormat="1" ht="50.4" customHeight="1">
      <c r="A38" s="80" t="s">
        <v>636</v>
      </c>
      <c r="B38" s="78">
        <v>18</v>
      </c>
      <c r="C38" s="79" t="s">
        <v>612</v>
      </c>
      <c r="D38" s="79" t="s">
        <v>611</v>
      </c>
      <c r="E38" s="79" t="s">
        <v>604</v>
      </c>
      <c r="F38" s="79" t="s">
        <v>613</v>
      </c>
      <c r="G38" s="79" t="s">
        <v>604</v>
      </c>
    </row>
    <row r="39" spans="1:7" s="73" customFormat="1" ht="50.4" customHeight="1">
      <c r="A39" s="80" t="s">
        <v>636</v>
      </c>
      <c r="B39" s="79" t="s">
        <v>614</v>
      </c>
      <c r="C39" s="79" t="s">
        <v>615</v>
      </c>
      <c r="D39" s="79" t="s">
        <v>616</v>
      </c>
      <c r="E39" s="79" t="s">
        <v>604</v>
      </c>
      <c r="F39" s="79" t="s">
        <v>604</v>
      </c>
      <c r="G39" s="79" t="s">
        <v>604</v>
      </c>
    </row>
    <row r="40" spans="1:7" s="73" customFormat="1" ht="50.4" customHeight="1">
      <c r="A40" s="80" t="s">
        <v>636</v>
      </c>
      <c r="B40" s="79" t="s">
        <v>614</v>
      </c>
      <c r="C40" s="79" t="s">
        <v>617</v>
      </c>
      <c r="D40" s="79" t="s">
        <v>618</v>
      </c>
      <c r="E40" s="79" t="s">
        <v>487</v>
      </c>
      <c r="F40" s="79" t="s">
        <v>604</v>
      </c>
      <c r="G40" s="79" t="s">
        <v>604</v>
      </c>
    </row>
    <row r="41" spans="1:7" s="73" customFormat="1" ht="50.4" customHeight="1">
      <c r="A41" s="80" t="s">
        <v>636</v>
      </c>
      <c r="B41" s="79" t="s">
        <v>614</v>
      </c>
      <c r="C41" s="79" t="s">
        <v>619</v>
      </c>
      <c r="D41" s="79" t="s">
        <v>633</v>
      </c>
      <c r="E41" s="79" t="s">
        <v>487</v>
      </c>
      <c r="F41" s="79" t="s">
        <v>604</v>
      </c>
      <c r="G41" s="79" t="s">
        <v>487</v>
      </c>
    </row>
    <row r="42" spans="1:7" s="73" customFormat="1" ht="50.4" customHeight="1">
      <c r="A42" s="80" t="s">
        <v>636</v>
      </c>
      <c r="B42" s="79" t="s">
        <v>614</v>
      </c>
      <c r="C42" s="79" t="s">
        <v>621</v>
      </c>
      <c r="D42" s="79" t="s">
        <v>1110</v>
      </c>
      <c r="E42" s="79" t="s">
        <v>487</v>
      </c>
      <c r="F42" s="79" t="s">
        <v>487</v>
      </c>
      <c r="G42" s="79" t="s">
        <v>604</v>
      </c>
    </row>
    <row r="43" spans="1:7" s="73" customFormat="1" ht="50.4" customHeight="1">
      <c r="A43" s="80" t="s">
        <v>636</v>
      </c>
      <c r="B43" s="79" t="s">
        <v>614</v>
      </c>
      <c r="C43" s="79" t="s">
        <v>634</v>
      </c>
      <c r="D43" s="79" t="s">
        <v>642</v>
      </c>
      <c r="E43" s="79" t="s">
        <v>487</v>
      </c>
      <c r="F43" s="79" t="s">
        <v>604</v>
      </c>
      <c r="G43" s="79" t="s">
        <v>604</v>
      </c>
    </row>
    <row r="44" spans="1:7" s="73" customFormat="1" ht="50.4" customHeight="1">
      <c r="A44" s="80" t="s">
        <v>636</v>
      </c>
      <c r="B44" s="80"/>
      <c r="C44" s="79" t="s">
        <v>622</v>
      </c>
      <c r="D44" s="79" t="s">
        <v>629</v>
      </c>
      <c r="E44" s="79" t="s">
        <v>487</v>
      </c>
      <c r="F44" s="79" t="s">
        <v>604</v>
      </c>
      <c r="G44" s="79" t="s">
        <v>604</v>
      </c>
    </row>
    <row r="45" spans="1:7" ht="50.4" customHeight="1">
      <c r="A45" s="81" t="s">
        <v>637</v>
      </c>
      <c r="B45" s="78" t="s">
        <v>601</v>
      </c>
      <c r="C45" s="79" t="s">
        <v>624</v>
      </c>
      <c r="D45" s="79" t="s">
        <v>603</v>
      </c>
      <c r="E45" s="79" t="s">
        <v>604</v>
      </c>
      <c r="F45" s="79" t="s">
        <v>604</v>
      </c>
      <c r="G45" s="79" t="s">
        <v>604</v>
      </c>
    </row>
    <row r="46" spans="1:7" ht="50.4" customHeight="1">
      <c r="A46" s="81" t="s">
        <v>637</v>
      </c>
      <c r="B46" s="82" t="s">
        <v>641</v>
      </c>
      <c r="C46" s="79" t="s">
        <v>632</v>
      </c>
      <c r="D46" s="79" t="s">
        <v>606</v>
      </c>
      <c r="E46" s="79" t="s">
        <v>604</v>
      </c>
      <c r="F46" s="79" t="s">
        <v>604</v>
      </c>
      <c r="G46" s="79" t="s">
        <v>604</v>
      </c>
    </row>
    <row r="47" spans="1:7" ht="50.4" customHeight="1">
      <c r="A47" s="81" t="s">
        <v>637</v>
      </c>
      <c r="B47" s="78">
        <v>30</v>
      </c>
      <c r="C47" s="79" t="s">
        <v>607</v>
      </c>
      <c r="D47" s="79" t="s">
        <v>608</v>
      </c>
      <c r="E47" s="79" t="s">
        <v>604</v>
      </c>
      <c r="F47" s="79" t="s">
        <v>604</v>
      </c>
      <c r="G47" s="79" t="s">
        <v>604</v>
      </c>
    </row>
    <row r="48" spans="1:7" ht="50.4" customHeight="1">
      <c r="A48" s="81" t="s">
        <v>637</v>
      </c>
      <c r="B48" s="78">
        <v>31</v>
      </c>
      <c r="C48" s="79" t="s">
        <v>471</v>
      </c>
      <c r="D48" s="79" t="s">
        <v>609</v>
      </c>
      <c r="E48" s="79" t="s">
        <v>604</v>
      </c>
      <c r="F48" s="79" t="s">
        <v>604</v>
      </c>
      <c r="G48" s="79" t="s">
        <v>604</v>
      </c>
    </row>
    <row r="49" spans="1:7" ht="50.4" customHeight="1">
      <c r="A49" s="81" t="s">
        <v>637</v>
      </c>
      <c r="B49" s="81"/>
      <c r="C49" s="79" t="s">
        <v>610</v>
      </c>
      <c r="D49" s="79" t="s">
        <v>611</v>
      </c>
      <c r="E49" s="79" t="s">
        <v>604</v>
      </c>
      <c r="F49" s="79" t="s">
        <v>604</v>
      </c>
      <c r="G49" s="79" t="s">
        <v>604</v>
      </c>
    </row>
    <row r="50" spans="1:7" ht="50.4" customHeight="1">
      <c r="A50" s="81" t="s">
        <v>637</v>
      </c>
      <c r="B50" s="78">
        <v>18</v>
      </c>
      <c r="C50" s="79" t="s">
        <v>612</v>
      </c>
      <c r="D50" s="79" t="s">
        <v>611</v>
      </c>
      <c r="E50" s="79" t="s">
        <v>604</v>
      </c>
      <c r="F50" s="79" t="s">
        <v>613</v>
      </c>
      <c r="G50" s="79" t="s">
        <v>604</v>
      </c>
    </row>
    <row r="51" spans="1:7" ht="50.4" customHeight="1">
      <c r="A51" s="81" t="s">
        <v>637</v>
      </c>
      <c r="B51" s="79" t="s">
        <v>614</v>
      </c>
      <c r="C51" s="79" t="s">
        <v>615</v>
      </c>
      <c r="D51" s="79" t="s">
        <v>616</v>
      </c>
      <c r="E51" s="79" t="s">
        <v>604</v>
      </c>
      <c r="F51" s="79" t="s">
        <v>604</v>
      </c>
      <c r="G51" s="79" t="s">
        <v>604</v>
      </c>
    </row>
    <row r="52" spans="1:7" ht="50.4" customHeight="1">
      <c r="A52" s="81" t="s">
        <v>637</v>
      </c>
      <c r="B52" s="79" t="s">
        <v>614</v>
      </c>
      <c r="C52" s="79" t="s">
        <v>617</v>
      </c>
      <c r="D52" s="79" t="s">
        <v>618</v>
      </c>
      <c r="E52" s="79" t="s">
        <v>487</v>
      </c>
      <c r="F52" s="79" t="s">
        <v>604</v>
      </c>
      <c r="G52" s="79" t="s">
        <v>604</v>
      </c>
    </row>
    <row r="53" spans="1:7" ht="50.4" customHeight="1">
      <c r="A53" s="81" t="s">
        <v>637</v>
      </c>
      <c r="B53" s="79" t="s">
        <v>614</v>
      </c>
      <c r="C53" s="79" t="s">
        <v>619</v>
      </c>
      <c r="D53" s="79" t="s">
        <v>633</v>
      </c>
      <c r="E53" s="79" t="s">
        <v>487</v>
      </c>
      <c r="F53" s="79" t="s">
        <v>604</v>
      </c>
      <c r="G53" s="79" t="s">
        <v>487</v>
      </c>
    </row>
    <row r="54" spans="1:7" ht="50.4" customHeight="1">
      <c r="A54" s="81" t="s">
        <v>637</v>
      </c>
      <c r="B54" s="79" t="s">
        <v>614</v>
      </c>
      <c r="C54" s="79" t="s">
        <v>621</v>
      </c>
      <c r="D54" s="79" t="s">
        <v>1110</v>
      </c>
      <c r="E54" s="79" t="s">
        <v>487</v>
      </c>
      <c r="F54" s="79" t="s">
        <v>487</v>
      </c>
      <c r="G54" s="79" t="s">
        <v>604</v>
      </c>
    </row>
    <row r="55" spans="1:7" ht="50.4" customHeight="1">
      <c r="A55" s="81" t="s">
        <v>637</v>
      </c>
      <c r="B55" s="79" t="s">
        <v>614</v>
      </c>
      <c r="C55" s="79" t="s">
        <v>634</v>
      </c>
      <c r="D55" s="79" t="s">
        <v>642</v>
      </c>
      <c r="E55" s="79" t="s">
        <v>487</v>
      </c>
      <c r="F55" s="79" t="s">
        <v>604</v>
      </c>
      <c r="G55" s="79" t="s">
        <v>604</v>
      </c>
    </row>
    <row r="56" spans="1:7" ht="50.4" customHeight="1">
      <c r="A56" s="81" t="s">
        <v>637</v>
      </c>
      <c r="B56" s="81"/>
      <c r="C56" s="79" t="s">
        <v>622</v>
      </c>
      <c r="D56" s="79" t="s">
        <v>629</v>
      </c>
      <c r="E56" s="79" t="s">
        <v>487</v>
      </c>
      <c r="F56" s="79" t="s">
        <v>604</v>
      </c>
      <c r="G56" s="79" t="s">
        <v>604</v>
      </c>
    </row>
    <row r="57" spans="1:7" ht="50.4" customHeight="1">
      <c r="A57" s="81" t="s">
        <v>638</v>
      </c>
      <c r="B57" s="78" t="s">
        <v>601</v>
      </c>
      <c r="C57" s="79" t="s">
        <v>624</v>
      </c>
      <c r="D57" s="79" t="s">
        <v>603</v>
      </c>
      <c r="E57" s="79" t="s">
        <v>604</v>
      </c>
      <c r="F57" s="79" t="s">
        <v>604</v>
      </c>
      <c r="G57" s="79" t="s">
        <v>604</v>
      </c>
    </row>
    <row r="58" spans="1:7" ht="50.4" customHeight="1">
      <c r="A58" s="81" t="s">
        <v>638</v>
      </c>
      <c r="B58" s="82" t="s">
        <v>641</v>
      </c>
      <c r="C58" s="79" t="s">
        <v>605</v>
      </c>
      <c r="D58" s="79" t="s">
        <v>606</v>
      </c>
      <c r="E58" s="79" t="s">
        <v>604</v>
      </c>
      <c r="F58" s="79" t="s">
        <v>604</v>
      </c>
      <c r="G58" s="79" t="s">
        <v>604</v>
      </c>
    </row>
    <row r="59" spans="1:7" ht="50.4" customHeight="1">
      <c r="A59" s="81" t="s">
        <v>638</v>
      </c>
      <c r="B59" s="78">
        <v>30</v>
      </c>
      <c r="C59" s="79" t="s">
        <v>607</v>
      </c>
      <c r="D59" s="79" t="s">
        <v>608</v>
      </c>
      <c r="E59" s="79" t="s">
        <v>604</v>
      </c>
      <c r="F59" s="79" t="s">
        <v>604</v>
      </c>
      <c r="G59" s="79" t="s">
        <v>604</v>
      </c>
    </row>
    <row r="60" spans="1:7" ht="50.4" customHeight="1">
      <c r="A60" s="81" t="s">
        <v>638</v>
      </c>
      <c r="B60" s="78">
        <v>31</v>
      </c>
      <c r="C60" s="79" t="s">
        <v>471</v>
      </c>
      <c r="D60" s="79" t="s">
        <v>609</v>
      </c>
      <c r="E60" s="79" t="s">
        <v>604</v>
      </c>
      <c r="F60" s="79" t="s">
        <v>604</v>
      </c>
      <c r="G60" s="79" t="s">
        <v>604</v>
      </c>
    </row>
    <row r="61" spans="1:7" ht="50.4" customHeight="1">
      <c r="A61" s="81" t="s">
        <v>638</v>
      </c>
      <c r="B61" s="81"/>
      <c r="C61" s="79" t="s">
        <v>610</v>
      </c>
      <c r="D61" s="79" t="s">
        <v>611</v>
      </c>
      <c r="E61" s="79" t="s">
        <v>604</v>
      </c>
      <c r="F61" s="79" t="s">
        <v>604</v>
      </c>
      <c r="G61" s="79" t="s">
        <v>604</v>
      </c>
    </row>
    <row r="62" spans="1:7" ht="50.4" customHeight="1">
      <c r="A62" s="81" t="s">
        <v>638</v>
      </c>
      <c r="B62" s="78">
        <v>18</v>
      </c>
      <c r="C62" s="79" t="s">
        <v>612</v>
      </c>
      <c r="D62" s="79" t="s">
        <v>611</v>
      </c>
      <c r="E62" s="79" t="s">
        <v>604</v>
      </c>
      <c r="F62" s="79" t="s">
        <v>613</v>
      </c>
      <c r="G62" s="79" t="s">
        <v>604</v>
      </c>
    </row>
    <row r="63" spans="1:7" ht="50.4" customHeight="1">
      <c r="A63" s="81" t="s">
        <v>638</v>
      </c>
      <c r="B63" s="79" t="s">
        <v>614</v>
      </c>
      <c r="C63" s="79" t="s">
        <v>626</v>
      </c>
      <c r="D63" s="79" t="s">
        <v>627</v>
      </c>
      <c r="E63" s="79" t="s">
        <v>604</v>
      </c>
      <c r="F63" s="79" t="s">
        <v>604</v>
      </c>
      <c r="G63" s="79" t="s">
        <v>604</v>
      </c>
    </row>
    <row r="64" spans="1:7" ht="50.4" customHeight="1">
      <c r="A64" s="81" t="s">
        <v>638</v>
      </c>
      <c r="B64" s="79" t="s">
        <v>614</v>
      </c>
      <c r="C64" s="79" t="s">
        <v>615</v>
      </c>
      <c r="D64" s="79" t="s">
        <v>616</v>
      </c>
      <c r="E64" s="79" t="s">
        <v>604</v>
      </c>
      <c r="F64" s="79" t="s">
        <v>604</v>
      </c>
      <c r="G64" s="79" t="s">
        <v>604</v>
      </c>
    </row>
    <row r="65" spans="1:7" ht="50.4" customHeight="1">
      <c r="A65" s="81" t="s">
        <v>638</v>
      </c>
      <c r="B65" s="79" t="s">
        <v>614</v>
      </c>
      <c r="C65" s="79" t="s">
        <v>635</v>
      </c>
      <c r="D65" s="79" t="s">
        <v>643</v>
      </c>
      <c r="E65" s="79" t="s">
        <v>604</v>
      </c>
      <c r="F65" s="79" t="s">
        <v>604</v>
      </c>
      <c r="G65" s="79" t="s">
        <v>604</v>
      </c>
    </row>
    <row r="66" spans="1:7" ht="50.4" customHeight="1">
      <c r="A66" s="81" t="s">
        <v>638</v>
      </c>
      <c r="B66" s="79" t="s">
        <v>614</v>
      </c>
      <c r="C66" s="79" t="s">
        <v>617</v>
      </c>
      <c r="D66" s="79" t="s">
        <v>618</v>
      </c>
      <c r="E66" s="79" t="s">
        <v>487</v>
      </c>
      <c r="F66" s="79" t="s">
        <v>604</v>
      </c>
      <c r="G66" s="79" t="s">
        <v>604</v>
      </c>
    </row>
    <row r="67" spans="1:7" ht="50.4" customHeight="1">
      <c r="A67" s="81" t="s">
        <v>638</v>
      </c>
      <c r="B67" s="79" t="s">
        <v>614</v>
      </c>
      <c r="C67" s="79" t="s">
        <v>619</v>
      </c>
      <c r="D67" s="79" t="s">
        <v>633</v>
      </c>
      <c r="E67" s="79" t="s">
        <v>487</v>
      </c>
      <c r="F67" s="79" t="s">
        <v>604</v>
      </c>
      <c r="G67" s="79" t="s">
        <v>487</v>
      </c>
    </row>
    <row r="68" spans="1:7" ht="50.4" customHeight="1">
      <c r="A68" s="81" t="s">
        <v>638</v>
      </c>
      <c r="B68" s="81"/>
      <c r="C68" s="79" t="s">
        <v>621</v>
      </c>
      <c r="D68" s="79" t="s">
        <v>1110</v>
      </c>
      <c r="E68" s="79" t="s">
        <v>487</v>
      </c>
      <c r="F68" s="79" t="s">
        <v>487</v>
      </c>
      <c r="G68" s="79" t="s">
        <v>604</v>
      </c>
    </row>
    <row r="69" spans="1:7" ht="85.95" customHeight="1">
      <c r="A69" s="81" t="s">
        <v>638</v>
      </c>
      <c r="B69" s="81"/>
      <c r="C69" s="79" t="s">
        <v>622</v>
      </c>
      <c r="D69" s="79" t="s">
        <v>629</v>
      </c>
      <c r="E69" s="79" t="s">
        <v>487</v>
      </c>
      <c r="F69" s="79" t="s">
        <v>604</v>
      </c>
      <c r="G69" s="79" t="s">
        <v>604</v>
      </c>
    </row>
    <row r="71" spans="1:7" ht="15">
      <c r="A71" s="792" t="s">
        <v>1229</v>
      </c>
      <c r="B71" s="781"/>
      <c r="C71" s="781"/>
      <c r="D71" s="781"/>
      <c r="E71" s="781"/>
      <c r="F71" s="76"/>
    </row>
    <row r="72" spans="1:7" ht="50.4" customHeight="1" thickBot="1">
      <c r="A72" s="540"/>
      <c r="B72" s="540"/>
      <c r="C72" s="93"/>
      <c r="D72" s="784"/>
      <c r="E72" s="784"/>
      <c r="F72" s="784"/>
    </row>
    <row r="73" spans="1:7" ht="50.4" customHeight="1">
      <c r="A73" s="541" t="s">
        <v>1228</v>
      </c>
      <c r="B73" s="793" t="s">
        <v>1231</v>
      </c>
      <c r="C73" s="794"/>
      <c r="D73" s="794"/>
      <c r="E73" s="794"/>
      <c r="F73" s="795"/>
    </row>
    <row r="74" spans="1:7" ht="14.4">
      <c r="A74" s="94"/>
      <c r="B74" s="94"/>
      <c r="C74" s="94"/>
      <c r="D74" s="94"/>
      <c r="E74" s="94"/>
      <c r="F74" s="94"/>
    </row>
    <row r="75" spans="1:7" ht="141" customHeight="1">
      <c r="A75" s="545" t="s">
        <v>1230</v>
      </c>
      <c r="B75" s="796" t="s">
        <v>1232</v>
      </c>
      <c r="C75" s="797"/>
      <c r="D75" s="797"/>
      <c r="E75" s="797"/>
      <c r="F75" s="798"/>
    </row>
    <row r="76" spans="1:7" ht="50.4" customHeight="1">
      <c r="A76" s="578" t="s">
        <v>1233</v>
      </c>
      <c r="B76" s="796" t="s">
        <v>1234</v>
      </c>
      <c r="C76" s="797"/>
      <c r="D76" s="797"/>
      <c r="E76" s="797"/>
      <c r="F76" s="798"/>
    </row>
    <row r="77" spans="1:7" ht="64.95" customHeight="1">
      <c r="A77" s="578" t="s">
        <v>1236</v>
      </c>
      <c r="B77" s="796" t="s">
        <v>1235</v>
      </c>
      <c r="C77" s="797"/>
      <c r="D77" s="797"/>
      <c r="E77" s="797"/>
      <c r="F77" s="798"/>
    </row>
    <row r="78" spans="1:7" ht="72" customHeight="1">
      <c r="A78" s="578" t="s">
        <v>1237</v>
      </c>
      <c r="B78" s="796" t="s">
        <v>1238</v>
      </c>
      <c r="C78" s="797"/>
      <c r="D78" s="797"/>
      <c r="E78" s="797"/>
      <c r="F78" s="798"/>
    </row>
    <row r="79" spans="1:7" ht="82.95" customHeight="1">
      <c r="A79" s="578" t="s">
        <v>1239</v>
      </c>
      <c r="B79" s="796" t="s">
        <v>1240</v>
      </c>
      <c r="C79" s="797"/>
      <c r="D79" s="797"/>
      <c r="E79" s="797"/>
      <c r="F79" s="798"/>
    </row>
    <row r="80" spans="1:7" ht="50.4" customHeight="1">
      <c r="A80" s="578" t="s">
        <v>1241</v>
      </c>
      <c r="B80" s="796" t="s">
        <v>1242</v>
      </c>
      <c r="C80" s="797"/>
      <c r="D80" s="797"/>
      <c r="E80" s="797"/>
      <c r="F80" s="798"/>
    </row>
    <row r="81" spans="1:6" ht="88.2" customHeight="1">
      <c r="A81" s="578" t="s">
        <v>1243</v>
      </c>
      <c r="B81" s="796" t="s">
        <v>1244</v>
      </c>
      <c r="C81" s="797"/>
      <c r="D81" s="797"/>
      <c r="E81" s="797"/>
      <c r="F81" s="798"/>
    </row>
    <row r="82" spans="1:6" ht="50.4" customHeight="1">
      <c r="A82" s="579" t="s">
        <v>1245</v>
      </c>
      <c r="B82" s="796" t="s">
        <v>1246</v>
      </c>
      <c r="C82" s="797"/>
      <c r="D82" s="797"/>
      <c r="E82" s="797"/>
      <c r="F82" s="798"/>
    </row>
    <row r="83" spans="1:6" ht="106.2" customHeight="1">
      <c r="A83" s="579" t="s">
        <v>1247</v>
      </c>
      <c r="B83" s="796" t="s">
        <v>1248</v>
      </c>
      <c r="C83" s="797"/>
      <c r="D83" s="797"/>
      <c r="E83" s="797"/>
      <c r="F83" s="798"/>
    </row>
    <row r="84" spans="1:6" ht="50.4" customHeight="1">
      <c r="A84" s="579" t="s">
        <v>1249</v>
      </c>
      <c r="B84" s="796" t="s">
        <v>1250</v>
      </c>
      <c r="C84" s="797"/>
      <c r="D84" s="797"/>
      <c r="E84" s="797"/>
      <c r="F84" s="798"/>
    </row>
    <row r="85" spans="1:6" ht="82.2" customHeight="1">
      <c r="A85" s="579" t="s">
        <v>1251</v>
      </c>
      <c r="B85" s="796" t="s">
        <v>1252</v>
      </c>
      <c r="C85" s="797"/>
      <c r="D85" s="797"/>
      <c r="E85" s="797"/>
      <c r="F85" s="798"/>
    </row>
    <row r="86" spans="1:6" ht="50.4" customHeight="1">
      <c r="A86" s="579" t="s">
        <v>1253</v>
      </c>
      <c r="B86" s="796" t="s">
        <v>1254</v>
      </c>
      <c r="C86" s="797"/>
      <c r="D86" s="797"/>
      <c r="E86" s="797"/>
      <c r="F86" s="798"/>
    </row>
    <row r="87" spans="1:6" ht="67.95" customHeight="1">
      <c r="A87" s="579" t="s">
        <v>1255</v>
      </c>
      <c r="B87" s="796" t="s">
        <v>1256</v>
      </c>
      <c r="C87" s="797"/>
      <c r="D87" s="797"/>
      <c r="E87" s="797"/>
      <c r="F87" s="798"/>
    </row>
    <row r="88" spans="1:6" ht="50.4" customHeight="1">
      <c r="A88" s="579" t="s">
        <v>1257</v>
      </c>
      <c r="B88" s="796" t="s">
        <v>1258</v>
      </c>
      <c r="C88" s="797"/>
      <c r="D88" s="797"/>
      <c r="E88" s="797"/>
      <c r="F88" s="798"/>
    </row>
    <row r="89" spans="1:6" ht="50.4" customHeight="1">
      <c r="A89" s="579" t="s">
        <v>1259</v>
      </c>
      <c r="B89" s="796" t="s">
        <v>1260</v>
      </c>
      <c r="C89" s="797"/>
      <c r="D89" s="797"/>
      <c r="E89" s="797"/>
      <c r="F89" s="798"/>
    </row>
    <row r="90" spans="1:6" ht="50.4" customHeight="1">
      <c r="A90" s="579" t="s">
        <v>1261</v>
      </c>
      <c r="B90" s="796" t="s">
        <v>1262</v>
      </c>
      <c r="C90" s="797"/>
      <c r="D90" s="797"/>
      <c r="E90" s="797"/>
      <c r="F90" s="798"/>
    </row>
    <row r="91" spans="1:6" ht="50.4" customHeight="1">
      <c r="A91" s="579" t="s">
        <v>1264</v>
      </c>
      <c r="B91" s="796" t="s">
        <v>1263</v>
      </c>
      <c r="C91" s="797"/>
      <c r="D91" s="797"/>
      <c r="E91" s="797"/>
      <c r="F91" s="798"/>
    </row>
    <row r="92" spans="1:6" ht="50.4" customHeight="1">
      <c r="A92" s="579" t="s">
        <v>1265</v>
      </c>
      <c r="B92" s="796" t="s">
        <v>1266</v>
      </c>
      <c r="C92" s="797"/>
      <c r="D92" s="797"/>
      <c r="E92" s="797"/>
      <c r="F92" s="798"/>
    </row>
    <row r="93" spans="1:6" ht="50.4" customHeight="1">
      <c r="A93" s="579" t="s">
        <v>1267</v>
      </c>
      <c r="B93" s="796" t="s">
        <v>1268</v>
      </c>
      <c r="C93" s="797"/>
      <c r="D93" s="797"/>
      <c r="E93" s="797"/>
      <c r="F93" s="798"/>
    </row>
    <row r="94" spans="1:6" ht="50.4" customHeight="1">
      <c r="A94" s="579" t="s">
        <v>1269</v>
      </c>
      <c r="B94" s="796" t="s">
        <v>1270</v>
      </c>
      <c r="C94" s="797"/>
      <c r="D94" s="797"/>
      <c r="E94" s="797"/>
      <c r="F94" s="798"/>
    </row>
    <row r="95" spans="1:6" ht="31.95" customHeight="1"/>
    <row r="96" spans="1:6" ht="13.2"/>
    <row r="99" ht="74.400000000000006" customHeight="1"/>
  </sheetData>
  <autoFilter ref="A9:G69"/>
  <mergeCells count="33">
    <mergeCell ref="B91:F91"/>
    <mergeCell ref="B92:F92"/>
    <mergeCell ref="B93:F93"/>
    <mergeCell ref="B94:F94"/>
    <mergeCell ref="B86:F86"/>
    <mergeCell ref="B87:F87"/>
    <mergeCell ref="B88:F88"/>
    <mergeCell ref="B89:F89"/>
    <mergeCell ref="B90:F90"/>
    <mergeCell ref="B81:F81"/>
    <mergeCell ref="B82:F82"/>
    <mergeCell ref="B83:F83"/>
    <mergeCell ref="B84:F84"/>
    <mergeCell ref="B85:F85"/>
    <mergeCell ref="B76:F76"/>
    <mergeCell ref="B77:F77"/>
    <mergeCell ref="B78:F78"/>
    <mergeCell ref="B79:F79"/>
    <mergeCell ref="B80:F80"/>
    <mergeCell ref="A71:E71"/>
    <mergeCell ref="D72:F72"/>
    <mergeCell ref="B73:F73"/>
    <mergeCell ref="B75:F75"/>
    <mergeCell ref="B3:F3"/>
    <mergeCell ref="B4:F4"/>
    <mergeCell ref="B2:F2"/>
    <mergeCell ref="A6:A8"/>
    <mergeCell ref="E5:G5"/>
    <mergeCell ref="E6:F6"/>
    <mergeCell ref="D6:D8"/>
    <mergeCell ref="C6:C8"/>
    <mergeCell ref="B6:B8"/>
    <mergeCell ref="F7:F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TV89"/>
  <sheetViews>
    <sheetView zoomScale="90" zoomScaleNormal="90" zoomScaleSheetLayoutView="100" workbookViewId="0">
      <pane xSplit="11" ySplit="6" topLeftCell="L7" activePane="bottomRight" state="frozen"/>
      <selection pane="topRight" activeCell="L1" sqref="L1"/>
      <selection pane="bottomLeft" activeCell="A7" sqref="A7"/>
      <selection pane="bottomRight" activeCell="C26" sqref="C26"/>
    </sheetView>
  </sheetViews>
  <sheetFormatPr defaultColWidth="9.109375" defaultRowHeight="15"/>
  <cols>
    <col min="1" max="1" width="5.88671875" style="609" customWidth="1"/>
    <col min="2" max="2" width="36.109375" style="603" customWidth="1"/>
    <col min="3" max="3" width="15.5546875" style="603" bestFit="1" customWidth="1"/>
    <col min="4" max="4" width="20.33203125" style="603" customWidth="1"/>
    <col min="5" max="5" width="17" style="603" customWidth="1"/>
    <col min="6" max="6" width="6.5546875" style="603" customWidth="1"/>
    <col min="7" max="7" width="6.5546875" style="603" bestFit="1" customWidth="1"/>
    <col min="8" max="8" width="7.33203125" style="603" customWidth="1"/>
    <col min="9" max="9" width="4.33203125" style="609" customWidth="1"/>
    <col min="10" max="10" width="47.6640625" style="603" customWidth="1"/>
    <col min="11" max="11" width="12.109375" style="603" customWidth="1"/>
    <col min="12" max="123" width="13.33203125" style="603" customWidth="1"/>
    <col min="124" max="124" width="13.33203125" style="731" customWidth="1"/>
    <col min="125" max="495" width="13.33203125" style="603" customWidth="1"/>
    <col min="496" max="496" width="9.109375" style="586" customWidth="1"/>
    <col min="497" max="542" width="9.109375" style="738"/>
    <col min="543" max="16384" width="9.109375" style="603"/>
  </cols>
  <sheetData>
    <row r="1" spans="1:542" ht="24" customHeight="1">
      <c r="A1" s="588"/>
      <c r="B1" s="601" t="s">
        <v>94</v>
      </c>
      <c r="C1" s="585">
        <v>41729</v>
      </c>
      <c r="D1" s="602"/>
      <c r="G1" s="604"/>
      <c r="H1" s="605" t="s">
        <v>1094</v>
      </c>
      <c r="I1" s="606"/>
      <c r="J1" s="607"/>
      <c r="K1" s="608"/>
      <c r="L1" s="589"/>
      <c r="M1" s="591" t="s">
        <v>1095</v>
      </c>
      <c r="N1" s="590"/>
      <c r="O1" s="590"/>
      <c r="P1" s="589"/>
      <c r="Q1" s="591" t="s">
        <v>1095</v>
      </c>
      <c r="R1" s="590"/>
      <c r="S1" s="590"/>
      <c r="T1" s="589"/>
      <c r="U1" s="591" t="s">
        <v>1095</v>
      </c>
      <c r="V1" s="590"/>
      <c r="W1" s="590"/>
      <c r="X1" s="589"/>
      <c r="Y1" s="591" t="s">
        <v>1095</v>
      </c>
      <c r="Z1" s="590"/>
      <c r="AA1" s="590"/>
      <c r="AB1" s="589"/>
      <c r="AC1" s="591" t="s">
        <v>1095</v>
      </c>
      <c r="AD1" s="590"/>
      <c r="AE1" s="590"/>
      <c r="AF1" s="589"/>
      <c r="AG1" s="591" t="s">
        <v>1095</v>
      </c>
      <c r="AH1" s="590"/>
      <c r="AI1" s="590"/>
      <c r="AJ1" s="589"/>
      <c r="AK1" s="591" t="s">
        <v>1095</v>
      </c>
      <c r="AL1" s="590"/>
      <c r="AM1" s="590"/>
      <c r="AN1" s="589"/>
      <c r="AO1" s="591" t="s">
        <v>1095</v>
      </c>
      <c r="AP1" s="590"/>
      <c r="AQ1" s="590"/>
      <c r="AR1" s="589"/>
      <c r="AS1" s="591" t="s">
        <v>1095</v>
      </c>
      <c r="AT1" s="590"/>
      <c r="AU1" s="590"/>
      <c r="AV1" s="589"/>
      <c r="AW1" s="591" t="s">
        <v>1095</v>
      </c>
      <c r="AX1" s="590"/>
      <c r="AY1" s="590"/>
      <c r="AZ1" s="589"/>
      <c r="BA1" s="591" t="s">
        <v>1095</v>
      </c>
      <c r="BB1" s="590"/>
      <c r="BC1" s="590"/>
      <c r="BD1" s="589"/>
      <c r="BE1" s="591" t="s">
        <v>1095</v>
      </c>
      <c r="BF1" s="590"/>
      <c r="BG1" s="590"/>
      <c r="BH1" s="589"/>
      <c r="BI1" s="591" t="s">
        <v>1095</v>
      </c>
      <c r="BJ1" s="590"/>
      <c r="BK1" s="590"/>
      <c r="BL1" s="589"/>
      <c r="BM1" s="591" t="s">
        <v>1095</v>
      </c>
      <c r="BN1" s="590"/>
      <c r="BO1" s="590"/>
      <c r="BP1" s="589"/>
      <c r="BQ1" s="591" t="s">
        <v>1095</v>
      </c>
      <c r="BR1" s="590"/>
      <c r="BS1" s="590"/>
      <c r="BT1" s="589"/>
      <c r="BU1" s="591" t="s">
        <v>1095</v>
      </c>
      <c r="BV1" s="590"/>
      <c r="BW1" s="590"/>
      <c r="BX1" s="589"/>
      <c r="BY1" s="591" t="s">
        <v>1095</v>
      </c>
      <c r="BZ1" s="590"/>
      <c r="CA1" s="590"/>
      <c r="CB1" s="589"/>
      <c r="CC1" s="591" t="s">
        <v>1095</v>
      </c>
      <c r="CD1" s="590"/>
      <c r="CE1" s="590"/>
      <c r="CF1" s="589"/>
      <c r="CG1" s="591" t="s">
        <v>1095</v>
      </c>
      <c r="CH1" s="590"/>
      <c r="CI1" s="590"/>
      <c r="CJ1" s="589"/>
      <c r="CK1" s="591" t="s">
        <v>1095</v>
      </c>
      <c r="CL1" s="590"/>
      <c r="CM1" s="590"/>
      <c r="CN1" s="589"/>
      <c r="CO1" s="591" t="s">
        <v>1095</v>
      </c>
      <c r="CP1" s="590"/>
      <c r="CQ1" s="590"/>
      <c r="CR1" s="589"/>
      <c r="CS1" s="591" t="s">
        <v>1095</v>
      </c>
      <c r="CT1" s="590"/>
      <c r="CU1" s="590"/>
      <c r="CV1" s="589"/>
      <c r="CW1" s="591" t="s">
        <v>1095</v>
      </c>
      <c r="CX1" s="590"/>
      <c r="CY1" s="590"/>
      <c r="CZ1" s="589"/>
      <c r="DA1" s="591" t="s">
        <v>1095</v>
      </c>
      <c r="DB1" s="590"/>
      <c r="DC1" s="590"/>
      <c r="DD1" s="589"/>
      <c r="DE1" s="591" t="s">
        <v>1095</v>
      </c>
      <c r="DF1" s="590"/>
      <c r="DG1" s="590"/>
      <c r="DH1" s="589"/>
      <c r="DI1" s="591" t="s">
        <v>1095</v>
      </c>
      <c r="DJ1" s="590"/>
      <c r="DK1" s="590"/>
      <c r="DL1" s="589"/>
      <c r="DM1" s="591" t="s">
        <v>1095</v>
      </c>
      <c r="DN1" s="590"/>
      <c r="DO1" s="590"/>
      <c r="DP1" s="589"/>
      <c r="DQ1" s="591" t="s">
        <v>1095</v>
      </c>
      <c r="DR1" s="590"/>
      <c r="DS1" s="590"/>
      <c r="DT1" s="589"/>
      <c r="DU1" s="591" t="s">
        <v>1095</v>
      </c>
      <c r="DV1" s="590"/>
      <c r="DW1" s="590"/>
      <c r="DX1" s="589"/>
      <c r="DY1" s="591" t="s">
        <v>1095</v>
      </c>
      <c r="DZ1" s="590"/>
      <c r="EA1" s="590"/>
      <c r="EB1" s="589"/>
      <c r="EC1" s="591" t="s">
        <v>1095</v>
      </c>
      <c r="ED1" s="590"/>
      <c r="EE1" s="590"/>
      <c r="EF1" s="589"/>
      <c r="EG1" s="591" t="s">
        <v>1095</v>
      </c>
      <c r="EH1" s="590"/>
      <c r="EI1" s="590"/>
      <c r="EJ1" s="589"/>
      <c r="EK1" s="591" t="s">
        <v>1095</v>
      </c>
      <c r="EL1" s="590"/>
      <c r="EM1" s="590"/>
      <c r="EN1" s="589"/>
      <c r="EO1" s="591" t="s">
        <v>1095</v>
      </c>
      <c r="EP1" s="590"/>
      <c r="EQ1" s="590"/>
      <c r="ER1" s="589"/>
      <c r="ES1" s="591" t="s">
        <v>1095</v>
      </c>
      <c r="ET1" s="590"/>
      <c r="EU1" s="590"/>
      <c r="EV1" s="589"/>
      <c r="EW1" s="591" t="s">
        <v>1095</v>
      </c>
      <c r="EX1" s="590"/>
      <c r="EY1" s="590"/>
      <c r="EZ1" s="589"/>
      <c r="FA1" s="591" t="s">
        <v>1095</v>
      </c>
      <c r="FB1" s="590"/>
      <c r="FC1" s="590"/>
      <c r="FD1" s="589"/>
      <c r="FE1" s="591" t="s">
        <v>1095</v>
      </c>
      <c r="FF1" s="590"/>
      <c r="FG1" s="590"/>
      <c r="FH1" s="589"/>
      <c r="FI1" s="591" t="s">
        <v>1095</v>
      </c>
      <c r="FJ1" s="590"/>
      <c r="FK1" s="590"/>
      <c r="FL1" s="589"/>
      <c r="FM1" s="591" t="s">
        <v>1095</v>
      </c>
      <c r="FN1" s="590"/>
      <c r="FO1" s="590"/>
      <c r="FP1" s="589"/>
      <c r="FQ1" s="591" t="s">
        <v>1095</v>
      </c>
      <c r="FR1" s="590"/>
      <c r="FS1" s="590"/>
      <c r="FT1" s="589"/>
      <c r="FU1" s="591" t="s">
        <v>1095</v>
      </c>
      <c r="FV1" s="590"/>
      <c r="FW1" s="590"/>
      <c r="FX1" s="589"/>
      <c r="FY1" s="591" t="s">
        <v>1095</v>
      </c>
      <c r="FZ1" s="590"/>
      <c r="GA1" s="590"/>
      <c r="GB1" s="589"/>
      <c r="GC1" s="591" t="s">
        <v>1095</v>
      </c>
      <c r="GD1" s="590"/>
      <c r="GE1" s="590"/>
      <c r="GF1" s="589"/>
      <c r="GG1" s="591" t="s">
        <v>1095</v>
      </c>
      <c r="GH1" s="590"/>
      <c r="GI1" s="590"/>
      <c r="GJ1" s="589"/>
      <c r="GK1" s="591" t="s">
        <v>1095</v>
      </c>
      <c r="GL1" s="590"/>
      <c r="GM1" s="590"/>
      <c r="GN1" s="589"/>
      <c r="GO1" s="591" t="s">
        <v>1095</v>
      </c>
      <c r="GP1" s="590"/>
      <c r="GQ1" s="590"/>
      <c r="GR1" s="589"/>
      <c r="GS1" s="591" t="s">
        <v>1095</v>
      </c>
      <c r="GT1" s="590"/>
      <c r="GU1" s="590"/>
      <c r="GV1" s="589"/>
      <c r="GW1" s="591" t="s">
        <v>1095</v>
      </c>
      <c r="GX1" s="590"/>
      <c r="GY1" s="590"/>
      <c r="GZ1" s="589"/>
      <c r="HA1" s="591" t="s">
        <v>1095</v>
      </c>
      <c r="HB1" s="590"/>
      <c r="HC1" s="590"/>
      <c r="HD1" s="589"/>
      <c r="HE1" s="591" t="s">
        <v>1095</v>
      </c>
      <c r="HF1" s="590"/>
      <c r="HG1" s="590"/>
      <c r="HH1" s="589"/>
      <c r="HI1" s="591" t="s">
        <v>1095</v>
      </c>
      <c r="HJ1" s="590"/>
      <c r="HK1" s="590"/>
      <c r="HL1" s="589"/>
      <c r="HM1" s="591" t="s">
        <v>1095</v>
      </c>
      <c r="HN1" s="590"/>
      <c r="HO1" s="590"/>
      <c r="HP1" s="589"/>
      <c r="HQ1" s="591" t="s">
        <v>1095</v>
      </c>
      <c r="HR1" s="590"/>
      <c r="HS1" s="590"/>
      <c r="HT1" s="589"/>
      <c r="HU1" s="591" t="s">
        <v>1095</v>
      </c>
      <c r="HV1" s="590"/>
      <c r="HW1" s="590"/>
      <c r="HX1" s="589"/>
      <c r="HY1" s="591" t="s">
        <v>1095</v>
      </c>
      <c r="HZ1" s="590"/>
      <c r="IA1" s="590"/>
      <c r="IB1" s="589"/>
      <c r="IC1" s="591" t="s">
        <v>1095</v>
      </c>
      <c r="ID1" s="590"/>
      <c r="IE1" s="590"/>
      <c r="IF1" s="589"/>
      <c r="IG1" s="591" t="s">
        <v>1095</v>
      </c>
      <c r="IH1" s="590"/>
      <c r="II1" s="590"/>
      <c r="IJ1" s="589"/>
      <c r="IK1" s="591" t="s">
        <v>1095</v>
      </c>
      <c r="IL1" s="590"/>
      <c r="IM1" s="590"/>
      <c r="IN1" s="589"/>
      <c r="IO1" s="591" t="s">
        <v>1095</v>
      </c>
      <c r="IP1" s="590"/>
      <c r="IQ1" s="590"/>
      <c r="IR1" s="589"/>
      <c r="IS1" s="591" t="s">
        <v>1095</v>
      </c>
      <c r="IT1" s="590"/>
      <c r="IU1" s="590"/>
      <c r="IV1" s="589"/>
      <c r="IW1" s="591" t="s">
        <v>1095</v>
      </c>
      <c r="IX1" s="590"/>
      <c r="IY1" s="590"/>
      <c r="IZ1" s="589"/>
      <c r="JA1" s="591" t="s">
        <v>1095</v>
      </c>
      <c r="JB1" s="590"/>
      <c r="JC1" s="590"/>
      <c r="JD1" s="589"/>
      <c r="JE1" s="591" t="s">
        <v>1095</v>
      </c>
      <c r="JF1" s="590"/>
      <c r="JG1" s="590"/>
      <c r="JH1" s="589"/>
      <c r="JI1" s="591" t="s">
        <v>1095</v>
      </c>
      <c r="JJ1" s="590"/>
      <c r="JK1" s="590"/>
      <c r="JL1" s="589"/>
      <c r="JM1" s="591" t="s">
        <v>1095</v>
      </c>
      <c r="JN1" s="590"/>
      <c r="JO1" s="590"/>
      <c r="JP1" s="589"/>
      <c r="JQ1" s="591" t="s">
        <v>1095</v>
      </c>
      <c r="JR1" s="590"/>
      <c r="JS1" s="590"/>
      <c r="JT1" s="589"/>
      <c r="JU1" s="591" t="s">
        <v>1095</v>
      </c>
      <c r="JV1" s="590"/>
      <c r="JW1" s="590"/>
      <c r="JX1" s="589"/>
      <c r="JY1" s="591" t="s">
        <v>1095</v>
      </c>
      <c r="JZ1" s="590"/>
      <c r="KA1" s="590"/>
      <c r="KB1" s="589"/>
      <c r="KC1" s="591" t="s">
        <v>1095</v>
      </c>
      <c r="KD1" s="590"/>
      <c r="KE1" s="590"/>
      <c r="KF1" s="589"/>
      <c r="KG1" s="591" t="s">
        <v>1095</v>
      </c>
      <c r="KH1" s="590"/>
      <c r="KI1" s="590"/>
      <c r="KJ1" s="589"/>
      <c r="KK1" s="591" t="s">
        <v>1095</v>
      </c>
      <c r="KL1" s="590"/>
      <c r="KM1" s="590"/>
      <c r="KN1" s="589"/>
      <c r="KO1" s="591" t="s">
        <v>1095</v>
      </c>
      <c r="KP1" s="590"/>
      <c r="KQ1" s="590"/>
      <c r="KR1" s="589"/>
      <c r="KS1" s="591" t="s">
        <v>1095</v>
      </c>
      <c r="KT1" s="590"/>
      <c r="KU1" s="590"/>
      <c r="KV1" s="589"/>
      <c r="KW1" s="591" t="s">
        <v>1095</v>
      </c>
      <c r="KX1" s="590"/>
      <c r="KY1" s="590"/>
      <c r="KZ1" s="589"/>
      <c r="LA1" s="591" t="s">
        <v>1095</v>
      </c>
      <c r="LB1" s="590"/>
      <c r="LC1" s="590"/>
      <c r="LD1" s="589"/>
      <c r="LE1" s="591" t="s">
        <v>1095</v>
      </c>
      <c r="LF1" s="590"/>
      <c r="LG1" s="590"/>
      <c r="LH1" s="589"/>
      <c r="LI1" s="591" t="s">
        <v>1095</v>
      </c>
      <c r="LJ1" s="590"/>
      <c r="LK1" s="590"/>
      <c r="LL1" s="589"/>
      <c r="LM1" s="591" t="s">
        <v>1095</v>
      </c>
      <c r="LN1" s="590"/>
      <c r="LO1" s="590"/>
      <c r="LP1" s="589"/>
      <c r="LQ1" s="591" t="s">
        <v>1095</v>
      </c>
      <c r="LR1" s="590"/>
      <c r="LS1" s="590"/>
      <c r="LT1" s="589"/>
      <c r="LU1" s="591" t="s">
        <v>1095</v>
      </c>
      <c r="LV1" s="590"/>
      <c r="LW1" s="590"/>
      <c r="LX1" s="589"/>
      <c r="LY1" s="591" t="s">
        <v>1095</v>
      </c>
      <c r="LZ1" s="590"/>
      <c r="MA1" s="590"/>
      <c r="MB1" s="589"/>
      <c r="MC1" s="591" t="s">
        <v>1095</v>
      </c>
      <c r="MD1" s="590"/>
      <c r="ME1" s="590"/>
      <c r="MF1" s="589"/>
      <c r="MG1" s="591" t="s">
        <v>1095</v>
      </c>
      <c r="MH1" s="590"/>
      <c r="MI1" s="590"/>
      <c r="MJ1" s="589"/>
      <c r="MK1" s="591" t="s">
        <v>1095</v>
      </c>
      <c r="ML1" s="590"/>
      <c r="MM1" s="590"/>
      <c r="MN1" s="589"/>
      <c r="MO1" s="591" t="s">
        <v>1095</v>
      </c>
      <c r="MP1" s="590"/>
      <c r="MQ1" s="590"/>
      <c r="MR1" s="589"/>
      <c r="MS1" s="591" t="s">
        <v>1095</v>
      </c>
      <c r="MT1" s="590"/>
      <c r="MU1" s="590"/>
      <c r="MV1" s="589"/>
      <c r="MW1" s="591" t="s">
        <v>1095</v>
      </c>
      <c r="MX1" s="590"/>
      <c r="MY1" s="590"/>
      <c r="MZ1" s="589"/>
      <c r="NA1" s="591" t="s">
        <v>1095</v>
      </c>
      <c r="NB1" s="590"/>
      <c r="NC1" s="590"/>
      <c r="ND1" s="589"/>
      <c r="NE1" s="591" t="s">
        <v>1095</v>
      </c>
      <c r="NF1" s="590"/>
      <c r="NG1" s="590"/>
      <c r="NH1" s="589"/>
      <c r="NI1" s="591" t="s">
        <v>1095</v>
      </c>
      <c r="NJ1" s="590"/>
      <c r="NK1" s="590"/>
      <c r="NL1" s="589"/>
      <c r="NM1" s="591" t="s">
        <v>1095</v>
      </c>
      <c r="NN1" s="590"/>
      <c r="NO1" s="590"/>
      <c r="NP1" s="589"/>
      <c r="NQ1" s="591" t="s">
        <v>1095</v>
      </c>
      <c r="NR1" s="590"/>
      <c r="NS1" s="590"/>
      <c r="NT1" s="589"/>
      <c r="NU1" s="591" t="s">
        <v>1095</v>
      </c>
      <c r="NV1" s="590"/>
      <c r="NW1" s="590"/>
      <c r="NX1" s="589"/>
      <c r="NY1" s="591" t="s">
        <v>1095</v>
      </c>
      <c r="NZ1" s="590"/>
      <c r="OA1" s="590"/>
      <c r="OB1" s="589"/>
      <c r="OC1" s="591" t="s">
        <v>1095</v>
      </c>
      <c r="OD1" s="590"/>
      <c r="OE1" s="590"/>
      <c r="OF1" s="589"/>
      <c r="OG1" s="591" t="s">
        <v>1095</v>
      </c>
      <c r="OH1" s="590"/>
      <c r="OI1" s="590"/>
      <c r="OJ1" s="589"/>
      <c r="OK1" s="591" t="s">
        <v>1095</v>
      </c>
      <c r="OL1" s="590"/>
      <c r="OM1" s="590"/>
      <c r="ON1" s="589"/>
      <c r="OO1" s="591" t="s">
        <v>1095</v>
      </c>
      <c r="OP1" s="590"/>
      <c r="OQ1" s="590"/>
      <c r="OR1" s="589"/>
      <c r="OS1" s="591" t="s">
        <v>1095</v>
      </c>
      <c r="OT1" s="590"/>
      <c r="OU1" s="590"/>
      <c r="OV1" s="589"/>
      <c r="OW1" s="591" t="s">
        <v>1095</v>
      </c>
      <c r="OX1" s="590"/>
      <c r="OY1" s="590"/>
      <c r="OZ1" s="589"/>
      <c r="PA1" s="591" t="s">
        <v>1095</v>
      </c>
      <c r="PB1" s="590"/>
      <c r="PC1" s="590"/>
      <c r="PD1" s="589"/>
      <c r="PE1" s="591" t="s">
        <v>1095</v>
      </c>
      <c r="PF1" s="590"/>
      <c r="PG1" s="590"/>
      <c r="PH1" s="589"/>
      <c r="PI1" s="591" t="s">
        <v>1095</v>
      </c>
      <c r="PJ1" s="590"/>
      <c r="PK1" s="590"/>
      <c r="PL1" s="589"/>
      <c r="PM1" s="591" t="s">
        <v>1095</v>
      </c>
      <c r="PN1" s="590"/>
      <c r="PO1" s="590"/>
      <c r="PP1" s="589"/>
      <c r="PQ1" s="591" t="s">
        <v>1095</v>
      </c>
      <c r="PR1" s="590"/>
      <c r="PS1" s="590"/>
      <c r="PT1" s="589"/>
      <c r="PU1" s="591" t="s">
        <v>1095</v>
      </c>
      <c r="PV1" s="590"/>
      <c r="PW1" s="590"/>
      <c r="PX1" s="589"/>
      <c r="PY1" s="591" t="s">
        <v>1095</v>
      </c>
      <c r="PZ1" s="590"/>
      <c r="QA1" s="590"/>
      <c r="QB1" s="589"/>
      <c r="QC1" s="591" t="s">
        <v>1095</v>
      </c>
      <c r="QD1" s="590"/>
      <c r="QE1" s="590"/>
      <c r="QF1" s="589"/>
      <c r="QG1" s="591" t="s">
        <v>1095</v>
      </c>
      <c r="QH1" s="590"/>
      <c r="QI1" s="590"/>
      <c r="QJ1" s="589"/>
      <c r="QK1" s="591" t="s">
        <v>1095</v>
      </c>
      <c r="QL1" s="590"/>
      <c r="QM1" s="590"/>
      <c r="QN1" s="589"/>
      <c r="QO1" s="591" t="s">
        <v>1095</v>
      </c>
      <c r="QP1" s="590"/>
      <c r="QQ1" s="590"/>
      <c r="QR1" s="589"/>
      <c r="QS1" s="591" t="s">
        <v>1095</v>
      </c>
      <c r="QT1" s="590"/>
      <c r="QU1" s="590"/>
      <c r="QV1" s="589"/>
      <c r="QW1" s="591" t="s">
        <v>1095</v>
      </c>
      <c r="QX1" s="590"/>
      <c r="QY1" s="590"/>
      <c r="QZ1" s="589"/>
      <c r="RA1" s="591" t="s">
        <v>1095</v>
      </c>
      <c r="RB1" s="590"/>
      <c r="RC1" s="590"/>
      <c r="RD1" s="589"/>
      <c r="RE1" s="591" t="s">
        <v>1095</v>
      </c>
      <c r="RF1" s="590"/>
      <c r="RG1" s="590"/>
      <c r="RH1" s="589"/>
      <c r="RI1" s="591" t="s">
        <v>1095</v>
      </c>
      <c r="RJ1" s="590"/>
      <c r="RK1" s="590"/>
      <c r="RL1" s="589"/>
      <c r="RM1" s="591" t="s">
        <v>1095</v>
      </c>
      <c r="RN1" s="590"/>
      <c r="RO1" s="590"/>
      <c r="RP1" s="589"/>
      <c r="RQ1" s="591" t="s">
        <v>1095</v>
      </c>
      <c r="RR1" s="590"/>
      <c r="RS1" s="590"/>
      <c r="RT1" s="589"/>
      <c r="RU1" s="591" t="s">
        <v>1095</v>
      </c>
      <c r="RV1" s="590"/>
      <c r="RW1" s="590"/>
      <c r="RX1" s="589"/>
      <c r="RY1" s="591" t="s">
        <v>1095</v>
      </c>
      <c r="RZ1" s="590"/>
      <c r="SA1" s="590"/>
    </row>
    <row r="2" spans="1:542" s="590" customFormat="1" ht="20.399999999999999">
      <c r="A2" s="609"/>
      <c r="B2" s="799" t="s">
        <v>95</v>
      </c>
      <c r="C2" s="800"/>
      <c r="D2" s="800"/>
      <c r="E2" s="603"/>
      <c r="F2" s="603"/>
      <c r="G2" s="610">
        <v>1</v>
      </c>
      <c r="H2" s="592"/>
      <c r="I2" s="611">
        <v>1</v>
      </c>
      <c r="J2" s="612"/>
      <c r="K2" s="608"/>
      <c r="L2" s="589" t="str">
        <f>"19"&amp;MID(L3,3,2)&amp;MID(L3,2,1)&amp;MID(L3,1,1)</f>
        <v>1980Q1</v>
      </c>
      <c r="M2" s="593" t="str">
        <f t="shared" ref="M2:BX2" si="0">"19"&amp;MID(M3,3,2)&amp;MID(M3,2,1)&amp;MID(M3,1,1)</f>
        <v>1980Q2</v>
      </c>
      <c r="N2" s="593" t="str">
        <f t="shared" si="0"/>
        <v>1980Q3</v>
      </c>
      <c r="O2" s="593" t="str">
        <f t="shared" si="0"/>
        <v>1980Q4</v>
      </c>
      <c r="P2" s="593" t="str">
        <f t="shared" si="0"/>
        <v>1981Q1</v>
      </c>
      <c r="Q2" s="593" t="str">
        <f t="shared" si="0"/>
        <v>1981Q2</v>
      </c>
      <c r="R2" s="593" t="str">
        <f t="shared" si="0"/>
        <v>1981Q3</v>
      </c>
      <c r="S2" s="593" t="str">
        <f t="shared" si="0"/>
        <v>1981Q4</v>
      </c>
      <c r="T2" s="593" t="str">
        <f t="shared" si="0"/>
        <v>1982Q1</v>
      </c>
      <c r="U2" s="593" t="str">
        <f t="shared" si="0"/>
        <v>1982Q2</v>
      </c>
      <c r="V2" s="593" t="str">
        <f t="shared" si="0"/>
        <v>1982Q3</v>
      </c>
      <c r="W2" s="593" t="str">
        <f t="shared" si="0"/>
        <v>1982Q4</v>
      </c>
      <c r="X2" s="593" t="str">
        <f t="shared" si="0"/>
        <v>1983Q1</v>
      </c>
      <c r="Y2" s="593" t="str">
        <f t="shared" si="0"/>
        <v>1983Q2</v>
      </c>
      <c r="Z2" s="593" t="str">
        <f t="shared" si="0"/>
        <v>1983Q3</v>
      </c>
      <c r="AA2" s="593" t="str">
        <f t="shared" si="0"/>
        <v>1983Q4</v>
      </c>
      <c r="AB2" s="593" t="str">
        <f t="shared" si="0"/>
        <v>1984Q1</v>
      </c>
      <c r="AC2" s="593" t="str">
        <f t="shared" si="0"/>
        <v>1984Q2</v>
      </c>
      <c r="AD2" s="593" t="str">
        <f t="shared" si="0"/>
        <v>1984Q3</v>
      </c>
      <c r="AE2" s="593" t="str">
        <f t="shared" si="0"/>
        <v>1984Q4</v>
      </c>
      <c r="AF2" s="593" t="str">
        <f t="shared" si="0"/>
        <v>1985Q1</v>
      </c>
      <c r="AG2" s="593" t="str">
        <f t="shared" si="0"/>
        <v>1985Q2</v>
      </c>
      <c r="AH2" s="593" t="str">
        <f t="shared" si="0"/>
        <v>1985Q3</v>
      </c>
      <c r="AI2" s="593" t="str">
        <f t="shared" si="0"/>
        <v>1985Q4</v>
      </c>
      <c r="AJ2" s="593" t="str">
        <f t="shared" si="0"/>
        <v>1986Q1</v>
      </c>
      <c r="AK2" s="593" t="str">
        <f t="shared" si="0"/>
        <v>1986Q2</v>
      </c>
      <c r="AL2" s="593" t="str">
        <f t="shared" si="0"/>
        <v>1986Q3</v>
      </c>
      <c r="AM2" s="593" t="str">
        <f t="shared" si="0"/>
        <v>1986Q4</v>
      </c>
      <c r="AN2" s="593" t="str">
        <f t="shared" si="0"/>
        <v>1987Q1</v>
      </c>
      <c r="AO2" s="593" t="str">
        <f t="shared" si="0"/>
        <v>1987Q2</v>
      </c>
      <c r="AP2" s="593" t="str">
        <f t="shared" si="0"/>
        <v>1987Q3</v>
      </c>
      <c r="AQ2" s="593" t="str">
        <f t="shared" si="0"/>
        <v>1987Q4</v>
      </c>
      <c r="AR2" s="593" t="str">
        <f t="shared" si="0"/>
        <v>1988Q1</v>
      </c>
      <c r="AS2" s="593" t="str">
        <f t="shared" si="0"/>
        <v>1988Q2</v>
      </c>
      <c r="AT2" s="593" t="str">
        <f t="shared" si="0"/>
        <v>1988Q3</v>
      </c>
      <c r="AU2" s="593" t="str">
        <f t="shared" si="0"/>
        <v>1988Q4</v>
      </c>
      <c r="AV2" s="593" t="str">
        <f t="shared" si="0"/>
        <v>1989Q1</v>
      </c>
      <c r="AW2" s="593" t="str">
        <f t="shared" si="0"/>
        <v>1989Q2</v>
      </c>
      <c r="AX2" s="593" t="str">
        <f t="shared" si="0"/>
        <v>1989Q3</v>
      </c>
      <c r="AY2" s="593" t="str">
        <f t="shared" si="0"/>
        <v>1989Q4</v>
      </c>
      <c r="AZ2" s="593" t="str">
        <f t="shared" si="0"/>
        <v>1990Q1</v>
      </c>
      <c r="BA2" s="593" t="str">
        <f t="shared" si="0"/>
        <v>1990Q2</v>
      </c>
      <c r="BB2" s="593" t="str">
        <f t="shared" si="0"/>
        <v>1990Q3</v>
      </c>
      <c r="BC2" s="593" t="str">
        <f t="shared" si="0"/>
        <v>1990Q4</v>
      </c>
      <c r="BD2" s="593" t="str">
        <f t="shared" si="0"/>
        <v>1991Q1</v>
      </c>
      <c r="BE2" s="593" t="str">
        <f t="shared" si="0"/>
        <v>1991Q2</v>
      </c>
      <c r="BF2" s="593" t="str">
        <f t="shared" si="0"/>
        <v>1991Q3</v>
      </c>
      <c r="BG2" s="593" t="str">
        <f t="shared" si="0"/>
        <v>1991Q4</v>
      </c>
      <c r="BH2" s="593" t="str">
        <f t="shared" si="0"/>
        <v>1992Q1</v>
      </c>
      <c r="BI2" s="593" t="str">
        <f t="shared" si="0"/>
        <v>1992Q2</v>
      </c>
      <c r="BJ2" s="593" t="str">
        <f t="shared" si="0"/>
        <v>1992Q3</v>
      </c>
      <c r="BK2" s="593" t="str">
        <f t="shared" si="0"/>
        <v>1992Q4</v>
      </c>
      <c r="BL2" s="593" t="str">
        <f t="shared" si="0"/>
        <v>1993Q1</v>
      </c>
      <c r="BM2" s="593" t="str">
        <f t="shared" si="0"/>
        <v>1993Q2</v>
      </c>
      <c r="BN2" s="593" t="str">
        <f t="shared" si="0"/>
        <v>1993Q3</v>
      </c>
      <c r="BO2" s="593" t="str">
        <f t="shared" si="0"/>
        <v>1993Q4</v>
      </c>
      <c r="BP2" s="593" t="str">
        <f t="shared" si="0"/>
        <v>1994Q1</v>
      </c>
      <c r="BQ2" s="593" t="str">
        <f t="shared" si="0"/>
        <v>1994Q2</v>
      </c>
      <c r="BR2" s="593" t="str">
        <f t="shared" si="0"/>
        <v>1994Q3</v>
      </c>
      <c r="BS2" s="593" t="str">
        <f t="shared" si="0"/>
        <v>1994Q4</v>
      </c>
      <c r="BT2" s="593" t="str">
        <f t="shared" si="0"/>
        <v>1995Q1</v>
      </c>
      <c r="BU2" s="593" t="str">
        <f t="shared" si="0"/>
        <v>1995Q2</v>
      </c>
      <c r="BV2" s="593" t="str">
        <f t="shared" si="0"/>
        <v>1995Q3</v>
      </c>
      <c r="BW2" s="593" t="str">
        <f t="shared" si="0"/>
        <v>1995Q4</v>
      </c>
      <c r="BX2" s="593" t="str">
        <f t="shared" si="0"/>
        <v>1996Q1</v>
      </c>
      <c r="BY2" s="593" t="str">
        <f t="shared" ref="BY2:CM2" si="1">"19"&amp;MID(BY3,3,2)&amp;MID(BY3,2,1)&amp;MID(BY3,1,1)</f>
        <v>1996Q2</v>
      </c>
      <c r="BZ2" s="593" t="str">
        <f t="shared" si="1"/>
        <v>1996Q3</v>
      </c>
      <c r="CA2" s="593" t="str">
        <f t="shared" si="1"/>
        <v>1996Q4</v>
      </c>
      <c r="CB2" s="593" t="str">
        <f t="shared" si="1"/>
        <v>1997Q1</v>
      </c>
      <c r="CC2" s="593" t="str">
        <f t="shared" si="1"/>
        <v>1997Q2</v>
      </c>
      <c r="CD2" s="593" t="str">
        <f t="shared" si="1"/>
        <v>1997Q3</v>
      </c>
      <c r="CE2" s="593" t="str">
        <f t="shared" si="1"/>
        <v>1997Q4</v>
      </c>
      <c r="CF2" s="593" t="str">
        <f t="shared" si="1"/>
        <v>1998Q1</v>
      </c>
      <c r="CG2" s="593" t="str">
        <f t="shared" si="1"/>
        <v>1998Q2</v>
      </c>
      <c r="CH2" s="593" t="str">
        <f t="shared" si="1"/>
        <v>1998Q3</v>
      </c>
      <c r="CI2" s="593" t="str">
        <f t="shared" si="1"/>
        <v>1998Q4</v>
      </c>
      <c r="CJ2" s="593" t="str">
        <f t="shared" si="1"/>
        <v>1999Q1</v>
      </c>
      <c r="CK2" s="593" t="str">
        <f t="shared" si="1"/>
        <v>1999Q2</v>
      </c>
      <c r="CL2" s="593" t="str">
        <f t="shared" si="1"/>
        <v>1999Q3</v>
      </c>
      <c r="CM2" s="593" t="str">
        <f t="shared" si="1"/>
        <v>1999Q4</v>
      </c>
      <c r="CN2" s="593" t="str">
        <f t="shared" ref="CN2:EY2" si="2">"20"&amp;MID(CN3,3,2)&amp;MID(CN3,2,1)&amp;MID(CN3,1,1)</f>
        <v>2000Q1</v>
      </c>
      <c r="CO2" s="593" t="str">
        <f t="shared" si="2"/>
        <v>2000Q2</v>
      </c>
      <c r="CP2" s="593" t="str">
        <f t="shared" si="2"/>
        <v>2000Q3</v>
      </c>
      <c r="CQ2" s="593" t="str">
        <f t="shared" si="2"/>
        <v>2000Q4</v>
      </c>
      <c r="CR2" s="593" t="str">
        <f t="shared" si="2"/>
        <v>2001Q1</v>
      </c>
      <c r="CS2" s="593" t="str">
        <f t="shared" si="2"/>
        <v>2001Q2</v>
      </c>
      <c r="CT2" s="593" t="str">
        <f t="shared" si="2"/>
        <v>2001Q3</v>
      </c>
      <c r="CU2" s="593" t="str">
        <f t="shared" si="2"/>
        <v>2001Q4</v>
      </c>
      <c r="CV2" s="593" t="str">
        <f t="shared" si="2"/>
        <v>2002Q1</v>
      </c>
      <c r="CW2" s="593" t="str">
        <f t="shared" si="2"/>
        <v>2002Q2</v>
      </c>
      <c r="CX2" s="593" t="str">
        <f t="shared" si="2"/>
        <v>2002Q3</v>
      </c>
      <c r="CY2" s="593" t="str">
        <f t="shared" si="2"/>
        <v>2002Q4</v>
      </c>
      <c r="CZ2" s="593" t="str">
        <f t="shared" si="2"/>
        <v>2003Q1</v>
      </c>
      <c r="DA2" s="593" t="str">
        <f t="shared" si="2"/>
        <v>2003Q2</v>
      </c>
      <c r="DB2" s="593" t="str">
        <f t="shared" si="2"/>
        <v>2003Q3</v>
      </c>
      <c r="DC2" s="593" t="str">
        <f t="shared" si="2"/>
        <v>2003Q4</v>
      </c>
      <c r="DD2" s="593" t="str">
        <f t="shared" si="2"/>
        <v>2004Q1</v>
      </c>
      <c r="DE2" s="593" t="str">
        <f t="shared" si="2"/>
        <v>2004Q2</v>
      </c>
      <c r="DF2" s="593" t="str">
        <f t="shared" si="2"/>
        <v>2004Q3</v>
      </c>
      <c r="DG2" s="593" t="str">
        <f t="shared" si="2"/>
        <v>2004Q4</v>
      </c>
      <c r="DH2" s="593" t="str">
        <f t="shared" si="2"/>
        <v>2005Q1</v>
      </c>
      <c r="DI2" s="593" t="str">
        <f t="shared" si="2"/>
        <v>2005Q2</v>
      </c>
      <c r="DJ2" s="593" t="str">
        <f t="shared" si="2"/>
        <v>2005Q3</v>
      </c>
      <c r="DK2" s="593" t="str">
        <f t="shared" si="2"/>
        <v>2005Q4</v>
      </c>
      <c r="DL2" s="593" t="str">
        <f t="shared" si="2"/>
        <v>2006Q1</v>
      </c>
      <c r="DM2" s="593" t="str">
        <f t="shared" si="2"/>
        <v>2006Q2</v>
      </c>
      <c r="DN2" s="593" t="str">
        <f t="shared" si="2"/>
        <v>2006Q3</v>
      </c>
      <c r="DO2" s="593" t="str">
        <f t="shared" si="2"/>
        <v>2006Q4</v>
      </c>
      <c r="DP2" s="593" t="str">
        <f t="shared" si="2"/>
        <v>2007Q1</v>
      </c>
      <c r="DQ2" s="593" t="str">
        <f t="shared" si="2"/>
        <v>2007Q2</v>
      </c>
      <c r="DR2" s="593" t="str">
        <f t="shared" si="2"/>
        <v>2007Q3</v>
      </c>
      <c r="DS2" s="593" t="str">
        <f t="shared" si="2"/>
        <v>2007Q4</v>
      </c>
      <c r="DT2" s="593" t="str">
        <f t="shared" si="2"/>
        <v>2008Q1</v>
      </c>
      <c r="DU2" s="593" t="str">
        <f t="shared" si="2"/>
        <v>2008Q2</v>
      </c>
      <c r="DV2" s="593" t="str">
        <f t="shared" si="2"/>
        <v>2008Q3</v>
      </c>
      <c r="DW2" s="593" t="str">
        <f t="shared" si="2"/>
        <v>2008Q4</v>
      </c>
      <c r="DX2" s="593" t="str">
        <f t="shared" si="2"/>
        <v>2009Q1</v>
      </c>
      <c r="DY2" s="593" t="str">
        <f t="shared" si="2"/>
        <v>2009Q2</v>
      </c>
      <c r="DZ2" s="593" t="str">
        <f t="shared" si="2"/>
        <v>2009Q3</v>
      </c>
      <c r="EA2" s="593" t="str">
        <f t="shared" si="2"/>
        <v>2009Q4</v>
      </c>
      <c r="EB2" s="593" t="str">
        <f t="shared" si="2"/>
        <v>2010Q1</v>
      </c>
      <c r="EC2" s="593" t="str">
        <f t="shared" si="2"/>
        <v>2010Q2</v>
      </c>
      <c r="ED2" s="593" t="str">
        <f t="shared" si="2"/>
        <v>2010Q3</v>
      </c>
      <c r="EE2" s="593" t="str">
        <f t="shared" si="2"/>
        <v>2010Q4</v>
      </c>
      <c r="EF2" s="593" t="str">
        <f t="shared" si="2"/>
        <v>2011Q1</v>
      </c>
      <c r="EG2" s="593" t="str">
        <f t="shared" si="2"/>
        <v>2011Q2</v>
      </c>
      <c r="EH2" s="593" t="str">
        <f t="shared" si="2"/>
        <v>2011Q3</v>
      </c>
      <c r="EI2" s="593" t="str">
        <f t="shared" si="2"/>
        <v>2011Q4</v>
      </c>
      <c r="EJ2" s="593" t="str">
        <f t="shared" si="2"/>
        <v>2012Q1</v>
      </c>
      <c r="EK2" s="593" t="str">
        <f t="shared" si="2"/>
        <v>2012Q2</v>
      </c>
      <c r="EL2" s="593" t="str">
        <f t="shared" si="2"/>
        <v>2012Q3</v>
      </c>
      <c r="EM2" s="593" t="str">
        <f t="shared" si="2"/>
        <v>2012Q4</v>
      </c>
      <c r="EN2" s="593" t="str">
        <f t="shared" si="2"/>
        <v>2013Q1</v>
      </c>
      <c r="EO2" s="593" t="str">
        <f t="shared" si="2"/>
        <v>2013Q2</v>
      </c>
      <c r="EP2" s="593" t="str">
        <f t="shared" si="2"/>
        <v>2013Q3</v>
      </c>
      <c r="EQ2" s="593" t="str">
        <f t="shared" si="2"/>
        <v>2013Q4</v>
      </c>
      <c r="ER2" s="593" t="str">
        <f t="shared" si="2"/>
        <v>2014Q1</v>
      </c>
      <c r="ES2" s="593" t="str">
        <f t="shared" si="2"/>
        <v>2014Q2</v>
      </c>
      <c r="ET2" s="593" t="str">
        <f t="shared" si="2"/>
        <v>2014Q3</v>
      </c>
      <c r="EU2" s="593" t="str">
        <f t="shared" si="2"/>
        <v>2014Q4</v>
      </c>
      <c r="EV2" s="593" t="str">
        <f t="shared" si="2"/>
        <v>2015Q1</v>
      </c>
      <c r="EW2" s="593" t="str">
        <f t="shared" si="2"/>
        <v>2015Q2</v>
      </c>
      <c r="EX2" s="593" t="str">
        <f t="shared" si="2"/>
        <v>2015Q3</v>
      </c>
      <c r="EY2" s="593" t="str">
        <f t="shared" si="2"/>
        <v>2015Q4</v>
      </c>
      <c r="EZ2" s="593" t="str">
        <f t="shared" ref="EZ2:HK2" si="3">"20"&amp;MID(EZ3,3,2)&amp;MID(EZ3,2,1)&amp;MID(EZ3,1,1)</f>
        <v>2016Q1</v>
      </c>
      <c r="FA2" s="593" t="str">
        <f t="shared" si="3"/>
        <v>2016Q2</v>
      </c>
      <c r="FB2" s="593" t="str">
        <f t="shared" si="3"/>
        <v>2016Q3</v>
      </c>
      <c r="FC2" s="593" t="str">
        <f t="shared" si="3"/>
        <v>2016Q4</v>
      </c>
      <c r="FD2" s="593" t="str">
        <f t="shared" si="3"/>
        <v>2017Q1</v>
      </c>
      <c r="FE2" s="593" t="str">
        <f t="shared" si="3"/>
        <v>2017Q2</v>
      </c>
      <c r="FF2" s="593" t="str">
        <f t="shared" si="3"/>
        <v>2017Q3</v>
      </c>
      <c r="FG2" s="593" t="str">
        <f t="shared" si="3"/>
        <v>2017Q4</v>
      </c>
      <c r="FH2" s="593" t="str">
        <f t="shared" si="3"/>
        <v>2018Q1</v>
      </c>
      <c r="FI2" s="593" t="str">
        <f t="shared" si="3"/>
        <v>2018Q2</v>
      </c>
      <c r="FJ2" s="593" t="str">
        <f t="shared" si="3"/>
        <v>2018Q3</v>
      </c>
      <c r="FK2" s="593" t="str">
        <f t="shared" si="3"/>
        <v>2018Q4</v>
      </c>
      <c r="FL2" s="593" t="str">
        <f t="shared" si="3"/>
        <v>2019Q1</v>
      </c>
      <c r="FM2" s="593" t="str">
        <f t="shared" si="3"/>
        <v>2019Q2</v>
      </c>
      <c r="FN2" s="593" t="str">
        <f t="shared" si="3"/>
        <v>2019Q3</v>
      </c>
      <c r="FO2" s="593" t="str">
        <f t="shared" si="3"/>
        <v>2019Q4</v>
      </c>
      <c r="FP2" s="593" t="str">
        <f t="shared" si="3"/>
        <v>2020Q1</v>
      </c>
      <c r="FQ2" s="593" t="str">
        <f t="shared" si="3"/>
        <v>2020Q2</v>
      </c>
      <c r="FR2" s="593" t="str">
        <f t="shared" si="3"/>
        <v>2020Q3</v>
      </c>
      <c r="FS2" s="593" t="str">
        <f t="shared" si="3"/>
        <v>2020Q4</v>
      </c>
      <c r="FT2" s="593" t="str">
        <f t="shared" si="3"/>
        <v>2021Q1</v>
      </c>
      <c r="FU2" s="593" t="str">
        <f t="shared" si="3"/>
        <v>2021Q2</v>
      </c>
      <c r="FV2" s="593" t="str">
        <f t="shared" si="3"/>
        <v>2021Q3</v>
      </c>
      <c r="FW2" s="593" t="str">
        <f t="shared" si="3"/>
        <v>2021Q4</v>
      </c>
      <c r="FX2" s="593" t="str">
        <f t="shared" si="3"/>
        <v>2022Q1</v>
      </c>
      <c r="FY2" s="593" t="str">
        <f t="shared" si="3"/>
        <v>2022Q2</v>
      </c>
      <c r="FZ2" s="593" t="str">
        <f t="shared" si="3"/>
        <v>2022Q3</v>
      </c>
      <c r="GA2" s="593" t="str">
        <f t="shared" si="3"/>
        <v>2022Q4</v>
      </c>
      <c r="GB2" s="593" t="str">
        <f t="shared" si="3"/>
        <v>2023Q1</v>
      </c>
      <c r="GC2" s="593" t="str">
        <f t="shared" si="3"/>
        <v>2023Q2</v>
      </c>
      <c r="GD2" s="593" t="str">
        <f t="shared" si="3"/>
        <v>2023Q3</v>
      </c>
      <c r="GE2" s="593" t="str">
        <f t="shared" si="3"/>
        <v>2023Q4</v>
      </c>
      <c r="GF2" s="593" t="str">
        <f t="shared" si="3"/>
        <v>2024Q1</v>
      </c>
      <c r="GG2" s="593" t="str">
        <f t="shared" si="3"/>
        <v>2024Q2</v>
      </c>
      <c r="GH2" s="593" t="str">
        <f t="shared" si="3"/>
        <v>2024Q3</v>
      </c>
      <c r="GI2" s="593" t="str">
        <f t="shared" si="3"/>
        <v>2024Q4</v>
      </c>
      <c r="GJ2" s="593" t="str">
        <f t="shared" si="3"/>
        <v>2025Q1</v>
      </c>
      <c r="GK2" s="593" t="str">
        <f t="shared" si="3"/>
        <v>2025Q2</v>
      </c>
      <c r="GL2" s="593" t="str">
        <f t="shared" si="3"/>
        <v>2025Q3</v>
      </c>
      <c r="GM2" s="593" t="str">
        <f t="shared" si="3"/>
        <v>2025Q4</v>
      </c>
      <c r="GN2" s="593" t="str">
        <f t="shared" si="3"/>
        <v>2026Q1</v>
      </c>
      <c r="GO2" s="593" t="str">
        <f t="shared" si="3"/>
        <v>2026Q2</v>
      </c>
      <c r="GP2" s="593" t="str">
        <f t="shared" si="3"/>
        <v>2026Q3</v>
      </c>
      <c r="GQ2" s="593" t="str">
        <f t="shared" si="3"/>
        <v>2026Q4</v>
      </c>
      <c r="GR2" s="593" t="str">
        <f t="shared" si="3"/>
        <v>2027Q1</v>
      </c>
      <c r="GS2" s="593" t="str">
        <f t="shared" si="3"/>
        <v>2027Q2</v>
      </c>
      <c r="GT2" s="593" t="str">
        <f t="shared" si="3"/>
        <v>2027Q3</v>
      </c>
      <c r="GU2" s="593" t="str">
        <f t="shared" si="3"/>
        <v>2027Q4</v>
      </c>
      <c r="GV2" s="593" t="str">
        <f t="shared" si="3"/>
        <v>2028Q1</v>
      </c>
      <c r="GW2" s="593" t="str">
        <f t="shared" si="3"/>
        <v>2028Q2</v>
      </c>
      <c r="GX2" s="593" t="str">
        <f t="shared" si="3"/>
        <v>2028Q3</v>
      </c>
      <c r="GY2" s="593" t="str">
        <f t="shared" si="3"/>
        <v>2028Q4</v>
      </c>
      <c r="GZ2" s="593" t="str">
        <f t="shared" si="3"/>
        <v>2029Q1</v>
      </c>
      <c r="HA2" s="593" t="str">
        <f t="shared" si="3"/>
        <v>2029Q2</v>
      </c>
      <c r="HB2" s="593" t="str">
        <f t="shared" si="3"/>
        <v>2029Q3</v>
      </c>
      <c r="HC2" s="593" t="str">
        <f t="shared" si="3"/>
        <v>2029Q4</v>
      </c>
      <c r="HD2" s="593" t="str">
        <f t="shared" si="3"/>
        <v>2030Q1</v>
      </c>
      <c r="HE2" s="593" t="str">
        <f t="shared" si="3"/>
        <v>2030Q2</v>
      </c>
      <c r="HF2" s="593" t="str">
        <f t="shared" si="3"/>
        <v>2030Q3</v>
      </c>
      <c r="HG2" s="593" t="str">
        <f t="shared" si="3"/>
        <v>2030Q4</v>
      </c>
      <c r="HH2" s="593" t="str">
        <f t="shared" si="3"/>
        <v>2031Q1</v>
      </c>
      <c r="HI2" s="593" t="str">
        <f t="shared" si="3"/>
        <v>2031Q2</v>
      </c>
      <c r="HJ2" s="593" t="str">
        <f t="shared" si="3"/>
        <v>2031Q3</v>
      </c>
      <c r="HK2" s="593" t="str">
        <f t="shared" si="3"/>
        <v>2031Q4</v>
      </c>
      <c r="HL2" s="593" t="str">
        <f t="shared" ref="HL2:JW2" si="4">"20"&amp;MID(HL3,3,2)&amp;MID(HL3,2,1)&amp;MID(HL3,1,1)</f>
        <v>2032Q1</v>
      </c>
      <c r="HM2" s="593" t="str">
        <f t="shared" si="4"/>
        <v>2032Q2</v>
      </c>
      <c r="HN2" s="593" t="str">
        <f t="shared" si="4"/>
        <v>2032Q3</v>
      </c>
      <c r="HO2" s="593" t="str">
        <f t="shared" si="4"/>
        <v>2032Q4</v>
      </c>
      <c r="HP2" s="593" t="str">
        <f t="shared" si="4"/>
        <v>2033Q1</v>
      </c>
      <c r="HQ2" s="593" t="str">
        <f t="shared" si="4"/>
        <v>2033Q2</v>
      </c>
      <c r="HR2" s="593" t="str">
        <f t="shared" si="4"/>
        <v>2033Q3</v>
      </c>
      <c r="HS2" s="593" t="str">
        <f t="shared" si="4"/>
        <v>2033Q4</v>
      </c>
      <c r="HT2" s="593" t="str">
        <f t="shared" si="4"/>
        <v>2034Q1</v>
      </c>
      <c r="HU2" s="593" t="str">
        <f t="shared" si="4"/>
        <v>2034Q2</v>
      </c>
      <c r="HV2" s="593" t="str">
        <f t="shared" si="4"/>
        <v>2034Q3</v>
      </c>
      <c r="HW2" s="593" t="str">
        <f t="shared" si="4"/>
        <v>2034Q4</v>
      </c>
      <c r="HX2" s="593" t="str">
        <f t="shared" si="4"/>
        <v>2035Q1</v>
      </c>
      <c r="HY2" s="593" t="str">
        <f t="shared" si="4"/>
        <v>2035Q2</v>
      </c>
      <c r="HZ2" s="593" t="str">
        <f t="shared" si="4"/>
        <v>2035Q3</v>
      </c>
      <c r="IA2" s="593" t="str">
        <f t="shared" si="4"/>
        <v>2035Q4</v>
      </c>
      <c r="IB2" s="593" t="str">
        <f t="shared" si="4"/>
        <v>2036Q1</v>
      </c>
      <c r="IC2" s="593" t="str">
        <f t="shared" si="4"/>
        <v>2036Q2</v>
      </c>
      <c r="ID2" s="593" t="str">
        <f t="shared" si="4"/>
        <v>2036Q3</v>
      </c>
      <c r="IE2" s="593" t="str">
        <f t="shared" si="4"/>
        <v>2036Q4</v>
      </c>
      <c r="IF2" s="593" t="str">
        <f t="shared" si="4"/>
        <v>2037Q1</v>
      </c>
      <c r="IG2" s="593" t="str">
        <f t="shared" si="4"/>
        <v>2037Q2</v>
      </c>
      <c r="IH2" s="593" t="str">
        <f t="shared" si="4"/>
        <v>2037Q3</v>
      </c>
      <c r="II2" s="593" t="str">
        <f t="shared" si="4"/>
        <v>2037Q4</v>
      </c>
      <c r="IJ2" s="593" t="str">
        <f t="shared" si="4"/>
        <v>2038Q1</v>
      </c>
      <c r="IK2" s="593" t="str">
        <f t="shared" si="4"/>
        <v>2038Q2</v>
      </c>
      <c r="IL2" s="593" t="str">
        <f t="shared" si="4"/>
        <v>2038Q3</v>
      </c>
      <c r="IM2" s="593" t="str">
        <f t="shared" si="4"/>
        <v>2038Q4</v>
      </c>
      <c r="IN2" s="593" t="str">
        <f t="shared" si="4"/>
        <v>2039Q1</v>
      </c>
      <c r="IO2" s="593" t="str">
        <f t="shared" si="4"/>
        <v>2039Q2</v>
      </c>
      <c r="IP2" s="593" t="str">
        <f t="shared" si="4"/>
        <v>2039Q3</v>
      </c>
      <c r="IQ2" s="593" t="str">
        <f t="shared" si="4"/>
        <v>2039Q4</v>
      </c>
      <c r="IR2" s="593" t="str">
        <f t="shared" si="4"/>
        <v>2040Q1</v>
      </c>
      <c r="IS2" s="593" t="str">
        <f t="shared" si="4"/>
        <v>2040Q2</v>
      </c>
      <c r="IT2" s="593" t="str">
        <f t="shared" si="4"/>
        <v>2040Q3</v>
      </c>
      <c r="IU2" s="593" t="str">
        <f t="shared" si="4"/>
        <v>2040Q4</v>
      </c>
      <c r="IV2" s="593" t="str">
        <f t="shared" si="4"/>
        <v>2041Q1</v>
      </c>
      <c r="IW2" s="593" t="str">
        <f t="shared" si="4"/>
        <v>2041Q2</v>
      </c>
      <c r="IX2" s="593" t="str">
        <f t="shared" si="4"/>
        <v>2041Q3</v>
      </c>
      <c r="IY2" s="593" t="str">
        <f t="shared" si="4"/>
        <v>2041Q4</v>
      </c>
      <c r="IZ2" s="593" t="str">
        <f t="shared" si="4"/>
        <v>2042Q1</v>
      </c>
      <c r="JA2" s="593" t="str">
        <f t="shared" si="4"/>
        <v>2042Q2</v>
      </c>
      <c r="JB2" s="593" t="str">
        <f t="shared" si="4"/>
        <v>2042Q3</v>
      </c>
      <c r="JC2" s="593" t="str">
        <f t="shared" si="4"/>
        <v>2042Q4</v>
      </c>
      <c r="JD2" s="593" t="str">
        <f t="shared" si="4"/>
        <v>2043Q1</v>
      </c>
      <c r="JE2" s="593" t="str">
        <f t="shared" si="4"/>
        <v>2043Q2</v>
      </c>
      <c r="JF2" s="593" t="str">
        <f t="shared" si="4"/>
        <v>2043Q3</v>
      </c>
      <c r="JG2" s="593" t="str">
        <f t="shared" si="4"/>
        <v>2043Q4</v>
      </c>
      <c r="JH2" s="593" t="str">
        <f t="shared" si="4"/>
        <v>2044Q1</v>
      </c>
      <c r="JI2" s="593" t="str">
        <f t="shared" si="4"/>
        <v>2044Q2</v>
      </c>
      <c r="JJ2" s="593" t="str">
        <f t="shared" si="4"/>
        <v>2044Q3</v>
      </c>
      <c r="JK2" s="593" t="str">
        <f t="shared" si="4"/>
        <v>2044Q4</v>
      </c>
      <c r="JL2" s="593" t="str">
        <f t="shared" si="4"/>
        <v>2045Q1</v>
      </c>
      <c r="JM2" s="593" t="str">
        <f t="shared" si="4"/>
        <v>2045Q2</v>
      </c>
      <c r="JN2" s="593" t="str">
        <f t="shared" si="4"/>
        <v>2045Q3</v>
      </c>
      <c r="JO2" s="593" t="str">
        <f t="shared" si="4"/>
        <v>2045Q4</v>
      </c>
      <c r="JP2" s="593" t="str">
        <f t="shared" si="4"/>
        <v>2046Q1</v>
      </c>
      <c r="JQ2" s="593" t="str">
        <f t="shared" si="4"/>
        <v>2046Q2</v>
      </c>
      <c r="JR2" s="593" t="str">
        <f t="shared" si="4"/>
        <v>2046Q3</v>
      </c>
      <c r="JS2" s="593" t="str">
        <f t="shared" si="4"/>
        <v>2046Q4</v>
      </c>
      <c r="JT2" s="593" t="str">
        <f t="shared" si="4"/>
        <v>2047Q1</v>
      </c>
      <c r="JU2" s="593" t="str">
        <f t="shared" si="4"/>
        <v>2047Q2</v>
      </c>
      <c r="JV2" s="593" t="str">
        <f t="shared" si="4"/>
        <v>2047Q3</v>
      </c>
      <c r="JW2" s="593" t="str">
        <f t="shared" si="4"/>
        <v>2047Q4</v>
      </c>
      <c r="JX2" s="593" t="str">
        <f t="shared" ref="JX2:MI2" si="5">"20"&amp;MID(JX3,3,2)&amp;MID(JX3,2,1)&amp;MID(JX3,1,1)</f>
        <v>2048Q1</v>
      </c>
      <c r="JY2" s="593" t="str">
        <f t="shared" si="5"/>
        <v>2048Q2</v>
      </c>
      <c r="JZ2" s="593" t="str">
        <f t="shared" si="5"/>
        <v>2048Q3</v>
      </c>
      <c r="KA2" s="593" t="str">
        <f t="shared" si="5"/>
        <v>2048Q4</v>
      </c>
      <c r="KB2" s="593" t="str">
        <f t="shared" si="5"/>
        <v>2049Q1</v>
      </c>
      <c r="KC2" s="593" t="str">
        <f t="shared" si="5"/>
        <v>2049Q2</v>
      </c>
      <c r="KD2" s="593" t="str">
        <f t="shared" si="5"/>
        <v>2049Q3</v>
      </c>
      <c r="KE2" s="593" t="str">
        <f t="shared" si="5"/>
        <v>2049Q4</v>
      </c>
      <c r="KF2" s="593" t="str">
        <f t="shared" si="5"/>
        <v>2050Q1</v>
      </c>
      <c r="KG2" s="593" t="str">
        <f t="shared" si="5"/>
        <v>2050Q2</v>
      </c>
      <c r="KH2" s="593" t="str">
        <f t="shared" si="5"/>
        <v>2050Q3</v>
      </c>
      <c r="KI2" s="593" t="str">
        <f t="shared" si="5"/>
        <v>2050Q4</v>
      </c>
      <c r="KJ2" s="593" t="str">
        <f t="shared" si="5"/>
        <v>2051Q1</v>
      </c>
      <c r="KK2" s="593" t="str">
        <f t="shared" si="5"/>
        <v>2051Q2</v>
      </c>
      <c r="KL2" s="593" t="str">
        <f t="shared" si="5"/>
        <v>2051Q3</v>
      </c>
      <c r="KM2" s="593" t="str">
        <f t="shared" si="5"/>
        <v>2051Q4</v>
      </c>
      <c r="KN2" s="593" t="str">
        <f t="shared" si="5"/>
        <v>2052Q1</v>
      </c>
      <c r="KO2" s="593" t="str">
        <f t="shared" si="5"/>
        <v>2052Q2</v>
      </c>
      <c r="KP2" s="593" t="str">
        <f t="shared" si="5"/>
        <v>2052Q3</v>
      </c>
      <c r="KQ2" s="593" t="str">
        <f t="shared" si="5"/>
        <v>2052Q4</v>
      </c>
      <c r="KR2" s="593" t="str">
        <f t="shared" si="5"/>
        <v>2053Q1</v>
      </c>
      <c r="KS2" s="593" t="str">
        <f t="shared" si="5"/>
        <v>2053Q2</v>
      </c>
      <c r="KT2" s="593" t="str">
        <f t="shared" si="5"/>
        <v>2053Q3</v>
      </c>
      <c r="KU2" s="593" t="str">
        <f t="shared" si="5"/>
        <v>2053Q4</v>
      </c>
      <c r="KV2" s="593" t="str">
        <f t="shared" si="5"/>
        <v>2054Q1</v>
      </c>
      <c r="KW2" s="593" t="str">
        <f t="shared" si="5"/>
        <v>2054Q2</v>
      </c>
      <c r="KX2" s="593" t="str">
        <f t="shared" si="5"/>
        <v>2054Q3</v>
      </c>
      <c r="KY2" s="593" t="str">
        <f t="shared" si="5"/>
        <v>2054Q4</v>
      </c>
      <c r="KZ2" s="593" t="str">
        <f t="shared" si="5"/>
        <v>2055Q1</v>
      </c>
      <c r="LA2" s="593" t="str">
        <f t="shared" si="5"/>
        <v>2055Q2</v>
      </c>
      <c r="LB2" s="593" t="str">
        <f t="shared" si="5"/>
        <v>2055Q3</v>
      </c>
      <c r="LC2" s="593" t="str">
        <f t="shared" si="5"/>
        <v>2055Q4</v>
      </c>
      <c r="LD2" s="593" t="str">
        <f t="shared" si="5"/>
        <v>2056Q1</v>
      </c>
      <c r="LE2" s="593" t="str">
        <f t="shared" si="5"/>
        <v>2056Q2</v>
      </c>
      <c r="LF2" s="593" t="str">
        <f t="shared" si="5"/>
        <v>2056Q3</v>
      </c>
      <c r="LG2" s="593" t="str">
        <f t="shared" si="5"/>
        <v>2056Q4</v>
      </c>
      <c r="LH2" s="593" t="str">
        <f t="shared" si="5"/>
        <v>2057Q1</v>
      </c>
      <c r="LI2" s="593" t="str">
        <f t="shared" si="5"/>
        <v>2057Q2</v>
      </c>
      <c r="LJ2" s="593" t="str">
        <f t="shared" si="5"/>
        <v>2057Q3</v>
      </c>
      <c r="LK2" s="593" t="str">
        <f t="shared" si="5"/>
        <v>2057Q4</v>
      </c>
      <c r="LL2" s="593" t="str">
        <f t="shared" si="5"/>
        <v>2058Q1</v>
      </c>
      <c r="LM2" s="593" t="str">
        <f t="shared" si="5"/>
        <v>2058Q2</v>
      </c>
      <c r="LN2" s="593" t="str">
        <f t="shared" si="5"/>
        <v>2058Q3</v>
      </c>
      <c r="LO2" s="593" t="str">
        <f t="shared" si="5"/>
        <v>2058Q4</v>
      </c>
      <c r="LP2" s="593" t="str">
        <f t="shared" si="5"/>
        <v>2059Q1</v>
      </c>
      <c r="LQ2" s="593" t="str">
        <f t="shared" si="5"/>
        <v>2059Q2</v>
      </c>
      <c r="LR2" s="593" t="str">
        <f t="shared" si="5"/>
        <v>2059Q3</v>
      </c>
      <c r="LS2" s="593" t="str">
        <f t="shared" si="5"/>
        <v>2059Q4</v>
      </c>
      <c r="LT2" s="593" t="str">
        <f t="shared" si="5"/>
        <v>2060Q1</v>
      </c>
      <c r="LU2" s="593" t="str">
        <f t="shared" si="5"/>
        <v>2060Q2</v>
      </c>
      <c r="LV2" s="593" t="str">
        <f t="shared" si="5"/>
        <v>2060Q3</v>
      </c>
      <c r="LW2" s="593" t="str">
        <f t="shared" si="5"/>
        <v>2060Q4</v>
      </c>
      <c r="LX2" s="593" t="str">
        <f t="shared" si="5"/>
        <v>2061Q1</v>
      </c>
      <c r="LY2" s="593" t="str">
        <f t="shared" si="5"/>
        <v>2061Q2</v>
      </c>
      <c r="LZ2" s="593" t="str">
        <f t="shared" si="5"/>
        <v>2061Q3</v>
      </c>
      <c r="MA2" s="593" t="str">
        <f t="shared" si="5"/>
        <v>2061Q4</v>
      </c>
      <c r="MB2" s="593" t="str">
        <f t="shared" si="5"/>
        <v>2062Q1</v>
      </c>
      <c r="MC2" s="593" t="str">
        <f t="shared" si="5"/>
        <v>2062Q2</v>
      </c>
      <c r="MD2" s="593" t="str">
        <f t="shared" si="5"/>
        <v>2062Q3</v>
      </c>
      <c r="ME2" s="593" t="str">
        <f t="shared" si="5"/>
        <v>2062Q4</v>
      </c>
      <c r="MF2" s="593" t="str">
        <f t="shared" si="5"/>
        <v>2063Q1</v>
      </c>
      <c r="MG2" s="593" t="str">
        <f t="shared" si="5"/>
        <v>2063Q2</v>
      </c>
      <c r="MH2" s="593" t="str">
        <f t="shared" si="5"/>
        <v>2063Q3</v>
      </c>
      <c r="MI2" s="593" t="str">
        <f t="shared" si="5"/>
        <v>2063Q4</v>
      </c>
      <c r="MJ2" s="593" t="str">
        <f t="shared" ref="MJ2:OU2" si="6">"20"&amp;MID(MJ3,3,2)&amp;MID(MJ3,2,1)&amp;MID(MJ3,1,1)</f>
        <v>2064Q1</v>
      </c>
      <c r="MK2" s="593" t="str">
        <f t="shared" si="6"/>
        <v>2064Q2</v>
      </c>
      <c r="ML2" s="593" t="str">
        <f t="shared" si="6"/>
        <v>2064Q3</v>
      </c>
      <c r="MM2" s="593" t="str">
        <f t="shared" si="6"/>
        <v>2064Q4</v>
      </c>
      <c r="MN2" s="593" t="str">
        <f t="shared" si="6"/>
        <v>2065Q1</v>
      </c>
      <c r="MO2" s="593" t="str">
        <f t="shared" si="6"/>
        <v>2065Q2</v>
      </c>
      <c r="MP2" s="593" t="str">
        <f t="shared" si="6"/>
        <v>2065Q3</v>
      </c>
      <c r="MQ2" s="593" t="str">
        <f t="shared" si="6"/>
        <v>2065Q4</v>
      </c>
      <c r="MR2" s="593" t="str">
        <f t="shared" si="6"/>
        <v>2066Q1</v>
      </c>
      <c r="MS2" s="593" t="str">
        <f t="shared" si="6"/>
        <v>2066Q2</v>
      </c>
      <c r="MT2" s="593" t="str">
        <f t="shared" si="6"/>
        <v>2066Q3</v>
      </c>
      <c r="MU2" s="593" t="str">
        <f t="shared" si="6"/>
        <v>2066Q4</v>
      </c>
      <c r="MV2" s="593" t="str">
        <f t="shared" si="6"/>
        <v>2067Q1</v>
      </c>
      <c r="MW2" s="593" t="str">
        <f t="shared" si="6"/>
        <v>2067Q2</v>
      </c>
      <c r="MX2" s="593" t="str">
        <f t="shared" si="6"/>
        <v>2067Q3</v>
      </c>
      <c r="MY2" s="593" t="str">
        <f t="shared" si="6"/>
        <v>2067Q4</v>
      </c>
      <c r="MZ2" s="593" t="str">
        <f t="shared" si="6"/>
        <v>2068Q1</v>
      </c>
      <c r="NA2" s="593" t="str">
        <f t="shared" si="6"/>
        <v>2068Q2</v>
      </c>
      <c r="NB2" s="593" t="str">
        <f t="shared" si="6"/>
        <v>2068Q3</v>
      </c>
      <c r="NC2" s="593" t="str">
        <f t="shared" si="6"/>
        <v>2068Q4</v>
      </c>
      <c r="ND2" s="593" t="str">
        <f t="shared" si="6"/>
        <v>2069Q1</v>
      </c>
      <c r="NE2" s="593" t="str">
        <f t="shared" si="6"/>
        <v>2069Q2</v>
      </c>
      <c r="NF2" s="593" t="str">
        <f t="shared" si="6"/>
        <v>2069Q3</v>
      </c>
      <c r="NG2" s="593" t="str">
        <f t="shared" si="6"/>
        <v>2069Q4</v>
      </c>
      <c r="NH2" s="593" t="str">
        <f t="shared" si="6"/>
        <v>2070Q1</v>
      </c>
      <c r="NI2" s="593" t="str">
        <f t="shared" si="6"/>
        <v>2070Q2</v>
      </c>
      <c r="NJ2" s="593" t="str">
        <f t="shared" si="6"/>
        <v>2070Q3</v>
      </c>
      <c r="NK2" s="593" t="str">
        <f t="shared" si="6"/>
        <v>2070Q4</v>
      </c>
      <c r="NL2" s="593" t="str">
        <f t="shared" si="6"/>
        <v>2071Q1</v>
      </c>
      <c r="NM2" s="593" t="str">
        <f t="shared" si="6"/>
        <v>2071Q2</v>
      </c>
      <c r="NN2" s="593" t="str">
        <f t="shared" si="6"/>
        <v>2071Q3</v>
      </c>
      <c r="NO2" s="593" t="str">
        <f t="shared" si="6"/>
        <v>2071Q4</v>
      </c>
      <c r="NP2" s="593" t="str">
        <f t="shared" si="6"/>
        <v>2072Q1</v>
      </c>
      <c r="NQ2" s="593" t="str">
        <f t="shared" si="6"/>
        <v>2072Q2</v>
      </c>
      <c r="NR2" s="593" t="str">
        <f t="shared" si="6"/>
        <v>2072Q3</v>
      </c>
      <c r="NS2" s="593" t="str">
        <f t="shared" si="6"/>
        <v>2072Q4</v>
      </c>
      <c r="NT2" s="593" t="str">
        <f t="shared" si="6"/>
        <v>2073Q1</v>
      </c>
      <c r="NU2" s="593" t="str">
        <f t="shared" si="6"/>
        <v>2073Q2</v>
      </c>
      <c r="NV2" s="593" t="str">
        <f t="shared" si="6"/>
        <v>2073Q3</v>
      </c>
      <c r="NW2" s="593" t="str">
        <f t="shared" si="6"/>
        <v>2073Q4</v>
      </c>
      <c r="NX2" s="593" t="str">
        <f t="shared" si="6"/>
        <v>2074Q1</v>
      </c>
      <c r="NY2" s="593" t="str">
        <f t="shared" si="6"/>
        <v>2074Q2</v>
      </c>
      <c r="NZ2" s="593" t="str">
        <f t="shared" si="6"/>
        <v>2074Q3</v>
      </c>
      <c r="OA2" s="593" t="str">
        <f t="shared" si="6"/>
        <v>2074Q4</v>
      </c>
      <c r="OB2" s="593" t="str">
        <f t="shared" si="6"/>
        <v>2075Q1</v>
      </c>
      <c r="OC2" s="593" t="str">
        <f t="shared" si="6"/>
        <v>2075Q2</v>
      </c>
      <c r="OD2" s="593" t="str">
        <f t="shared" si="6"/>
        <v>2075Q3</v>
      </c>
      <c r="OE2" s="593" t="str">
        <f t="shared" si="6"/>
        <v>2075Q4</v>
      </c>
      <c r="OF2" s="593" t="str">
        <f t="shared" si="6"/>
        <v>2076Q1</v>
      </c>
      <c r="OG2" s="593" t="str">
        <f t="shared" si="6"/>
        <v>2076Q2</v>
      </c>
      <c r="OH2" s="593" t="str">
        <f t="shared" si="6"/>
        <v>2076Q3</v>
      </c>
      <c r="OI2" s="593" t="str">
        <f t="shared" si="6"/>
        <v>2076Q4</v>
      </c>
      <c r="OJ2" s="593" t="str">
        <f t="shared" si="6"/>
        <v>2077Q1</v>
      </c>
      <c r="OK2" s="593" t="str">
        <f t="shared" si="6"/>
        <v>2077Q2</v>
      </c>
      <c r="OL2" s="593" t="str">
        <f t="shared" si="6"/>
        <v>2077Q3</v>
      </c>
      <c r="OM2" s="593" t="str">
        <f t="shared" si="6"/>
        <v>2077Q4</v>
      </c>
      <c r="ON2" s="593" t="str">
        <f t="shared" si="6"/>
        <v>2078Q1</v>
      </c>
      <c r="OO2" s="593" t="str">
        <f t="shared" si="6"/>
        <v>2078Q2</v>
      </c>
      <c r="OP2" s="593" t="str">
        <f t="shared" si="6"/>
        <v>2078Q3</v>
      </c>
      <c r="OQ2" s="593" t="str">
        <f t="shared" si="6"/>
        <v>2078Q4</v>
      </c>
      <c r="OR2" s="593" t="str">
        <f t="shared" si="6"/>
        <v>2079Q1</v>
      </c>
      <c r="OS2" s="593" t="str">
        <f t="shared" si="6"/>
        <v>2079Q2</v>
      </c>
      <c r="OT2" s="593" t="str">
        <f t="shared" si="6"/>
        <v>2079Q3</v>
      </c>
      <c r="OU2" s="593" t="str">
        <f t="shared" si="6"/>
        <v>2079Q4</v>
      </c>
      <c r="OV2" s="593" t="str">
        <f t="shared" ref="OV2:RG2" si="7">"20"&amp;MID(OV3,3,2)&amp;MID(OV3,2,1)&amp;MID(OV3,1,1)</f>
        <v>2080Q1</v>
      </c>
      <c r="OW2" s="593" t="str">
        <f t="shared" si="7"/>
        <v>2080Q2</v>
      </c>
      <c r="OX2" s="593" t="str">
        <f t="shared" si="7"/>
        <v>2080Q3</v>
      </c>
      <c r="OY2" s="593" t="str">
        <f t="shared" si="7"/>
        <v>2080Q4</v>
      </c>
      <c r="OZ2" s="593" t="str">
        <f t="shared" si="7"/>
        <v>2081Q1</v>
      </c>
      <c r="PA2" s="593" t="str">
        <f t="shared" si="7"/>
        <v>2081Q2</v>
      </c>
      <c r="PB2" s="593" t="str">
        <f t="shared" si="7"/>
        <v>2081Q3</v>
      </c>
      <c r="PC2" s="593" t="str">
        <f t="shared" si="7"/>
        <v>2081Q4</v>
      </c>
      <c r="PD2" s="593" t="str">
        <f t="shared" si="7"/>
        <v>2082Q1</v>
      </c>
      <c r="PE2" s="593" t="str">
        <f t="shared" si="7"/>
        <v>2082Q2</v>
      </c>
      <c r="PF2" s="593" t="str">
        <f t="shared" si="7"/>
        <v>2082Q3</v>
      </c>
      <c r="PG2" s="593" t="str">
        <f t="shared" si="7"/>
        <v>2082Q4</v>
      </c>
      <c r="PH2" s="593" t="str">
        <f t="shared" si="7"/>
        <v>2083Q1</v>
      </c>
      <c r="PI2" s="593" t="str">
        <f t="shared" si="7"/>
        <v>2083Q2</v>
      </c>
      <c r="PJ2" s="593" t="str">
        <f t="shared" si="7"/>
        <v>2083Q3</v>
      </c>
      <c r="PK2" s="593" t="str">
        <f t="shared" si="7"/>
        <v>2083Q4</v>
      </c>
      <c r="PL2" s="593" t="str">
        <f t="shared" si="7"/>
        <v>2084Q1</v>
      </c>
      <c r="PM2" s="593" t="str">
        <f t="shared" si="7"/>
        <v>2084Q2</v>
      </c>
      <c r="PN2" s="593" t="str">
        <f t="shared" si="7"/>
        <v>2084Q3</v>
      </c>
      <c r="PO2" s="593" t="str">
        <f t="shared" si="7"/>
        <v>2084Q4</v>
      </c>
      <c r="PP2" s="593" t="str">
        <f t="shared" si="7"/>
        <v>2085Q1</v>
      </c>
      <c r="PQ2" s="593" t="str">
        <f t="shared" si="7"/>
        <v>2085Q2</v>
      </c>
      <c r="PR2" s="593" t="str">
        <f t="shared" si="7"/>
        <v>2085Q3</v>
      </c>
      <c r="PS2" s="593" t="str">
        <f t="shared" si="7"/>
        <v>2085Q4</v>
      </c>
      <c r="PT2" s="593" t="str">
        <f t="shared" si="7"/>
        <v>2086Q1</v>
      </c>
      <c r="PU2" s="593" t="str">
        <f t="shared" si="7"/>
        <v>2086Q2</v>
      </c>
      <c r="PV2" s="593" t="str">
        <f t="shared" si="7"/>
        <v>2086Q3</v>
      </c>
      <c r="PW2" s="593" t="str">
        <f t="shared" si="7"/>
        <v>2086Q4</v>
      </c>
      <c r="PX2" s="593" t="str">
        <f t="shared" si="7"/>
        <v>2087Q1</v>
      </c>
      <c r="PY2" s="593" t="str">
        <f t="shared" si="7"/>
        <v>2087Q2</v>
      </c>
      <c r="PZ2" s="593" t="str">
        <f t="shared" si="7"/>
        <v>2087Q3</v>
      </c>
      <c r="QA2" s="593" t="str">
        <f t="shared" si="7"/>
        <v>2087Q4</v>
      </c>
      <c r="QB2" s="593" t="str">
        <f t="shared" si="7"/>
        <v>2088Q1</v>
      </c>
      <c r="QC2" s="593" t="str">
        <f t="shared" si="7"/>
        <v>2088Q2</v>
      </c>
      <c r="QD2" s="593" t="str">
        <f t="shared" si="7"/>
        <v>2088Q3</v>
      </c>
      <c r="QE2" s="593" t="str">
        <f t="shared" si="7"/>
        <v>2088Q4</v>
      </c>
      <c r="QF2" s="593" t="str">
        <f t="shared" si="7"/>
        <v>2089Q1</v>
      </c>
      <c r="QG2" s="593" t="str">
        <f t="shared" si="7"/>
        <v>2089Q2</v>
      </c>
      <c r="QH2" s="593" t="str">
        <f t="shared" si="7"/>
        <v>2089Q3</v>
      </c>
      <c r="QI2" s="593" t="str">
        <f t="shared" si="7"/>
        <v>2089Q4</v>
      </c>
      <c r="QJ2" s="593" t="str">
        <f t="shared" si="7"/>
        <v>2090Q1</v>
      </c>
      <c r="QK2" s="593" t="str">
        <f t="shared" si="7"/>
        <v>2090Q2</v>
      </c>
      <c r="QL2" s="593" t="str">
        <f t="shared" si="7"/>
        <v>2090Q3</v>
      </c>
      <c r="QM2" s="593" t="str">
        <f t="shared" si="7"/>
        <v>2090Q4</v>
      </c>
      <c r="QN2" s="593" t="str">
        <f t="shared" si="7"/>
        <v>2091Q1</v>
      </c>
      <c r="QO2" s="593" t="str">
        <f t="shared" si="7"/>
        <v>2091Q2</v>
      </c>
      <c r="QP2" s="593" t="str">
        <f t="shared" si="7"/>
        <v>2091Q3</v>
      </c>
      <c r="QQ2" s="593" t="str">
        <f t="shared" si="7"/>
        <v>2091Q4</v>
      </c>
      <c r="QR2" s="593" t="str">
        <f t="shared" si="7"/>
        <v>2092Q1</v>
      </c>
      <c r="QS2" s="593" t="str">
        <f t="shared" si="7"/>
        <v>2092Q2</v>
      </c>
      <c r="QT2" s="593" t="str">
        <f t="shared" si="7"/>
        <v>2092Q3</v>
      </c>
      <c r="QU2" s="593" t="str">
        <f t="shared" si="7"/>
        <v>2092Q4</v>
      </c>
      <c r="QV2" s="593" t="str">
        <f t="shared" si="7"/>
        <v>2093Q1</v>
      </c>
      <c r="QW2" s="593" t="str">
        <f t="shared" si="7"/>
        <v>2093Q2</v>
      </c>
      <c r="QX2" s="593" t="str">
        <f t="shared" si="7"/>
        <v>2093Q3</v>
      </c>
      <c r="QY2" s="593" t="str">
        <f t="shared" si="7"/>
        <v>2093Q4</v>
      </c>
      <c r="QZ2" s="593" t="str">
        <f t="shared" si="7"/>
        <v>2094Q1</v>
      </c>
      <c r="RA2" s="593" t="str">
        <f t="shared" si="7"/>
        <v>2094Q2</v>
      </c>
      <c r="RB2" s="593" t="str">
        <f t="shared" si="7"/>
        <v>2094Q3</v>
      </c>
      <c r="RC2" s="593" t="str">
        <f t="shared" si="7"/>
        <v>2094Q4</v>
      </c>
      <c r="RD2" s="593" t="str">
        <f t="shared" si="7"/>
        <v>2095Q1</v>
      </c>
      <c r="RE2" s="593" t="str">
        <f t="shared" si="7"/>
        <v>2095Q2</v>
      </c>
      <c r="RF2" s="593" t="str">
        <f t="shared" si="7"/>
        <v>2095Q3</v>
      </c>
      <c r="RG2" s="593" t="str">
        <f t="shared" si="7"/>
        <v>2095Q4</v>
      </c>
      <c r="RH2" s="593" t="str">
        <f t="shared" ref="RH2:RW2" si="8">"20"&amp;MID(RH3,3,2)&amp;MID(RH3,2,1)&amp;MID(RH3,1,1)</f>
        <v>2096Q1</v>
      </c>
      <c r="RI2" s="593" t="str">
        <f t="shared" si="8"/>
        <v>2096Q2</v>
      </c>
      <c r="RJ2" s="593" t="str">
        <f t="shared" si="8"/>
        <v>2096Q3</v>
      </c>
      <c r="RK2" s="593" t="str">
        <f t="shared" si="8"/>
        <v>2096Q4</v>
      </c>
      <c r="RL2" s="593" t="str">
        <f t="shared" si="8"/>
        <v>2097Q1</v>
      </c>
      <c r="RM2" s="593" t="str">
        <f t="shared" si="8"/>
        <v>2097Q2</v>
      </c>
      <c r="RN2" s="593" t="str">
        <f t="shared" si="8"/>
        <v>2097Q3</v>
      </c>
      <c r="RO2" s="593" t="str">
        <f t="shared" si="8"/>
        <v>2097Q4</v>
      </c>
      <c r="RP2" s="593" t="str">
        <f t="shared" si="8"/>
        <v>2098Q1</v>
      </c>
      <c r="RQ2" s="593" t="str">
        <f t="shared" si="8"/>
        <v>2098Q2</v>
      </c>
      <c r="RR2" s="593" t="str">
        <f t="shared" si="8"/>
        <v>2098Q3</v>
      </c>
      <c r="RS2" s="593" t="str">
        <f t="shared" si="8"/>
        <v>2098Q4</v>
      </c>
      <c r="RT2" s="593" t="str">
        <f t="shared" si="8"/>
        <v>2099Q1</v>
      </c>
      <c r="RU2" s="593" t="str">
        <f t="shared" si="8"/>
        <v>2099Q2</v>
      </c>
      <c r="RV2" s="593" t="str">
        <f t="shared" si="8"/>
        <v>2099Q3</v>
      </c>
      <c r="RW2" s="593" t="str">
        <f t="shared" si="8"/>
        <v>2099Q4</v>
      </c>
      <c r="RX2" s="593" t="str">
        <f>"21"&amp;MID(RX3,3,2)&amp;MID(RX3,2,1)&amp;MID(RX3,1,1)</f>
        <v>2100Q1</v>
      </c>
      <c r="RY2" s="593" t="str">
        <f>"21"&amp;MID(RY3,3,2)&amp;MID(RY3,2,1)&amp;MID(RY3,1,1)</f>
        <v>2100Q2</v>
      </c>
      <c r="RZ2" s="593" t="str">
        <f>"21"&amp;MID(RZ3,3,2)&amp;MID(RZ3,2,1)&amp;MID(RZ3,1,1)</f>
        <v>2100Q3</v>
      </c>
      <c r="SA2" s="593" t="str">
        <f>"21"&amp;MID(SA3,3,2)&amp;MID(SA3,2,1)&amp;MID(SA3,1,1)</f>
        <v>2100Q4</v>
      </c>
      <c r="SB2" s="739"/>
      <c r="SC2" s="739"/>
      <c r="SD2" s="739"/>
      <c r="SE2" s="739"/>
      <c r="SF2" s="739"/>
      <c r="SG2" s="739"/>
      <c r="SH2" s="739"/>
      <c r="SI2" s="739"/>
      <c r="SJ2" s="739"/>
      <c r="SK2" s="739"/>
      <c r="SL2" s="739"/>
      <c r="SM2" s="739"/>
      <c r="SN2" s="739"/>
      <c r="SO2" s="739"/>
      <c r="SP2" s="739"/>
      <c r="SQ2" s="739"/>
      <c r="SR2" s="739"/>
      <c r="SS2" s="739"/>
      <c r="ST2" s="739"/>
      <c r="SU2" s="739"/>
      <c r="SV2" s="739"/>
      <c r="SW2" s="739"/>
      <c r="SX2" s="739"/>
      <c r="SY2" s="739"/>
      <c r="SZ2" s="739"/>
      <c r="TA2" s="739"/>
      <c r="TB2" s="739"/>
      <c r="TC2" s="739"/>
      <c r="TD2" s="739"/>
      <c r="TE2" s="739"/>
      <c r="TF2" s="739"/>
      <c r="TG2" s="739"/>
      <c r="TH2" s="739"/>
      <c r="TI2" s="739"/>
      <c r="TJ2" s="739"/>
      <c r="TK2" s="739"/>
      <c r="TL2" s="739"/>
      <c r="TM2" s="739"/>
      <c r="TN2" s="739"/>
      <c r="TO2" s="739"/>
      <c r="TP2" s="739"/>
      <c r="TQ2" s="739"/>
      <c r="TR2" s="739"/>
      <c r="TS2" s="739"/>
      <c r="TT2" s="739"/>
      <c r="TU2" s="739"/>
      <c r="TV2" s="739"/>
    </row>
    <row r="3" spans="1:542" ht="15.6" thickBot="1">
      <c r="A3" s="594" t="s">
        <v>702</v>
      </c>
      <c r="B3" s="601"/>
      <c r="C3" s="602"/>
      <c r="D3" s="602"/>
      <c r="G3" s="610">
        <v>2</v>
      </c>
      <c r="H3" s="592"/>
      <c r="I3" s="611">
        <v>2</v>
      </c>
      <c r="J3" s="612"/>
      <c r="K3" s="608"/>
      <c r="L3" s="589" t="s">
        <v>96</v>
      </c>
      <c r="M3" s="590" t="s">
        <v>97</v>
      </c>
      <c r="N3" s="590" t="s">
        <v>98</v>
      </c>
      <c r="O3" s="590" t="s">
        <v>99</v>
      </c>
      <c r="P3" s="590" t="s">
        <v>100</v>
      </c>
      <c r="Q3" s="590" t="s">
        <v>101</v>
      </c>
      <c r="R3" s="590" t="s">
        <v>102</v>
      </c>
      <c r="S3" s="590" t="s">
        <v>103</v>
      </c>
      <c r="T3" s="590" t="s">
        <v>104</v>
      </c>
      <c r="U3" s="590" t="s">
        <v>105</v>
      </c>
      <c r="V3" s="590" t="s">
        <v>106</v>
      </c>
      <c r="W3" s="590" t="s">
        <v>107</v>
      </c>
      <c r="X3" s="590" t="s">
        <v>108</v>
      </c>
      <c r="Y3" s="590" t="s">
        <v>109</v>
      </c>
      <c r="Z3" s="590" t="s">
        <v>110</v>
      </c>
      <c r="AA3" s="590" t="s">
        <v>111</v>
      </c>
      <c r="AB3" s="590" t="s">
        <v>112</v>
      </c>
      <c r="AC3" s="590" t="s">
        <v>113</v>
      </c>
      <c r="AD3" s="590" t="s">
        <v>114</v>
      </c>
      <c r="AE3" s="590" t="s">
        <v>115</v>
      </c>
      <c r="AF3" s="590" t="s">
        <v>116</v>
      </c>
      <c r="AG3" s="590" t="s">
        <v>117</v>
      </c>
      <c r="AH3" s="590" t="s">
        <v>118</v>
      </c>
      <c r="AI3" s="590" t="s">
        <v>119</v>
      </c>
      <c r="AJ3" s="590" t="s">
        <v>120</v>
      </c>
      <c r="AK3" s="590" t="s">
        <v>121</v>
      </c>
      <c r="AL3" s="590" t="s">
        <v>122</v>
      </c>
      <c r="AM3" s="590" t="s">
        <v>123</v>
      </c>
      <c r="AN3" s="590" t="s">
        <v>124</v>
      </c>
      <c r="AO3" s="590" t="s">
        <v>125</v>
      </c>
      <c r="AP3" s="590" t="s">
        <v>126</v>
      </c>
      <c r="AQ3" s="590" t="s">
        <v>127</v>
      </c>
      <c r="AR3" s="590" t="s">
        <v>128</v>
      </c>
      <c r="AS3" s="590" t="s">
        <v>129</v>
      </c>
      <c r="AT3" s="590" t="s">
        <v>130</v>
      </c>
      <c r="AU3" s="590" t="s">
        <v>131</v>
      </c>
      <c r="AV3" s="590" t="s">
        <v>132</v>
      </c>
      <c r="AW3" s="590" t="s">
        <v>133</v>
      </c>
      <c r="AX3" s="590" t="s">
        <v>134</v>
      </c>
      <c r="AY3" s="590" t="s">
        <v>135</v>
      </c>
      <c r="AZ3" s="590" t="s">
        <v>136</v>
      </c>
      <c r="BA3" s="590" t="s">
        <v>137</v>
      </c>
      <c r="BB3" s="590" t="s">
        <v>138</v>
      </c>
      <c r="BC3" s="590" t="s">
        <v>139</v>
      </c>
      <c r="BD3" s="590" t="s">
        <v>140</v>
      </c>
      <c r="BE3" s="590" t="s">
        <v>141</v>
      </c>
      <c r="BF3" s="590" t="s">
        <v>142</v>
      </c>
      <c r="BG3" s="590" t="s">
        <v>143</v>
      </c>
      <c r="BH3" s="590" t="s">
        <v>144</v>
      </c>
      <c r="BI3" s="590" t="s">
        <v>145</v>
      </c>
      <c r="BJ3" s="590" t="s">
        <v>146</v>
      </c>
      <c r="BK3" s="590" t="s">
        <v>147</v>
      </c>
      <c r="BL3" s="590" t="s">
        <v>148</v>
      </c>
      <c r="BM3" s="590" t="s">
        <v>149</v>
      </c>
      <c r="BN3" s="590" t="s">
        <v>150</v>
      </c>
      <c r="BO3" s="590" t="s">
        <v>151</v>
      </c>
      <c r="BP3" s="590" t="s">
        <v>152</v>
      </c>
      <c r="BQ3" s="590" t="s">
        <v>153</v>
      </c>
      <c r="BR3" s="590" t="s">
        <v>154</v>
      </c>
      <c r="BS3" s="590" t="s">
        <v>155</v>
      </c>
      <c r="BT3" s="590" t="s">
        <v>156</v>
      </c>
      <c r="BU3" s="590" t="s">
        <v>157</v>
      </c>
      <c r="BV3" s="590" t="s">
        <v>158</v>
      </c>
      <c r="BW3" s="590" t="s">
        <v>159</v>
      </c>
      <c r="BX3" s="590" t="s">
        <v>160</v>
      </c>
      <c r="BY3" s="590" t="s">
        <v>161</v>
      </c>
      <c r="BZ3" s="590" t="s">
        <v>162</v>
      </c>
      <c r="CA3" s="590" t="s">
        <v>163</v>
      </c>
      <c r="CB3" s="590" t="s">
        <v>164</v>
      </c>
      <c r="CC3" s="590" t="s">
        <v>165</v>
      </c>
      <c r="CD3" s="590" t="s">
        <v>166</v>
      </c>
      <c r="CE3" s="590" t="s">
        <v>167</v>
      </c>
      <c r="CF3" s="590" t="s">
        <v>168</v>
      </c>
      <c r="CG3" s="590" t="s">
        <v>169</v>
      </c>
      <c r="CH3" s="590" t="s">
        <v>170</v>
      </c>
      <c r="CI3" s="590" t="s">
        <v>171</v>
      </c>
      <c r="CJ3" s="590" t="s">
        <v>172</v>
      </c>
      <c r="CK3" s="590" t="s">
        <v>173</v>
      </c>
      <c r="CL3" s="590" t="s">
        <v>174</v>
      </c>
      <c r="CM3" s="590" t="s">
        <v>175</v>
      </c>
      <c r="CN3" s="590" t="s">
        <v>176</v>
      </c>
      <c r="CO3" s="590" t="s">
        <v>177</v>
      </c>
      <c r="CP3" s="590" t="s">
        <v>178</v>
      </c>
      <c r="CQ3" s="590" t="s">
        <v>179</v>
      </c>
      <c r="CR3" s="595" t="s">
        <v>180</v>
      </c>
      <c r="CS3" s="590" t="s">
        <v>181</v>
      </c>
      <c r="CT3" s="590" t="s">
        <v>182</v>
      </c>
      <c r="CU3" s="590" t="s">
        <v>183</v>
      </c>
      <c r="CV3" s="590" t="s">
        <v>184</v>
      </c>
      <c r="CW3" s="590" t="s">
        <v>185</v>
      </c>
      <c r="CX3" s="590" t="s">
        <v>186</v>
      </c>
      <c r="CY3" s="590" t="s">
        <v>187</v>
      </c>
      <c r="CZ3" s="590" t="s">
        <v>188</v>
      </c>
      <c r="DA3" s="590" t="s">
        <v>189</v>
      </c>
      <c r="DB3" s="590" t="s">
        <v>190</v>
      </c>
      <c r="DC3" s="590" t="s">
        <v>191</v>
      </c>
      <c r="DD3" s="590" t="s">
        <v>192</v>
      </c>
      <c r="DE3" s="590" t="s">
        <v>193</v>
      </c>
      <c r="DF3" s="590" t="s">
        <v>194</v>
      </c>
      <c r="DG3" s="590" t="s">
        <v>195</v>
      </c>
      <c r="DH3" s="590" t="s">
        <v>196</v>
      </c>
      <c r="DI3" s="590" t="s">
        <v>197</v>
      </c>
      <c r="DJ3" s="590" t="s">
        <v>198</v>
      </c>
      <c r="DK3" s="590" t="s">
        <v>199</v>
      </c>
      <c r="DL3" s="590" t="s">
        <v>200</v>
      </c>
      <c r="DM3" s="590" t="s">
        <v>201</v>
      </c>
      <c r="DN3" s="590" t="s">
        <v>202</v>
      </c>
      <c r="DO3" s="590" t="s">
        <v>203</v>
      </c>
      <c r="DP3" s="590" t="s">
        <v>204</v>
      </c>
      <c r="DQ3" s="590" t="s">
        <v>205</v>
      </c>
      <c r="DR3" s="590" t="s">
        <v>206</v>
      </c>
      <c r="DS3" s="590" t="s">
        <v>207</v>
      </c>
      <c r="DT3" s="590" t="s">
        <v>208</v>
      </c>
      <c r="DU3" s="590" t="s">
        <v>209</v>
      </c>
      <c r="DV3" s="590" t="s">
        <v>210</v>
      </c>
      <c r="DW3" s="590" t="s">
        <v>211</v>
      </c>
      <c r="DX3" s="590" t="s">
        <v>212</v>
      </c>
      <c r="DY3" s="590" t="s">
        <v>213</v>
      </c>
      <c r="DZ3" s="590" t="s">
        <v>214</v>
      </c>
      <c r="EA3" s="590" t="s">
        <v>215</v>
      </c>
      <c r="EB3" s="590" t="s">
        <v>216</v>
      </c>
      <c r="EC3" s="590" t="s">
        <v>217</v>
      </c>
      <c r="ED3" s="590" t="s">
        <v>218</v>
      </c>
      <c r="EE3" s="590" t="s">
        <v>219</v>
      </c>
      <c r="EF3" s="590" t="s">
        <v>220</v>
      </c>
      <c r="EG3" s="590" t="s">
        <v>221</v>
      </c>
      <c r="EH3" s="590" t="s">
        <v>222</v>
      </c>
      <c r="EI3" s="590" t="s">
        <v>223</v>
      </c>
      <c r="EJ3" s="590" t="s">
        <v>224</v>
      </c>
      <c r="EK3" s="590" t="s">
        <v>225</v>
      </c>
      <c r="EL3" s="590" t="s">
        <v>226</v>
      </c>
      <c r="EM3" s="590" t="s">
        <v>227</v>
      </c>
      <c r="EN3" s="590" t="s">
        <v>228</v>
      </c>
      <c r="EO3" s="590" t="s">
        <v>229</v>
      </c>
      <c r="EP3" s="590" t="s">
        <v>230</v>
      </c>
      <c r="EQ3" s="590" t="s">
        <v>231</v>
      </c>
      <c r="ER3" s="590" t="s">
        <v>232</v>
      </c>
      <c r="ES3" s="590" t="s">
        <v>233</v>
      </c>
      <c r="ET3" s="590" t="s">
        <v>234</v>
      </c>
      <c r="EU3" s="590" t="s">
        <v>235</v>
      </c>
      <c r="EV3" s="590" t="s">
        <v>236</v>
      </c>
      <c r="EW3" s="590" t="s">
        <v>237</v>
      </c>
      <c r="EX3" s="590" t="s">
        <v>238</v>
      </c>
      <c r="EY3" s="590" t="s">
        <v>239</v>
      </c>
      <c r="EZ3" s="590" t="s">
        <v>240</v>
      </c>
      <c r="FA3" s="590" t="s">
        <v>241</v>
      </c>
      <c r="FB3" s="590" t="s">
        <v>242</v>
      </c>
      <c r="FC3" s="590" t="s">
        <v>243</v>
      </c>
      <c r="FD3" s="590" t="s">
        <v>244</v>
      </c>
      <c r="FE3" s="590" t="s">
        <v>245</v>
      </c>
      <c r="FF3" s="590" t="s">
        <v>246</v>
      </c>
      <c r="FG3" s="590" t="s">
        <v>247</v>
      </c>
      <c r="FH3" s="590" t="s">
        <v>248</v>
      </c>
      <c r="FI3" s="590" t="s">
        <v>249</v>
      </c>
      <c r="FJ3" s="590" t="s">
        <v>250</v>
      </c>
      <c r="FK3" s="590" t="s">
        <v>251</v>
      </c>
      <c r="FL3" s="590" t="s">
        <v>252</v>
      </c>
      <c r="FM3" s="590" t="s">
        <v>253</v>
      </c>
      <c r="FN3" s="590" t="s">
        <v>254</v>
      </c>
      <c r="FO3" s="590" t="s">
        <v>255</v>
      </c>
      <c r="FP3" s="590" t="s">
        <v>256</v>
      </c>
      <c r="FQ3" s="590" t="s">
        <v>257</v>
      </c>
      <c r="FR3" s="590" t="s">
        <v>258</v>
      </c>
      <c r="FS3" s="590" t="s">
        <v>259</v>
      </c>
      <c r="FT3" s="590" t="s">
        <v>260</v>
      </c>
      <c r="FU3" s="590" t="s">
        <v>261</v>
      </c>
      <c r="FV3" s="590" t="s">
        <v>262</v>
      </c>
      <c r="FW3" s="590" t="s">
        <v>263</v>
      </c>
      <c r="FX3" s="590" t="s">
        <v>264</v>
      </c>
      <c r="FY3" s="590" t="s">
        <v>265</v>
      </c>
      <c r="FZ3" s="590" t="s">
        <v>266</v>
      </c>
      <c r="GA3" s="590" t="s">
        <v>267</v>
      </c>
      <c r="GB3" s="590" t="s">
        <v>268</v>
      </c>
      <c r="GC3" s="590" t="s">
        <v>269</v>
      </c>
      <c r="GD3" s="590" t="s">
        <v>270</v>
      </c>
      <c r="GE3" s="590" t="s">
        <v>271</v>
      </c>
      <c r="GF3" s="590" t="s">
        <v>272</v>
      </c>
      <c r="GG3" s="590" t="s">
        <v>273</v>
      </c>
      <c r="GH3" s="590" t="s">
        <v>274</v>
      </c>
      <c r="GI3" s="590" t="s">
        <v>275</v>
      </c>
      <c r="GJ3" s="590" t="s">
        <v>276</v>
      </c>
      <c r="GK3" s="590" t="s">
        <v>277</v>
      </c>
      <c r="GL3" s="590" t="s">
        <v>278</v>
      </c>
      <c r="GM3" s="590" t="s">
        <v>279</v>
      </c>
      <c r="GN3" s="590" t="s">
        <v>280</v>
      </c>
      <c r="GO3" s="590" t="s">
        <v>281</v>
      </c>
      <c r="GP3" s="590" t="s">
        <v>282</v>
      </c>
      <c r="GQ3" s="590" t="s">
        <v>283</v>
      </c>
      <c r="GR3" s="590" t="s">
        <v>284</v>
      </c>
      <c r="GS3" s="590" t="s">
        <v>285</v>
      </c>
      <c r="GT3" s="590" t="s">
        <v>286</v>
      </c>
      <c r="GU3" s="590" t="s">
        <v>287</v>
      </c>
      <c r="GV3" s="590" t="s">
        <v>288</v>
      </c>
      <c r="GW3" s="590" t="s">
        <v>467</v>
      </c>
      <c r="GX3" s="590" t="s">
        <v>469</v>
      </c>
      <c r="GY3" s="590" t="s">
        <v>468</v>
      </c>
      <c r="GZ3" s="590" t="s">
        <v>431</v>
      </c>
      <c r="HA3" s="590" t="s">
        <v>432</v>
      </c>
      <c r="HB3" s="590" t="s">
        <v>433</v>
      </c>
      <c r="HC3" s="590" t="s">
        <v>434</v>
      </c>
      <c r="HD3" s="590" t="s">
        <v>435</v>
      </c>
      <c r="HE3" s="596" t="s">
        <v>436</v>
      </c>
      <c r="HF3" s="596" t="s">
        <v>437</v>
      </c>
      <c r="HG3" s="596" t="s">
        <v>438</v>
      </c>
      <c r="HH3" s="596" t="s">
        <v>439</v>
      </c>
      <c r="HI3" s="596" t="s">
        <v>440</v>
      </c>
      <c r="HJ3" s="596" t="s">
        <v>441</v>
      </c>
      <c r="HK3" s="596" t="s">
        <v>442</v>
      </c>
      <c r="HL3" s="596" t="s">
        <v>443</v>
      </c>
      <c r="HM3" s="596" t="s">
        <v>444</v>
      </c>
      <c r="HN3" s="596" t="s">
        <v>445</v>
      </c>
      <c r="HO3" s="596" t="s">
        <v>446</v>
      </c>
      <c r="HP3" s="596" t="s">
        <v>447</v>
      </c>
      <c r="HQ3" s="596" t="s">
        <v>448</v>
      </c>
      <c r="HR3" s="596" t="s">
        <v>449</v>
      </c>
      <c r="HS3" s="596" t="s">
        <v>450</v>
      </c>
      <c r="HT3" s="596" t="s">
        <v>451</v>
      </c>
      <c r="HU3" s="596" t="s">
        <v>452</v>
      </c>
      <c r="HV3" s="596" t="s">
        <v>453</v>
      </c>
      <c r="HW3" s="596" t="s">
        <v>454</v>
      </c>
      <c r="HX3" s="596" t="s">
        <v>455</v>
      </c>
      <c r="HY3" s="596" t="s">
        <v>456</v>
      </c>
      <c r="HZ3" s="596" t="s">
        <v>457</v>
      </c>
      <c r="IA3" s="596" t="s">
        <v>458</v>
      </c>
      <c r="IB3" s="596" t="s">
        <v>459</v>
      </c>
      <c r="IC3" s="596" t="s">
        <v>460</v>
      </c>
      <c r="ID3" s="596" t="s">
        <v>461</v>
      </c>
      <c r="IE3" s="596" t="s">
        <v>462</v>
      </c>
      <c r="IF3" s="596" t="s">
        <v>463</v>
      </c>
      <c r="IG3" s="596" t="s">
        <v>464</v>
      </c>
      <c r="IH3" s="596" t="s">
        <v>465</v>
      </c>
      <c r="II3" s="596" t="s">
        <v>466</v>
      </c>
      <c r="IJ3" s="596" t="s">
        <v>652</v>
      </c>
      <c r="IK3" s="596" t="s">
        <v>653</v>
      </c>
      <c r="IL3" s="596" t="s">
        <v>654</v>
      </c>
      <c r="IM3" s="596" t="s">
        <v>655</v>
      </c>
      <c r="IN3" s="596" t="s">
        <v>656</v>
      </c>
      <c r="IO3" s="596" t="s">
        <v>657</v>
      </c>
      <c r="IP3" s="596" t="s">
        <v>658</v>
      </c>
      <c r="IQ3" s="596" t="s">
        <v>659</v>
      </c>
      <c r="IR3" s="596" t="s">
        <v>660</v>
      </c>
      <c r="IS3" s="596" t="s">
        <v>661</v>
      </c>
      <c r="IT3" s="596" t="s">
        <v>662</v>
      </c>
      <c r="IU3" s="596" t="s">
        <v>663</v>
      </c>
      <c r="IV3" s="596" t="s">
        <v>703</v>
      </c>
      <c r="IW3" s="596" t="s">
        <v>704</v>
      </c>
      <c r="IX3" s="596" t="s">
        <v>705</v>
      </c>
      <c r="IY3" s="596" t="s">
        <v>706</v>
      </c>
      <c r="IZ3" s="596" t="s">
        <v>707</v>
      </c>
      <c r="JA3" s="596" t="s">
        <v>708</v>
      </c>
      <c r="JB3" s="596" t="s">
        <v>709</v>
      </c>
      <c r="JC3" s="596" t="s">
        <v>710</v>
      </c>
      <c r="JD3" s="596" t="s">
        <v>711</v>
      </c>
      <c r="JE3" s="596" t="s">
        <v>712</v>
      </c>
      <c r="JF3" s="596" t="s">
        <v>713</v>
      </c>
      <c r="JG3" s="596" t="s">
        <v>714</v>
      </c>
      <c r="JH3" s="596" t="s">
        <v>715</v>
      </c>
      <c r="JI3" s="596" t="s">
        <v>716</v>
      </c>
      <c r="JJ3" s="596" t="s">
        <v>717</v>
      </c>
      <c r="JK3" s="596" t="s">
        <v>718</v>
      </c>
      <c r="JL3" s="596" t="s">
        <v>719</v>
      </c>
      <c r="JM3" s="596" t="s">
        <v>720</v>
      </c>
      <c r="JN3" s="596" t="s">
        <v>721</v>
      </c>
      <c r="JO3" s="596" t="s">
        <v>722</v>
      </c>
      <c r="JP3" s="596" t="s">
        <v>723</v>
      </c>
      <c r="JQ3" s="596" t="s">
        <v>724</v>
      </c>
      <c r="JR3" s="596" t="s">
        <v>725</v>
      </c>
      <c r="JS3" s="596" t="s">
        <v>726</v>
      </c>
      <c r="JT3" s="596" t="s">
        <v>727</v>
      </c>
      <c r="JU3" s="596" t="s">
        <v>728</v>
      </c>
      <c r="JV3" s="596" t="s">
        <v>729</v>
      </c>
      <c r="JW3" s="596" t="s">
        <v>730</v>
      </c>
      <c r="JX3" s="596" t="s">
        <v>731</v>
      </c>
      <c r="JY3" s="596" t="s">
        <v>732</v>
      </c>
      <c r="JZ3" s="596" t="s">
        <v>733</v>
      </c>
      <c r="KA3" s="596" t="s">
        <v>734</v>
      </c>
      <c r="KB3" s="596" t="s">
        <v>735</v>
      </c>
      <c r="KC3" s="596" t="s">
        <v>736</v>
      </c>
      <c r="KD3" s="596" t="s">
        <v>737</v>
      </c>
      <c r="KE3" s="596" t="s">
        <v>738</v>
      </c>
      <c r="KF3" s="596" t="s">
        <v>739</v>
      </c>
      <c r="KG3" s="596" t="s">
        <v>740</v>
      </c>
      <c r="KH3" s="596" t="s">
        <v>741</v>
      </c>
      <c r="KI3" s="596" t="s">
        <v>742</v>
      </c>
      <c r="KJ3" s="596" t="s">
        <v>743</v>
      </c>
      <c r="KK3" s="596" t="s">
        <v>744</v>
      </c>
      <c r="KL3" s="596" t="s">
        <v>745</v>
      </c>
      <c r="KM3" s="596" t="s">
        <v>746</v>
      </c>
      <c r="KN3" s="596" t="s">
        <v>747</v>
      </c>
      <c r="KO3" s="596" t="s">
        <v>748</v>
      </c>
      <c r="KP3" s="596" t="s">
        <v>749</v>
      </c>
      <c r="KQ3" s="596" t="s">
        <v>750</v>
      </c>
      <c r="KR3" s="596" t="s">
        <v>751</v>
      </c>
      <c r="KS3" s="596" t="s">
        <v>752</v>
      </c>
      <c r="KT3" s="596" t="s">
        <v>753</v>
      </c>
      <c r="KU3" s="596" t="s">
        <v>754</v>
      </c>
      <c r="KV3" s="596" t="s">
        <v>755</v>
      </c>
      <c r="KW3" s="596" t="s">
        <v>756</v>
      </c>
      <c r="KX3" s="596" t="s">
        <v>757</v>
      </c>
      <c r="KY3" s="596" t="s">
        <v>758</v>
      </c>
      <c r="KZ3" s="596" t="s">
        <v>759</v>
      </c>
      <c r="LA3" s="596" t="s">
        <v>760</v>
      </c>
      <c r="LB3" s="596" t="s">
        <v>761</v>
      </c>
      <c r="LC3" s="596" t="s">
        <v>762</v>
      </c>
      <c r="LD3" s="596" t="s">
        <v>763</v>
      </c>
      <c r="LE3" s="596" t="s">
        <v>764</v>
      </c>
      <c r="LF3" s="596" t="s">
        <v>765</v>
      </c>
      <c r="LG3" s="596" t="s">
        <v>766</v>
      </c>
      <c r="LH3" s="596" t="s">
        <v>767</v>
      </c>
      <c r="LI3" s="596" t="s">
        <v>768</v>
      </c>
      <c r="LJ3" s="596" t="s">
        <v>769</v>
      </c>
      <c r="LK3" s="596" t="s">
        <v>770</v>
      </c>
      <c r="LL3" s="596" t="s">
        <v>771</v>
      </c>
      <c r="LM3" s="596" t="s">
        <v>772</v>
      </c>
      <c r="LN3" s="596" t="s">
        <v>773</v>
      </c>
      <c r="LO3" s="596" t="s">
        <v>774</v>
      </c>
      <c r="LP3" s="596" t="s">
        <v>775</v>
      </c>
      <c r="LQ3" s="596" t="s">
        <v>776</v>
      </c>
      <c r="LR3" s="596" t="s">
        <v>777</v>
      </c>
      <c r="LS3" s="596" t="s">
        <v>778</v>
      </c>
      <c r="LT3" s="596" t="s">
        <v>779</v>
      </c>
      <c r="LU3" s="596" t="s">
        <v>780</v>
      </c>
      <c r="LV3" s="596" t="s">
        <v>781</v>
      </c>
      <c r="LW3" s="596" t="s">
        <v>782</v>
      </c>
      <c r="LX3" s="596" t="s">
        <v>783</v>
      </c>
      <c r="LY3" s="596" t="s">
        <v>784</v>
      </c>
      <c r="LZ3" s="596" t="s">
        <v>785</v>
      </c>
      <c r="MA3" s="596" t="s">
        <v>786</v>
      </c>
      <c r="MB3" s="596" t="s">
        <v>787</v>
      </c>
      <c r="MC3" s="596" t="s">
        <v>788</v>
      </c>
      <c r="MD3" s="596" t="s">
        <v>789</v>
      </c>
      <c r="ME3" s="596" t="s">
        <v>790</v>
      </c>
      <c r="MF3" s="596" t="s">
        <v>791</v>
      </c>
      <c r="MG3" s="596" t="s">
        <v>792</v>
      </c>
      <c r="MH3" s="596" t="s">
        <v>793</v>
      </c>
      <c r="MI3" s="596" t="s">
        <v>794</v>
      </c>
      <c r="MJ3" s="596" t="s">
        <v>795</v>
      </c>
      <c r="MK3" s="596" t="s">
        <v>796</v>
      </c>
      <c r="ML3" s="596" t="s">
        <v>797</v>
      </c>
      <c r="MM3" s="596" t="s">
        <v>798</v>
      </c>
      <c r="MN3" s="596" t="s">
        <v>799</v>
      </c>
      <c r="MO3" s="596" t="s">
        <v>800</v>
      </c>
      <c r="MP3" s="596" t="s">
        <v>801</v>
      </c>
      <c r="MQ3" s="596" t="s">
        <v>802</v>
      </c>
      <c r="MR3" s="596" t="s">
        <v>803</v>
      </c>
      <c r="MS3" s="596" t="s">
        <v>804</v>
      </c>
      <c r="MT3" s="596" t="s">
        <v>805</v>
      </c>
      <c r="MU3" s="596" t="s">
        <v>806</v>
      </c>
      <c r="MV3" s="596" t="s">
        <v>807</v>
      </c>
      <c r="MW3" s="596" t="s">
        <v>808</v>
      </c>
      <c r="MX3" s="596" t="s">
        <v>809</v>
      </c>
      <c r="MY3" s="596" t="s">
        <v>810</v>
      </c>
      <c r="MZ3" s="596" t="s">
        <v>811</v>
      </c>
      <c r="NA3" s="596" t="s">
        <v>812</v>
      </c>
      <c r="NB3" s="596" t="s">
        <v>813</v>
      </c>
      <c r="NC3" s="596" t="s">
        <v>814</v>
      </c>
      <c r="ND3" s="596" t="s">
        <v>815</v>
      </c>
      <c r="NE3" s="596" t="s">
        <v>816</v>
      </c>
      <c r="NF3" s="596" t="s">
        <v>817</v>
      </c>
      <c r="NG3" s="596" t="s">
        <v>818</v>
      </c>
      <c r="NH3" s="596" t="s">
        <v>819</v>
      </c>
      <c r="NI3" s="596" t="s">
        <v>820</v>
      </c>
      <c r="NJ3" s="596" t="s">
        <v>821</v>
      </c>
      <c r="NK3" s="596" t="s">
        <v>822</v>
      </c>
      <c r="NL3" s="596" t="s">
        <v>823</v>
      </c>
      <c r="NM3" s="596" t="s">
        <v>824</v>
      </c>
      <c r="NN3" s="596" t="s">
        <v>825</v>
      </c>
      <c r="NO3" s="596" t="s">
        <v>826</v>
      </c>
      <c r="NP3" s="596" t="s">
        <v>827</v>
      </c>
      <c r="NQ3" s="596" t="s">
        <v>828</v>
      </c>
      <c r="NR3" s="596" t="s">
        <v>829</v>
      </c>
      <c r="NS3" s="596" t="s">
        <v>830</v>
      </c>
      <c r="NT3" s="596" t="s">
        <v>831</v>
      </c>
      <c r="NU3" s="596" t="s">
        <v>832</v>
      </c>
      <c r="NV3" s="596" t="s">
        <v>833</v>
      </c>
      <c r="NW3" s="596" t="s">
        <v>834</v>
      </c>
      <c r="NX3" s="596" t="s">
        <v>835</v>
      </c>
      <c r="NY3" s="596" t="s">
        <v>836</v>
      </c>
      <c r="NZ3" s="596" t="s">
        <v>837</v>
      </c>
      <c r="OA3" s="596" t="s">
        <v>838</v>
      </c>
      <c r="OB3" s="596" t="s">
        <v>839</v>
      </c>
      <c r="OC3" s="596" t="s">
        <v>840</v>
      </c>
      <c r="OD3" s="596" t="s">
        <v>841</v>
      </c>
      <c r="OE3" s="596" t="s">
        <v>842</v>
      </c>
      <c r="OF3" s="596" t="s">
        <v>843</v>
      </c>
      <c r="OG3" s="596" t="s">
        <v>844</v>
      </c>
      <c r="OH3" s="596" t="s">
        <v>845</v>
      </c>
      <c r="OI3" s="596" t="s">
        <v>846</v>
      </c>
      <c r="OJ3" s="596" t="s">
        <v>847</v>
      </c>
      <c r="OK3" s="596" t="s">
        <v>848</v>
      </c>
      <c r="OL3" s="596" t="s">
        <v>849</v>
      </c>
      <c r="OM3" s="596" t="s">
        <v>850</v>
      </c>
      <c r="ON3" s="596" t="s">
        <v>851</v>
      </c>
      <c r="OO3" s="596" t="s">
        <v>852</v>
      </c>
      <c r="OP3" s="596" t="s">
        <v>853</v>
      </c>
      <c r="OQ3" s="596" t="s">
        <v>854</v>
      </c>
      <c r="OR3" s="596" t="s">
        <v>855</v>
      </c>
      <c r="OS3" s="596" t="s">
        <v>856</v>
      </c>
      <c r="OT3" s="596" t="s">
        <v>857</v>
      </c>
      <c r="OU3" s="596" t="s">
        <v>858</v>
      </c>
      <c r="OV3" s="596" t="s">
        <v>96</v>
      </c>
      <c r="OW3" s="596" t="s">
        <v>97</v>
      </c>
      <c r="OX3" s="596" t="s">
        <v>98</v>
      </c>
      <c r="OY3" s="596" t="s">
        <v>99</v>
      </c>
      <c r="OZ3" s="596" t="s">
        <v>100</v>
      </c>
      <c r="PA3" s="596" t="s">
        <v>101</v>
      </c>
      <c r="PB3" s="596" t="s">
        <v>102</v>
      </c>
      <c r="PC3" s="596" t="s">
        <v>103</v>
      </c>
      <c r="PD3" s="596" t="s">
        <v>104</v>
      </c>
      <c r="PE3" s="596" t="s">
        <v>105</v>
      </c>
      <c r="PF3" s="596" t="s">
        <v>106</v>
      </c>
      <c r="PG3" s="596" t="s">
        <v>107</v>
      </c>
      <c r="PH3" s="596" t="s">
        <v>108</v>
      </c>
      <c r="PI3" s="596" t="s">
        <v>109</v>
      </c>
      <c r="PJ3" s="596" t="s">
        <v>110</v>
      </c>
      <c r="PK3" s="596" t="s">
        <v>111</v>
      </c>
      <c r="PL3" s="596" t="s">
        <v>112</v>
      </c>
      <c r="PM3" s="596" t="s">
        <v>113</v>
      </c>
      <c r="PN3" s="596" t="s">
        <v>114</v>
      </c>
      <c r="PO3" s="596" t="s">
        <v>115</v>
      </c>
      <c r="PP3" s="596" t="s">
        <v>116</v>
      </c>
      <c r="PQ3" s="596" t="s">
        <v>117</v>
      </c>
      <c r="PR3" s="596" t="s">
        <v>118</v>
      </c>
      <c r="PS3" s="596" t="s">
        <v>119</v>
      </c>
      <c r="PT3" s="596" t="s">
        <v>120</v>
      </c>
      <c r="PU3" s="596" t="s">
        <v>121</v>
      </c>
      <c r="PV3" s="596" t="s">
        <v>122</v>
      </c>
      <c r="PW3" s="596" t="s">
        <v>123</v>
      </c>
      <c r="PX3" s="596" t="s">
        <v>124</v>
      </c>
      <c r="PY3" s="596" t="s">
        <v>125</v>
      </c>
      <c r="PZ3" s="596" t="s">
        <v>126</v>
      </c>
      <c r="QA3" s="596" t="s">
        <v>127</v>
      </c>
      <c r="QB3" s="596" t="s">
        <v>128</v>
      </c>
      <c r="QC3" s="596" t="s">
        <v>129</v>
      </c>
      <c r="QD3" s="596" t="s">
        <v>130</v>
      </c>
      <c r="QE3" s="596" t="s">
        <v>131</v>
      </c>
      <c r="QF3" s="596" t="s">
        <v>132</v>
      </c>
      <c r="QG3" s="596" t="s">
        <v>133</v>
      </c>
      <c r="QH3" s="596" t="s">
        <v>134</v>
      </c>
      <c r="QI3" s="596" t="s">
        <v>135</v>
      </c>
      <c r="QJ3" s="596" t="s">
        <v>136</v>
      </c>
      <c r="QK3" s="596" t="s">
        <v>137</v>
      </c>
      <c r="QL3" s="596" t="s">
        <v>138</v>
      </c>
      <c r="QM3" s="596" t="s">
        <v>139</v>
      </c>
      <c r="QN3" s="596" t="s">
        <v>140</v>
      </c>
      <c r="QO3" s="596" t="s">
        <v>141</v>
      </c>
      <c r="QP3" s="596" t="s">
        <v>142</v>
      </c>
      <c r="QQ3" s="596" t="s">
        <v>143</v>
      </c>
      <c r="QR3" s="596" t="s">
        <v>144</v>
      </c>
      <c r="QS3" s="596" t="s">
        <v>145</v>
      </c>
      <c r="QT3" s="596" t="s">
        <v>146</v>
      </c>
      <c r="QU3" s="596" t="s">
        <v>147</v>
      </c>
      <c r="QV3" s="596" t="s">
        <v>148</v>
      </c>
      <c r="QW3" s="596" t="s">
        <v>149</v>
      </c>
      <c r="QX3" s="596" t="s">
        <v>150</v>
      </c>
      <c r="QY3" s="596" t="s">
        <v>151</v>
      </c>
      <c r="QZ3" s="596" t="s">
        <v>152</v>
      </c>
      <c r="RA3" s="596" t="s">
        <v>153</v>
      </c>
      <c r="RB3" s="596" t="s">
        <v>154</v>
      </c>
      <c r="RC3" s="596" t="s">
        <v>155</v>
      </c>
      <c r="RD3" s="596" t="s">
        <v>156</v>
      </c>
      <c r="RE3" s="596" t="s">
        <v>157</v>
      </c>
      <c r="RF3" s="596" t="s">
        <v>158</v>
      </c>
      <c r="RG3" s="596" t="s">
        <v>159</v>
      </c>
      <c r="RH3" s="596" t="s">
        <v>160</v>
      </c>
      <c r="RI3" s="596" t="s">
        <v>161</v>
      </c>
      <c r="RJ3" s="596" t="s">
        <v>162</v>
      </c>
      <c r="RK3" s="596" t="s">
        <v>163</v>
      </c>
      <c r="RL3" s="596" t="s">
        <v>164</v>
      </c>
      <c r="RM3" s="596" t="s">
        <v>165</v>
      </c>
      <c r="RN3" s="596" t="s">
        <v>166</v>
      </c>
      <c r="RO3" s="596" t="s">
        <v>167</v>
      </c>
      <c r="RP3" s="596" t="s">
        <v>168</v>
      </c>
      <c r="RQ3" s="596" t="s">
        <v>169</v>
      </c>
      <c r="RR3" s="596" t="s">
        <v>170</v>
      </c>
      <c r="RS3" s="596" t="s">
        <v>171</v>
      </c>
      <c r="RT3" s="596" t="s">
        <v>172</v>
      </c>
      <c r="RU3" s="596" t="s">
        <v>173</v>
      </c>
      <c r="RV3" s="596" t="s">
        <v>174</v>
      </c>
      <c r="RW3" s="596" t="s">
        <v>175</v>
      </c>
      <c r="RX3" s="596" t="s">
        <v>176</v>
      </c>
      <c r="RY3" s="596" t="s">
        <v>177</v>
      </c>
      <c r="RZ3" s="596" t="s">
        <v>178</v>
      </c>
      <c r="SA3" s="596" t="s">
        <v>179</v>
      </c>
      <c r="SB3" s="738"/>
    </row>
    <row r="4" spans="1:542" ht="15.6" thickBot="1">
      <c r="A4" s="613" t="s">
        <v>64</v>
      </c>
      <c r="B4" s="614" t="str">
        <f>VLOOKUP(A4,H7:J28,3)</f>
        <v>LEVEES &amp; FLOODWALLS</v>
      </c>
      <c r="D4" s="615">
        <f>VLOOKUP(A4,H7:I28,2)</f>
        <v>15</v>
      </c>
      <c r="E4" s="616" t="s">
        <v>289</v>
      </c>
      <c r="G4" s="610">
        <v>3</v>
      </c>
      <c r="H4" s="617" t="s">
        <v>40</v>
      </c>
      <c r="I4" s="618">
        <v>3</v>
      </c>
      <c r="J4" s="619"/>
      <c r="K4" s="620" t="s">
        <v>40</v>
      </c>
      <c r="L4" s="621" t="s">
        <v>96</v>
      </c>
      <c r="M4" s="621" t="s">
        <v>97</v>
      </c>
      <c r="N4" s="621" t="s">
        <v>98</v>
      </c>
      <c r="O4" s="622" t="s">
        <v>99</v>
      </c>
      <c r="P4" s="621" t="s">
        <v>100</v>
      </c>
      <c r="Q4" s="621" t="s">
        <v>101</v>
      </c>
      <c r="R4" s="621" t="s">
        <v>102</v>
      </c>
      <c r="S4" s="622" t="s">
        <v>103</v>
      </c>
      <c r="T4" s="623" t="s">
        <v>104</v>
      </c>
      <c r="U4" s="621" t="s">
        <v>105</v>
      </c>
      <c r="V4" s="621" t="s">
        <v>106</v>
      </c>
      <c r="W4" s="622" t="s">
        <v>107</v>
      </c>
      <c r="X4" s="623" t="s">
        <v>108</v>
      </c>
      <c r="Y4" s="621" t="s">
        <v>109</v>
      </c>
      <c r="Z4" s="621" t="s">
        <v>110</v>
      </c>
      <c r="AA4" s="622" t="s">
        <v>111</v>
      </c>
      <c r="AB4" s="623" t="s">
        <v>112</v>
      </c>
      <c r="AC4" s="621" t="s">
        <v>113</v>
      </c>
      <c r="AD4" s="621" t="s">
        <v>114</v>
      </c>
      <c r="AE4" s="622" t="s">
        <v>115</v>
      </c>
      <c r="AF4" s="623" t="s">
        <v>116</v>
      </c>
      <c r="AG4" s="621" t="s">
        <v>117</v>
      </c>
      <c r="AH4" s="621" t="s">
        <v>118</v>
      </c>
      <c r="AI4" s="622" t="s">
        <v>119</v>
      </c>
      <c r="AJ4" s="623" t="s">
        <v>120</v>
      </c>
      <c r="AK4" s="621" t="s">
        <v>121</v>
      </c>
      <c r="AL4" s="621" t="s">
        <v>122</v>
      </c>
      <c r="AM4" s="622" t="s">
        <v>123</v>
      </c>
      <c r="AN4" s="623" t="s">
        <v>124</v>
      </c>
      <c r="AO4" s="621" t="s">
        <v>125</v>
      </c>
      <c r="AP4" s="621" t="s">
        <v>126</v>
      </c>
      <c r="AQ4" s="622" t="s">
        <v>127</v>
      </c>
      <c r="AR4" s="623" t="s">
        <v>128</v>
      </c>
      <c r="AS4" s="621" t="s">
        <v>129</v>
      </c>
      <c r="AT4" s="621" t="s">
        <v>130</v>
      </c>
      <c r="AU4" s="622" t="s">
        <v>131</v>
      </c>
      <c r="AV4" s="623" t="s">
        <v>132</v>
      </c>
      <c r="AW4" s="621" t="s">
        <v>133</v>
      </c>
      <c r="AX4" s="621" t="s">
        <v>134</v>
      </c>
      <c r="AY4" s="622" t="s">
        <v>135</v>
      </c>
      <c r="AZ4" s="623" t="s">
        <v>136</v>
      </c>
      <c r="BA4" s="621" t="s">
        <v>137</v>
      </c>
      <c r="BB4" s="621" t="s">
        <v>138</v>
      </c>
      <c r="BC4" s="622" t="s">
        <v>139</v>
      </c>
      <c r="BD4" s="623" t="s">
        <v>140</v>
      </c>
      <c r="BE4" s="621" t="s">
        <v>141</v>
      </c>
      <c r="BF4" s="621" t="s">
        <v>142</v>
      </c>
      <c r="BG4" s="622" t="s">
        <v>143</v>
      </c>
      <c r="BH4" s="623" t="s">
        <v>144</v>
      </c>
      <c r="BI4" s="621" t="s">
        <v>145</v>
      </c>
      <c r="BJ4" s="621" t="s">
        <v>146</v>
      </c>
      <c r="BK4" s="622" t="s">
        <v>147</v>
      </c>
      <c r="BL4" s="623" t="s">
        <v>148</v>
      </c>
      <c r="BM4" s="621" t="s">
        <v>149</v>
      </c>
      <c r="BN4" s="621" t="s">
        <v>150</v>
      </c>
      <c r="BO4" s="622" t="s">
        <v>151</v>
      </c>
      <c r="BP4" s="623" t="s">
        <v>152</v>
      </c>
      <c r="BQ4" s="621" t="s">
        <v>153</v>
      </c>
      <c r="BR4" s="621" t="s">
        <v>154</v>
      </c>
      <c r="BS4" s="622" t="s">
        <v>155</v>
      </c>
      <c r="BT4" s="623" t="s">
        <v>156</v>
      </c>
      <c r="BU4" s="621" t="s">
        <v>157</v>
      </c>
      <c r="BV4" s="621" t="s">
        <v>158</v>
      </c>
      <c r="BW4" s="622" t="s">
        <v>159</v>
      </c>
      <c r="BX4" s="623" t="s">
        <v>160</v>
      </c>
      <c r="BY4" s="621" t="s">
        <v>161</v>
      </c>
      <c r="BZ4" s="621" t="s">
        <v>162</v>
      </c>
      <c r="CA4" s="622" t="s">
        <v>163</v>
      </c>
      <c r="CB4" s="623" t="s">
        <v>164</v>
      </c>
      <c r="CC4" s="621" t="s">
        <v>165</v>
      </c>
      <c r="CD4" s="621" t="s">
        <v>290</v>
      </c>
      <c r="CE4" s="622" t="s">
        <v>291</v>
      </c>
      <c r="CF4" s="623" t="s">
        <v>292</v>
      </c>
      <c r="CG4" s="621" t="s">
        <v>293</v>
      </c>
      <c r="CH4" s="621" t="s">
        <v>294</v>
      </c>
      <c r="CI4" s="622" t="s">
        <v>295</v>
      </c>
      <c r="CJ4" s="623" t="s">
        <v>296</v>
      </c>
      <c r="CK4" s="621" t="s">
        <v>297</v>
      </c>
      <c r="CL4" s="621" t="s">
        <v>298</v>
      </c>
      <c r="CM4" s="622" t="s">
        <v>299</v>
      </c>
      <c r="CN4" s="623" t="s">
        <v>300</v>
      </c>
      <c r="CO4" s="621" t="s">
        <v>301</v>
      </c>
      <c r="CP4" s="621" t="s">
        <v>302</v>
      </c>
      <c r="CQ4" s="622" t="s">
        <v>303</v>
      </c>
      <c r="CR4" s="623" t="s">
        <v>180</v>
      </c>
      <c r="CS4" s="621" t="s">
        <v>304</v>
      </c>
      <c r="CT4" s="621" t="s">
        <v>305</v>
      </c>
      <c r="CU4" s="622" t="s">
        <v>306</v>
      </c>
      <c r="CV4" s="621" t="s">
        <v>184</v>
      </c>
      <c r="CW4" s="621" t="s">
        <v>307</v>
      </c>
      <c r="CX4" s="621" t="s">
        <v>308</v>
      </c>
      <c r="CY4" s="622" t="s">
        <v>403</v>
      </c>
      <c r="CZ4" s="623" t="s">
        <v>188</v>
      </c>
      <c r="DA4" s="621" t="s">
        <v>404</v>
      </c>
      <c r="DB4" s="621" t="s">
        <v>405</v>
      </c>
      <c r="DC4" s="622" t="s">
        <v>406</v>
      </c>
      <c r="DD4" s="623" t="s">
        <v>407</v>
      </c>
      <c r="DE4" s="621" t="s">
        <v>408</v>
      </c>
      <c r="DF4" s="621" t="s">
        <v>409</v>
      </c>
      <c r="DG4" s="622" t="s">
        <v>410</v>
      </c>
      <c r="DH4" s="623" t="s">
        <v>411</v>
      </c>
      <c r="DI4" s="621" t="s">
        <v>197</v>
      </c>
      <c r="DJ4" s="621" t="s">
        <v>198</v>
      </c>
      <c r="DK4" s="622" t="s">
        <v>412</v>
      </c>
      <c r="DL4" s="623" t="s">
        <v>413</v>
      </c>
      <c r="DM4" s="621" t="s">
        <v>414</v>
      </c>
      <c r="DN4" s="621" t="s">
        <v>415</v>
      </c>
      <c r="DO4" s="622" t="s">
        <v>416</v>
      </c>
      <c r="DP4" s="623" t="s">
        <v>417</v>
      </c>
      <c r="DQ4" s="621" t="s">
        <v>418</v>
      </c>
      <c r="DR4" s="621" t="s">
        <v>419</v>
      </c>
      <c r="DS4" s="622" t="s">
        <v>420</v>
      </c>
      <c r="DT4" s="621" t="s">
        <v>421</v>
      </c>
      <c r="DU4" s="621" t="s">
        <v>527</v>
      </c>
      <c r="DV4" s="621" t="s">
        <v>528</v>
      </c>
      <c r="DW4" s="622" t="s">
        <v>529</v>
      </c>
      <c r="DX4" s="623" t="s">
        <v>510</v>
      </c>
      <c r="DY4" s="621" t="s">
        <v>511</v>
      </c>
      <c r="DZ4" s="621" t="s">
        <v>512</v>
      </c>
      <c r="EA4" s="622" t="s">
        <v>526</v>
      </c>
      <c r="EB4" s="623" t="s">
        <v>530</v>
      </c>
      <c r="EC4" s="621" t="s">
        <v>531</v>
      </c>
      <c r="ED4" s="621" t="s">
        <v>580</v>
      </c>
      <c r="EE4" s="622" t="s">
        <v>581</v>
      </c>
      <c r="EF4" s="623" t="s">
        <v>585</v>
      </c>
      <c r="EG4" s="621" t="s">
        <v>586</v>
      </c>
      <c r="EH4" s="621" t="s">
        <v>587</v>
      </c>
      <c r="EI4" s="622" t="s">
        <v>694</v>
      </c>
      <c r="EJ4" s="623" t="s">
        <v>695</v>
      </c>
      <c r="EK4" s="621" t="s">
        <v>696</v>
      </c>
      <c r="EL4" s="621" t="s">
        <v>1097</v>
      </c>
      <c r="EM4" s="622" t="s">
        <v>1098</v>
      </c>
      <c r="EN4" s="623" t="s">
        <v>1281</v>
      </c>
      <c r="EO4" s="621" t="s">
        <v>1282</v>
      </c>
      <c r="EP4" s="621" t="s">
        <v>1283</v>
      </c>
      <c r="EQ4" s="622" t="s">
        <v>1284</v>
      </c>
      <c r="ER4" s="623" t="s">
        <v>309</v>
      </c>
      <c r="ES4" s="621" t="s">
        <v>310</v>
      </c>
      <c r="ET4" s="621" t="s">
        <v>311</v>
      </c>
      <c r="EU4" s="622" t="s">
        <v>312</v>
      </c>
      <c r="EV4" s="623" t="s">
        <v>313</v>
      </c>
      <c r="EW4" s="621" t="s">
        <v>314</v>
      </c>
      <c r="EX4" s="621" t="s">
        <v>315</v>
      </c>
      <c r="EY4" s="622" t="s">
        <v>316</v>
      </c>
      <c r="EZ4" s="623" t="s">
        <v>317</v>
      </c>
      <c r="FA4" s="621" t="s">
        <v>318</v>
      </c>
      <c r="FB4" s="621" t="s">
        <v>319</v>
      </c>
      <c r="FC4" s="622" t="s">
        <v>320</v>
      </c>
      <c r="FD4" s="623" t="s">
        <v>321</v>
      </c>
      <c r="FE4" s="621" t="s">
        <v>322</v>
      </c>
      <c r="FF4" s="621" t="s">
        <v>323</v>
      </c>
      <c r="FG4" s="622" t="s">
        <v>324</v>
      </c>
      <c r="FH4" s="623" t="s">
        <v>325</v>
      </c>
      <c r="FI4" s="621" t="s">
        <v>326</v>
      </c>
      <c r="FJ4" s="621" t="s">
        <v>327</v>
      </c>
      <c r="FK4" s="622" t="s">
        <v>328</v>
      </c>
      <c r="FL4" s="623" t="s">
        <v>329</v>
      </c>
      <c r="FM4" s="621" t="s">
        <v>330</v>
      </c>
      <c r="FN4" s="621" t="s">
        <v>331</v>
      </c>
      <c r="FO4" s="622" t="s">
        <v>332</v>
      </c>
      <c r="FP4" s="623" t="s">
        <v>333</v>
      </c>
      <c r="FQ4" s="621" t="s">
        <v>334</v>
      </c>
      <c r="FR4" s="621" t="s">
        <v>335</v>
      </c>
      <c r="FS4" s="622" t="s">
        <v>336</v>
      </c>
      <c r="FT4" s="623" t="s">
        <v>337</v>
      </c>
      <c r="FU4" s="621" t="s">
        <v>338</v>
      </c>
      <c r="FV4" s="621" t="s">
        <v>339</v>
      </c>
      <c r="FW4" s="622" t="s">
        <v>340</v>
      </c>
      <c r="FX4" s="623" t="s">
        <v>341</v>
      </c>
      <c r="FY4" s="621" t="s">
        <v>342</v>
      </c>
      <c r="FZ4" s="621" t="s">
        <v>343</v>
      </c>
      <c r="GA4" s="622" t="s">
        <v>344</v>
      </c>
      <c r="GB4" s="623" t="s">
        <v>345</v>
      </c>
      <c r="GC4" s="621" t="s">
        <v>346</v>
      </c>
      <c r="GD4" s="621" t="s">
        <v>347</v>
      </c>
      <c r="GE4" s="622" t="s">
        <v>348</v>
      </c>
      <c r="GF4" s="623" t="s">
        <v>349</v>
      </c>
      <c r="GG4" s="621" t="s">
        <v>350</v>
      </c>
      <c r="GH4" s="621" t="s">
        <v>351</v>
      </c>
      <c r="GI4" s="622" t="s">
        <v>352</v>
      </c>
      <c r="GJ4" s="623" t="s">
        <v>353</v>
      </c>
      <c r="GK4" s="621" t="s">
        <v>354</v>
      </c>
      <c r="GL4" s="621" t="s">
        <v>355</v>
      </c>
      <c r="GM4" s="622" t="s">
        <v>356</v>
      </c>
      <c r="GN4" s="623" t="s">
        <v>513</v>
      </c>
      <c r="GO4" s="621" t="s">
        <v>514</v>
      </c>
      <c r="GP4" s="621" t="s">
        <v>515</v>
      </c>
      <c r="GQ4" s="622" t="s">
        <v>516</v>
      </c>
      <c r="GR4" s="623" t="s">
        <v>517</v>
      </c>
      <c r="GS4" s="621" t="s">
        <v>518</v>
      </c>
      <c r="GT4" s="621" t="s">
        <v>519</v>
      </c>
      <c r="GU4" s="622" t="s">
        <v>520</v>
      </c>
      <c r="GV4" s="623" t="s">
        <v>521</v>
      </c>
      <c r="GW4" s="621" t="s">
        <v>532</v>
      </c>
      <c r="GX4" s="621" t="s">
        <v>533</v>
      </c>
      <c r="GY4" s="622" t="s">
        <v>534</v>
      </c>
      <c r="GZ4" s="603" t="s">
        <v>535</v>
      </c>
      <c r="HA4" s="603" t="s">
        <v>536</v>
      </c>
      <c r="HB4" s="603" t="s">
        <v>537</v>
      </c>
      <c r="HC4" s="603" t="s">
        <v>538</v>
      </c>
      <c r="HD4" s="603" t="s">
        <v>539</v>
      </c>
      <c r="HE4" s="603" t="s">
        <v>540</v>
      </c>
      <c r="HF4" s="603" t="s">
        <v>541</v>
      </c>
      <c r="HG4" s="603" t="s">
        <v>542</v>
      </c>
      <c r="HH4" s="603" t="s">
        <v>543</v>
      </c>
      <c r="HI4" s="603" t="s">
        <v>544</v>
      </c>
      <c r="HJ4" s="603" t="s">
        <v>545</v>
      </c>
      <c r="HK4" s="603" t="s">
        <v>546</v>
      </c>
      <c r="HL4" s="603" t="s">
        <v>547</v>
      </c>
      <c r="HM4" s="603" t="s">
        <v>548</v>
      </c>
      <c r="HN4" s="603" t="s">
        <v>549</v>
      </c>
      <c r="HO4" s="603" t="s">
        <v>550</v>
      </c>
      <c r="HP4" s="603" t="s">
        <v>551</v>
      </c>
      <c r="HQ4" s="603" t="s">
        <v>552</v>
      </c>
      <c r="HR4" s="603" t="s">
        <v>553</v>
      </c>
      <c r="HS4" s="603" t="s">
        <v>554</v>
      </c>
      <c r="HT4" s="603" t="s">
        <v>555</v>
      </c>
      <c r="HU4" s="603" t="s">
        <v>556</v>
      </c>
      <c r="HV4" s="603" t="s">
        <v>557</v>
      </c>
      <c r="HW4" s="603" t="s">
        <v>558</v>
      </c>
      <c r="HX4" s="603" t="s">
        <v>559</v>
      </c>
      <c r="HY4" s="603" t="s">
        <v>560</v>
      </c>
      <c r="HZ4" s="603" t="s">
        <v>561</v>
      </c>
      <c r="IA4" s="603" t="s">
        <v>562</v>
      </c>
      <c r="IB4" s="603" t="s">
        <v>563</v>
      </c>
      <c r="IC4" s="603" t="s">
        <v>564</v>
      </c>
      <c r="ID4" s="603" t="s">
        <v>565</v>
      </c>
      <c r="IE4" s="603" t="s">
        <v>566</v>
      </c>
      <c r="IF4" s="603" t="s">
        <v>567</v>
      </c>
      <c r="IG4" s="603" t="s">
        <v>568</v>
      </c>
      <c r="IH4" s="603" t="s">
        <v>569</v>
      </c>
      <c r="II4" s="603" t="s">
        <v>570</v>
      </c>
      <c r="IJ4" s="603" t="s">
        <v>664</v>
      </c>
      <c r="IK4" s="603" t="s">
        <v>665</v>
      </c>
      <c r="IL4" s="603" t="s">
        <v>666</v>
      </c>
      <c r="IM4" s="603" t="s">
        <v>667</v>
      </c>
      <c r="IN4" s="603" t="s">
        <v>668</v>
      </c>
      <c r="IO4" s="603" t="s">
        <v>669</v>
      </c>
      <c r="IP4" s="603" t="s">
        <v>670</v>
      </c>
      <c r="IQ4" s="603" t="s">
        <v>671</v>
      </c>
      <c r="IR4" s="603" t="s">
        <v>672</v>
      </c>
      <c r="IS4" s="603" t="s">
        <v>673</v>
      </c>
      <c r="IT4" s="603" t="s">
        <v>674</v>
      </c>
      <c r="IU4" s="603" t="s">
        <v>675</v>
      </c>
      <c r="IV4" s="624" t="s">
        <v>859</v>
      </c>
      <c r="IW4" s="624" t="s">
        <v>860</v>
      </c>
      <c r="IX4" s="624" t="s">
        <v>861</v>
      </c>
      <c r="IY4" s="624" t="s">
        <v>862</v>
      </c>
      <c r="IZ4" s="624" t="s">
        <v>863</v>
      </c>
      <c r="JA4" s="624" t="s">
        <v>864</v>
      </c>
      <c r="JB4" s="624" t="s">
        <v>865</v>
      </c>
      <c r="JC4" s="624" t="s">
        <v>866</v>
      </c>
      <c r="JD4" s="624" t="s">
        <v>867</v>
      </c>
      <c r="JE4" s="624" t="s">
        <v>868</v>
      </c>
      <c r="JF4" s="624" t="s">
        <v>869</v>
      </c>
      <c r="JG4" s="624" t="s">
        <v>870</v>
      </c>
      <c r="JH4" s="624" t="s">
        <v>871</v>
      </c>
      <c r="JI4" s="624" t="s">
        <v>872</v>
      </c>
      <c r="JJ4" s="624" t="s">
        <v>873</v>
      </c>
      <c r="JK4" s="624" t="s">
        <v>874</v>
      </c>
      <c r="JL4" s="624" t="s">
        <v>875</v>
      </c>
      <c r="JM4" s="624" t="s">
        <v>876</v>
      </c>
      <c r="JN4" s="624" t="s">
        <v>877</v>
      </c>
      <c r="JO4" s="624" t="s">
        <v>878</v>
      </c>
      <c r="JP4" s="624" t="s">
        <v>879</v>
      </c>
      <c r="JQ4" s="624" t="s">
        <v>880</v>
      </c>
      <c r="JR4" s="624" t="s">
        <v>881</v>
      </c>
      <c r="JS4" s="624" t="s">
        <v>882</v>
      </c>
      <c r="JT4" s="624" t="s">
        <v>883</v>
      </c>
      <c r="JU4" s="624" t="s">
        <v>884</v>
      </c>
      <c r="JV4" s="624" t="s">
        <v>885</v>
      </c>
      <c r="JW4" s="624" t="s">
        <v>886</v>
      </c>
      <c r="JX4" s="624" t="s">
        <v>887</v>
      </c>
      <c r="JY4" s="624" t="s">
        <v>888</v>
      </c>
      <c r="JZ4" s="624" t="s">
        <v>889</v>
      </c>
      <c r="KA4" s="624" t="s">
        <v>890</v>
      </c>
      <c r="KB4" s="624" t="s">
        <v>891</v>
      </c>
      <c r="KC4" s="624" t="s">
        <v>892</v>
      </c>
      <c r="KD4" s="624" t="s">
        <v>893</v>
      </c>
      <c r="KE4" s="624" t="s">
        <v>894</v>
      </c>
      <c r="KF4" s="624" t="s">
        <v>895</v>
      </c>
      <c r="KG4" s="624" t="s">
        <v>896</v>
      </c>
      <c r="KH4" s="624" t="s">
        <v>897</v>
      </c>
      <c r="KI4" s="624" t="s">
        <v>898</v>
      </c>
      <c r="KJ4" s="624" t="s">
        <v>899</v>
      </c>
      <c r="KK4" s="624" t="s">
        <v>900</v>
      </c>
      <c r="KL4" s="624" t="s">
        <v>901</v>
      </c>
      <c r="KM4" s="624" t="s">
        <v>902</v>
      </c>
      <c r="KN4" s="624" t="s">
        <v>903</v>
      </c>
      <c r="KO4" s="624" t="s">
        <v>904</v>
      </c>
      <c r="KP4" s="624" t="s">
        <v>905</v>
      </c>
      <c r="KQ4" s="624" t="s">
        <v>906</v>
      </c>
      <c r="KR4" s="624" t="s">
        <v>907</v>
      </c>
      <c r="KS4" s="624" t="s">
        <v>908</v>
      </c>
      <c r="KT4" s="624" t="s">
        <v>909</v>
      </c>
      <c r="KU4" s="624" t="s">
        <v>910</v>
      </c>
      <c r="KV4" s="624" t="s">
        <v>911</v>
      </c>
      <c r="KW4" s="624" t="s">
        <v>912</v>
      </c>
      <c r="KX4" s="624" t="s">
        <v>913</v>
      </c>
      <c r="KY4" s="624" t="s">
        <v>914</v>
      </c>
      <c r="KZ4" s="624" t="s">
        <v>915</v>
      </c>
      <c r="LA4" s="624" t="s">
        <v>916</v>
      </c>
      <c r="LB4" s="624" t="s">
        <v>917</v>
      </c>
      <c r="LC4" s="624" t="s">
        <v>918</v>
      </c>
      <c r="LD4" s="624" t="s">
        <v>919</v>
      </c>
      <c r="LE4" s="624" t="s">
        <v>920</v>
      </c>
      <c r="LF4" s="624" t="s">
        <v>921</v>
      </c>
      <c r="LG4" s="624" t="s">
        <v>922</v>
      </c>
      <c r="LH4" s="624" t="s">
        <v>923</v>
      </c>
      <c r="LI4" s="624" t="s">
        <v>924</v>
      </c>
      <c r="LJ4" s="624" t="s">
        <v>925</v>
      </c>
      <c r="LK4" s="624" t="s">
        <v>926</v>
      </c>
      <c r="LL4" s="624" t="s">
        <v>927</v>
      </c>
      <c r="LM4" s="624" t="s">
        <v>928</v>
      </c>
      <c r="LN4" s="624" t="s">
        <v>929</v>
      </c>
      <c r="LO4" s="624" t="s">
        <v>930</v>
      </c>
      <c r="LP4" s="624" t="s">
        <v>931</v>
      </c>
      <c r="LQ4" s="624" t="s">
        <v>932</v>
      </c>
      <c r="LR4" s="624" t="s">
        <v>933</v>
      </c>
      <c r="LS4" s="624" t="s">
        <v>934</v>
      </c>
      <c r="LT4" s="624" t="s">
        <v>935</v>
      </c>
      <c r="LU4" s="624" t="s">
        <v>936</v>
      </c>
      <c r="LV4" s="624" t="s">
        <v>937</v>
      </c>
      <c r="LW4" s="624" t="s">
        <v>938</v>
      </c>
      <c r="LX4" s="624" t="s">
        <v>939</v>
      </c>
      <c r="LY4" s="624" t="s">
        <v>940</v>
      </c>
      <c r="LZ4" s="624" t="s">
        <v>941</v>
      </c>
      <c r="MA4" s="624" t="s">
        <v>942</v>
      </c>
      <c r="MB4" s="624" t="s">
        <v>943</v>
      </c>
      <c r="MC4" s="624" t="s">
        <v>944</v>
      </c>
      <c r="MD4" s="624" t="s">
        <v>945</v>
      </c>
      <c r="ME4" s="624" t="s">
        <v>946</v>
      </c>
      <c r="MF4" s="624" t="s">
        <v>947</v>
      </c>
      <c r="MG4" s="624" t="s">
        <v>948</v>
      </c>
      <c r="MH4" s="624" t="s">
        <v>949</v>
      </c>
      <c r="MI4" s="624" t="s">
        <v>950</v>
      </c>
      <c r="MJ4" s="624" t="s">
        <v>951</v>
      </c>
      <c r="MK4" s="624" t="s">
        <v>952</v>
      </c>
      <c r="ML4" s="624" t="s">
        <v>953</v>
      </c>
      <c r="MM4" s="624" t="s">
        <v>954</v>
      </c>
      <c r="MN4" s="624" t="s">
        <v>955</v>
      </c>
      <c r="MO4" s="624" t="s">
        <v>956</v>
      </c>
      <c r="MP4" s="624" t="s">
        <v>957</v>
      </c>
      <c r="MQ4" s="624" t="s">
        <v>958</v>
      </c>
      <c r="MR4" s="624" t="s">
        <v>959</v>
      </c>
      <c r="MS4" s="624" t="s">
        <v>960</v>
      </c>
      <c r="MT4" s="624" t="s">
        <v>961</v>
      </c>
      <c r="MU4" s="624" t="s">
        <v>962</v>
      </c>
      <c r="MV4" s="624" t="s">
        <v>963</v>
      </c>
      <c r="MW4" s="624" t="s">
        <v>964</v>
      </c>
      <c r="MX4" s="624" t="s">
        <v>965</v>
      </c>
      <c r="MY4" s="624" t="s">
        <v>966</v>
      </c>
      <c r="MZ4" s="624" t="s">
        <v>967</v>
      </c>
      <c r="NA4" s="624" t="s">
        <v>968</v>
      </c>
      <c r="NB4" s="624" t="s">
        <v>969</v>
      </c>
      <c r="NC4" s="624" t="s">
        <v>970</v>
      </c>
      <c r="ND4" s="624" t="s">
        <v>971</v>
      </c>
      <c r="NE4" s="624" t="s">
        <v>972</v>
      </c>
      <c r="NF4" s="624" t="s">
        <v>973</v>
      </c>
      <c r="NG4" s="624" t="s">
        <v>974</v>
      </c>
      <c r="NH4" s="624" t="s">
        <v>975</v>
      </c>
      <c r="NI4" s="624" t="s">
        <v>976</v>
      </c>
      <c r="NJ4" s="624" t="s">
        <v>977</v>
      </c>
      <c r="NK4" s="624" t="s">
        <v>978</v>
      </c>
      <c r="NL4" s="624" t="s">
        <v>979</v>
      </c>
      <c r="NM4" s="624" t="s">
        <v>980</v>
      </c>
      <c r="NN4" s="624" t="s">
        <v>981</v>
      </c>
      <c r="NO4" s="624" t="s">
        <v>982</v>
      </c>
      <c r="NP4" s="624" t="s">
        <v>983</v>
      </c>
      <c r="NQ4" s="624" t="s">
        <v>984</v>
      </c>
      <c r="NR4" s="624" t="s">
        <v>985</v>
      </c>
      <c r="NS4" s="624" t="s">
        <v>986</v>
      </c>
      <c r="NT4" s="624" t="s">
        <v>987</v>
      </c>
      <c r="NU4" s="624" t="s">
        <v>988</v>
      </c>
      <c r="NV4" s="624" t="s">
        <v>989</v>
      </c>
      <c r="NW4" s="624" t="s">
        <v>990</v>
      </c>
      <c r="NX4" s="624" t="s">
        <v>991</v>
      </c>
      <c r="NY4" s="624" t="s">
        <v>992</v>
      </c>
      <c r="NZ4" s="624" t="s">
        <v>993</v>
      </c>
      <c r="OA4" s="624" t="s">
        <v>994</v>
      </c>
      <c r="OB4" s="624" t="s">
        <v>995</v>
      </c>
      <c r="OC4" s="624" t="s">
        <v>996</v>
      </c>
      <c r="OD4" s="624" t="s">
        <v>997</v>
      </c>
      <c r="OE4" s="624" t="s">
        <v>998</v>
      </c>
      <c r="OF4" s="624" t="s">
        <v>999</v>
      </c>
      <c r="OG4" s="624" t="s">
        <v>1000</v>
      </c>
      <c r="OH4" s="624" t="s">
        <v>1001</v>
      </c>
      <c r="OI4" s="624" t="s">
        <v>1002</v>
      </c>
      <c r="OJ4" s="624" t="s">
        <v>1003</v>
      </c>
      <c r="OK4" s="624" t="s">
        <v>1004</v>
      </c>
      <c r="OL4" s="624" t="s">
        <v>1005</v>
      </c>
      <c r="OM4" s="624" t="s">
        <v>1006</v>
      </c>
      <c r="ON4" s="624" t="s">
        <v>1007</v>
      </c>
      <c r="OO4" s="624" t="s">
        <v>1008</v>
      </c>
      <c r="OP4" s="624" t="s">
        <v>1009</v>
      </c>
      <c r="OQ4" s="624" t="s">
        <v>1010</v>
      </c>
      <c r="OR4" s="624" t="s">
        <v>1011</v>
      </c>
      <c r="OS4" s="624" t="s">
        <v>1012</v>
      </c>
      <c r="OT4" s="624" t="s">
        <v>1013</v>
      </c>
      <c r="OU4" s="624" t="s">
        <v>1014</v>
      </c>
      <c r="OV4" s="624" t="s">
        <v>1015</v>
      </c>
      <c r="OW4" s="624" t="s">
        <v>1016</v>
      </c>
      <c r="OX4" s="624" t="s">
        <v>1017</v>
      </c>
      <c r="OY4" s="624" t="s">
        <v>1018</v>
      </c>
      <c r="OZ4" s="624" t="s">
        <v>1019</v>
      </c>
      <c r="PA4" s="624" t="s">
        <v>1020</v>
      </c>
      <c r="PB4" s="624" t="s">
        <v>1021</v>
      </c>
      <c r="PC4" s="624" t="s">
        <v>1022</v>
      </c>
      <c r="PD4" s="624" t="s">
        <v>1023</v>
      </c>
      <c r="PE4" s="624" t="s">
        <v>1024</v>
      </c>
      <c r="PF4" s="624" t="s">
        <v>1025</v>
      </c>
      <c r="PG4" s="624" t="s">
        <v>1026</v>
      </c>
      <c r="PH4" s="624" t="s">
        <v>1027</v>
      </c>
      <c r="PI4" s="624" t="s">
        <v>1028</v>
      </c>
      <c r="PJ4" s="624" t="s">
        <v>1029</v>
      </c>
      <c r="PK4" s="624" t="s">
        <v>1030</v>
      </c>
      <c r="PL4" s="624" t="s">
        <v>1031</v>
      </c>
      <c r="PM4" s="624" t="s">
        <v>1032</v>
      </c>
      <c r="PN4" s="624" t="s">
        <v>1033</v>
      </c>
      <c r="PO4" s="624" t="s">
        <v>1034</v>
      </c>
      <c r="PP4" s="624" t="s">
        <v>1035</v>
      </c>
      <c r="PQ4" s="624" t="s">
        <v>1036</v>
      </c>
      <c r="PR4" s="624" t="s">
        <v>1037</v>
      </c>
      <c r="PS4" s="624" t="s">
        <v>1038</v>
      </c>
      <c r="PT4" s="624" t="s">
        <v>1039</v>
      </c>
      <c r="PU4" s="624" t="s">
        <v>1040</v>
      </c>
      <c r="PV4" s="624" t="s">
        <v>1041</v>
      </c>
      <c r="PW4" s="624" t="s">
        <v>1042</v>
      </c>
      <c r="PX4" s="624" t="s">
        <v>1043</v>
      </c>
      <c r="PY4" s="624" t="s">
        <v>1044</v>
      </c>
      <c r="PZ4" s="624" t="s">
        <v>1045</v>
      </c>
      <c r="QA4" s="624" t="s">
        <v>1046</v>
      </c>
      <c r="QB4" s="624" t="s">
        <v>1047</v>
      </c>
      <c r="QC4" s="624" t="s">
        <v>1048</v>
      </c>
      <c r="QD4" s="624" t="s">
        <v>1049</v>
      </c>
      <c r="QE4" s="624" t="s">
        <v>1050</v>
      </c>
      <c r="QF4" s="624" t="s">
        <v>1051</v>
      </c>
      <c r="QG4" s="624" t="s">
        <v>1052</v>
      </c>
      <c r="QH4" s="624" t="s">
        <v>1053</v>
      </c>
      <c r="QI4" s="624" t="s">
        <v>1054</v>
      </c>
      <c r="QJ4" s="624" t="s">
        <v>1055</v>
      </c>
      <c r="QK4" s="624" t="s">
        <v>1056</v>
      </c>
      <c r="QL4" s="624" t="s">
        <v>1057</v>
      </c>
      <c r="QM4" s="624" t="s">
        <v>1058</v>
      </c>
      <c r="QN4" s="624" t="s">
        <v>1059</v>
      </c>
      <c r="QO4" s="624" t="s">
        <v>1060</v>
      </c>
      <c r="QP4" s="624" t="s">
        <v>1061</v>
      </c>
      <c r="QQ4" s="624" t="s">
        <v>1062</v>
      </c>
      <c r="QR4" s="624" t="s">
        <v>1063</v>
      </c>
      <c r="QS4" s="624" t="s">
        <v>1064</v>
      </c>
      <c r="QT4" s="624" t="s">
        <v>1065</v>
      </c>
      <c r="QU4" s="624" t="s">
        <v>1066</v>
      </c>
      <c r="QV4" s="624" t="s">
        <v>1067</v>
      </c>
      <c r="QW4" s="624" t="s">
        <v>1068</v>
      </c>
      <c r="QX4" s="624" t="s">
        <v>1069</v>
      </c>
      <c r="QY4" s="624" t="s">
        <v>1070</v>
      </c>
      <c r="QZ4" s="624" t="s">
        <v>1071</v>
      </c>
      <c r="RA4" s="624" t="s">
        <v>1072</v>
      </c>
      <c r="RB4" s="624" t="s">
        <v>1073</v>
      </c>
      <c r="RC4" s="624" t="s">
        <v>1074</v>
      </c>
      <c r="RD4" s="624" t="s">
        <v>1075</v>
      </c>
      <c r="RE4" s="624" t="s">
        <v>1076</v>
      </c>
      <c r="RF4" s="624" t="s">
        <v>1077</v>
      </c>
      <c r="RG4" s="624" t="s">
        <v>1078</v>
      </c>
      <c r="RH4" s="624" t="s">
        <v>1079</v>
      </c>
      <c r="RI4" s="624" t="s">
        <v>1080</v>
      </c>
      <c r="RJ4" s="624" t="s">
        <v>1081</v>
      </c>
      <c r="RK4" s="624" t="s">
        <v>1082</v>
      </c>
      <c r="RL4" s="624" t="s">
        <v>1083</v>
      </c>
      <c r="RM4" s="624" t="s">
        <v>1084</v>
      </c>
      <c r="RN4" s="624" t="s">
        <v>1085</v>
      </c>
      <c r="RO4" s="624" t="s">
        <v>1086</v>
      </c>
      <c r="RP4" s="624" t="s">
        <v>1087</v>
      </c>
      <c r="RQ4" s="624" t="s">
        <v>1088</v>
      </c>
      <c r="RR4" s="624" t="s">
        <v>1089</v>
      </c>
      <c r="RS4" s="624" t="s">
        <v>1090</v>
      </c>
      <c r="RT4" s="624" t="s">
        <v>1091</v>
      </c>
      <c r="RU4" s="624" t="s">
        <v>1092</v>
      </c>
      <c r="RV4" s="624" t="s">
        <v>1093</v>
      </c>
      <c r="RW4" s="624" t="str">
        <f>CONCATENATE(RW3,"*")</f>
        <v>4Q99*</v>
      </c>
      <c r="RX4" s="624" t="s">
        <v>1105</v>
      </c>
      <c r="RY4" s="624" t="s">
        <v>1106</v>
      </c>
      <c r="RZ4" s="624" t="s">
        <v>1107</v>
      </c>
      <c r="SA4" s="624" t="str">
        <f>CONCATENATE(SA3,"*")</f>
        <v>4Q00*</v>
      </c>
    </row>
    <row r="5" spans="1:542">
      <c r="A5" s="625"/>
      <c r="B5" s="626"/>
      <c r="C5" s="626"/>
      <c r="D5" s="626"/>
      <c r="E5" s="626"/>
      <c r="F5" s="626"/>
      <c r="G5" s="610">
        <v>4</v>
      </c>
      <c r="H5" s="627"/>
      <c r="I5" s="628">
        <v>4</v>
      </c>
      <c r="J5" s="629"/>
      <c r="K5" s="630"/>
      <c r="L5" s="631">
        <v>1979</v>
      </c>
      <c r="M5" s="632">
        <v>1980</v>
      </c>
      <c r="N5" s="632">
        <v>1980</v>
      </c>
      <c r="O5" s="633">
        <v>1980</v>
      </c>
      <c r="P5" s="632">
        <v>1980</v>
      </c>
      <c r="Q5" s="632">
        <v>1981</v>
      </c>
      <c r="R5" s="632">
        <v>1981</v>
      </c>
      <c r="S5" s="633">
        <v>1981</v>
      </c>
      <c r="T5" s="632">
        <v>1981</v>
      </c>
      <c r="U5" s="632">
        <v>1982</v>
      </c>
      <c r="V5" s="632">
        <v>1982</v>
      </c>
      <c r="W5" s="633">
        <v>1982</v>
      </c>
      <c r="X5" s="632">
        <v>1982</v>
      </c>
      <c r="Y5" s="632">
        <v>1983</v>
      </c>
      <c r="Z5" s="632">
        <v>1983</v>
      </c>
      <c r="AA5" s="633">
        <v>1983</v>
      </c>
      <c r="AB5" s="632">
        <v>1983</v>
      </c>
      <c r="AC5" s="632">
        <v>1984</v>
      </c>
      <c r="AD5" s="632">
        <v>1984</v>
      </c>
      <c r="AE5" s="633">
        <v>1984</v>
      </c>
      <c r="AF5" s="632">
        <v>1984</v>
      </c>
      <c r="AG5" s="632">
        <v>1985</v>
      </c>
      <c r="AH5" s="632">
        <v>1985</v>
      </c>
      <c r="AI5" s="633">
        <v>1985</v>
      </c>
      <c r="AJ5" s="632">
        <v>1985</v>
      </c>
      <c r="AK5" s="632">
        <v>1986</v>
      </c>
      <c r="AL5" s="632">
        <v>1986</v>
      </c>
      <c r="AM5" s="633">
        <v>1986</v>
      </c>
      <c r="AN5" s="632">
        <v>1986</v>
      </c>
      <c r="AO5" s="632">
        <v>1987</v>
      </c>
      <c r="AP5" s="632">
        <v>1987</v>
      </c>
      <c r="AQ5" s="633">
        <v>1987</v>
      </c>
      <c r="AR5" s="632">
        <v>1987</v>
      </c>
      <c r="AS5" s="632">
        <v>1988</v>
      </c>
      <c r="AT5" s="632">
        <v>1988</v>
      </c>
      <c r="AU5" s="633">
        <v>1988</v>
      </c>
      <c r="AV5" s="632">
        <v>1988</v>
      </c>
      <c r="AW5" s="632">
        <v>1989</v>
      </c>
      <c r="AX5" s="632">
        <v>1989</v>
      </c>
      <c r="AY5" s="633">
        <v>1989</v>
      </c>
      <c r="AZ5" s="632">
        <v>1989</v>
      </c>
      <c r="BA5" s="632">
        <v>1990</v>
      </c>
      <c r="BB5" s="632">
        <v>1990</v>
      </c>
      <c r="BC5" s="633">
        <v>1990</v>
      </c>
      <c r="BD5" s="632">
        <v>1990</v>
      </c>
      <c r="BE5" s="632">
        <v>1991</v>
      </c>
      <c r="BF5" s="632">
        <v>1991</v>
      </c>
      <c r="BG5" s="633">
        <v>1991</v>
      </c>
      <c r="BH5" s="632">
        <v>1991</v>
      </c>
      <c r="BI5" s="632">
        <v>1992</v>
      </c>
      <c r="BJ5" s="632">
        <v>1992</v>
      </c>
      <c r="BK5" s="633">
        <v>1992</v>
      </c>
      <c r="BL5" s="632">
        <v>1992</v>
      </c>
      <c r="BM5" s="632">
        <v>1993</v>
      </c>
      <c r="BN5" s="632">
        <v>1993</v>
      </c>
      <c r="BO5" s="633">
        <v>1993</v>
      </c>
      <c r="BP5" s="632">
        <v>1993</v>
      </c>
      <c r="BQ5" s="632">
        <v>1994</v>
      </c>
      <c r="BR5" s="632">
        <v>1994</v>
      </c>
      <c r="BS5" s="633">
        <v>1994</v>
      </c>
      <c r="BT5" s="632">
        <v>1994</v>
      </c>
      <c r="BU5" s="632">
        <v>1995</v>
      </c>
      <c r="BV5" s="632">
        <v>1995</v>
      </c>
      <c r="BW5" s="633">
        <v>1995</v>
      </c>
      <c r="BX5" s="632">
        <v>1995</v>
      </c>
      <c r="BY5" s="632">
        <v>1996</v>
      </c>
      <c r="BZ5" s="632">
        <v>1996</v>
      </c>
      <c r="CA5" s="633">
        <v>1996</v>
      </c>
      <c r="CB5" s="632">
        <v>1996</v>
      </c>
      <c r="CC5" s="632">
        <v>1997</v>
      </c>
      <c r="CD5" s="632">
        <v>1997</v>
      </c>
      <c r="CE5" s="633">
        <v>1997</v>
      </c>
      <c r="CF5" s="632">
        <v>1997</v>
      </c>
      <c r="CG5" s="632">
        <v>1998</v>
      </c>
      <c r="CH5" s="632">
        <v>1998</v>
      </c>
      <c r="CI5" s="633">
        <v>1998</v>
      </c>
      <c r="CJ5" s="632">
        <v>1998</v>
      </c>
      <c r="CK5" s="632">
        <v>1999</v>
      </c>
      <c r="CL5" s="632">
        <v>1999</v>
      </c>
      <c r="CM5" s="633">
        <v>1999</v>
      </c>
      <c r="CN5" s="632">
        <v>1999</v>
      </c>
      <c r="CO5" s="632">
        <v>2000</v>
      </c>
      <c r="CP5" s="632">
        <v>2000</v>
      </c>
      <c r="CQ5" s="633">
        <v>2000</v>
      </c>
      <c r="CR5" s="632">
        <v>2000</v>
      </c>
      <c r="CS5" s="632">
        <v>2001</v>
      </c>
      <c r="CT5" s="632">
        <v>2001</v>
      </c>
      <c r="CU5" s="633">
        <v>2001</v>
      </c>
      <c r="CV5" s="632">
        <v>2001</v>
      </c>
      <c r="CW5" s="632">
        <v>2002</v>
      </c>
      <c r="CX5" s="632">
        <v>2002</v>
      </c>
      <c r="CY5" s="633">
        <v>2002</v>
      </c>
      <c r="CZ5" s="632">
        <v>2002</v>
      </c>
      <c r="DA5" s="632">
        <v>2003</v>
      </c>
      <c r="DB5" s="632">
        <v>2003</v>
      </c>
      <c r="DC5" s="633">
        <v>2003</v>
      </c>
      <c r="DD5" s="632">
        <v>2003</v>
      </c>
      <c r="DE5" s="632">
        <v>2004</v>
      </c>
      <c r="DF5" s="632">
        <v>2004</v>
      </c>
      <c r="DG5" s="633">
        <v>2004</v>
      </c>
      <c r="DH5" s="632">
        <v>2004</v>
      </c>
      <c r="DI5" s="632">
        <v>2005</v>
      </c>
      <c r="DJ5" s="632">
        <v>2005</v>
      </c>
      <c r="DK5" s="633">
        <v>2005</v>
      </c>
      <c r="DL5" s="632">
        <v>2005</v>
      </c>
      <c r="DM5" s="632">
        <v>2006</v>
      </c>
      <c r="DN5" s="632">
        <v>2006</v>
      </c>
      <c r="DO5" s="633">
        <v>2006</v>
      </c>
      <c r="DP5" s="632">
        <v>2006</v>
      </c>
      <c r="DQ5" s="632">
        <v>2007</v>
      </c>
      <c r="DR5" s="632">
        <v>2007</v>
      </c>
      <c r="DS5" s="633">
        <v>2007</v>
      </c>
      <c r="DT5" s="632">
        <v>2007</v>
      </c>
      <c r="DU5" s="632">
        <v>2008</v>
      </c>
      <c r="DV5" s="632">
        <v>2008</v>
      </c>
      <c r="DW5" s="633">
        <v>2008</v>
      </c>
      <c r="DX5" s="632">
        <v>2008</v>
      </c>
      <c r="DY5" s="632">
        <v>2009</v>
      </c>
      <c r="DZ5" s="632">
        <v>2009</v>
      </c>
      <c r="EA5" s="633">
        <v>2009</v>
      </c>
      <c r="EB5" s="632">
        <v>2009</v>
      </c>
      <c r="EC5" s="632">
        <v>2010</v>
      </c>
      <c r="ED5" s="632">
        <v>2010</v>
      </c>
      <c r="EE5" s="633">
        <v>2010</v>
      </c>
      <c r="EF5" s="632">
        <v>2010</v>
      </c>
      <c r="EG5" s="632">
        <v>2011</v>
      </c>
      <c r="EH5" s="632">
        <v>2011</v>
      </c>
      <c r="EI5" s="633">
        <v>2011</v>
      </c>
      <c r="EJ5" s="632">
        <v>2011</v>
      </c>
      <c r="EK5" s="632">
        <v>2012</v>
      </c>
      <c r="EL5" s="632">
        <v>2012</v>
      </c>
      <c r="EM5" s="633">
        <v>2012</v>
      </c>
      <c r="EN5" s="632">
        <v>2012</v>
      </c>
      <c r="EO5" s="632">
        <v>2013</v>
      </c>
      <c r="EP5" s="632">
        <v>2013</v>
      </c>
      <c r="EQ5" s="633">
        <v>2013</v>
      </c>
      <c r="ER5" s="632">
        <v>2013</v>
      </c>
      <c r="ES5" s="632">
        <v>2014</v>
      </c>
      <c r="ET5" s="632">
        <v>2014</v>
      </c>
      <c r="EU5" s="633">
        <v>2014</v>
      </c>
      <c r="EV5" s="632">
        <v>2014</v>
      </c>
      <c r="EW5" s="632">
        <v>2015</v>
      </c>
      <c r="EX5" s="632">
        <v>2015</v>
      </c>
      <c r="EY5" s="633">
        <v>2015</v>
      </c>
      <c r="EZ5" s="632">
        <v>2015</v>
      </c>
      <c r="FA5" s="632">
        <v>2016</v>
      </c>
      <c r="FB5" s="632">
        <v>2016</v>
      </c>
      <c r="FC5" s="633">
        <v>2016</v>
      </c>
      <c r="FD5" s="632">
        <v>2016</v>
      </c>
      <c r="FE5" s="632">
        <v>2017</v>
      </c>
      <c r="FF5" s="632">
        <v>2017</v>
      </c>
      <c r="FG5" s="633">
        <v>2017</v>
      </c>
      <c r="FH5" s="632">
        <v>2017</v>
      </c>
      <c r="FI5" s="632">
        <v>2018</v>
      </c>
      <c r="FJ5" s="632">
        <v>2018</v>
      </c>
      <c r="FK5" s="633">
        <v>2018</v>
      </c>
      <c r="FL5" s="632">
        <v>2018</v>
      </c>
      <c r="FM5" s="632">
        <v>2019</v>
      </c>
      <c r="FN5" s="632">
        <v>2019</v>
      </c>
      <c r="FO5" s="633">
        <v>2019</v>
      </c>
      <c r="FP5" s="632">
        <v>2019</v>
      </c>
      <c r="FQ5" s="632">
        <v>2020</v>
      </c>
      <c r="FR5" s="632">
        <v>2020</v>
      </c>
      <c r="FS5" s="633">
        <v>2020</v>
      </c>
      <c r="FT5" s="632">
        <v>2020</v>
      </c>
      <c r="FU5" s="632">
        <v>2021</v>
      </c>
      <c r="FV5" s="632">
        <v>2021</v>
      </c>
      <c r="FW5" s="633">
        <v>2021</v>
      </c>
      <c r="FX5" s="632">
        <v>2021</v>
      </c>
      <c r="FY5" s="632">
        <v>2022</v>
      </c>
      <c r="FZ5" s="632">
        <v>2022</v>
      </c>
      <c r="GA5" s="633">
        <v>2022</v>
      </c>
      <c r="GB5" s="632">
        <v>2022</v>
      </c>
      <c r="GC5" s="632">
        <v>2023</v>
      </c>
      <c r="GD5" s="632">
        <v>2023</v>
      </c>
      <c r="GE5" s="633">
        <v>2023</v>
      </c>
      <c r="GF5" s="632">
        <v>2023</v>
      </c>
      <c r="GG5" s="632">
        <v>2024</v>
      </c>
      <c r="GH5" s="632">
        <v>2024</v>
      </c>
      <c r="GI5" s="633">
        <v>2024</v>
      </c>
      <c r="GJ5" s="632">
        <v>2024</v>
      </c>
      <c r="GK5" s="632">
        <v>2025</v>
      </c>
      <c r="GL5" s="632">
        <v>2025</v>
      </c>
      <c r="GM5" s="633">
        <v>2025</v>
      </c>
      <c r="GN5" s="632">
        <v>2025</v>
      </c>
      <c r="GO5" s="632">
        <v>2026</v>
      </c>
      <c r="GP5" s="632">
        <v>2026</v>
      </c>
      <c r="GQ5" s="633">
        <v>2026</v>
      </c>
      <c r="GR5" s="632">
        <v>2026</v>
      </c>
      <c r="GS5" s="632">
        <v>2027</v>
      </c>
      <c r="GT5" s="632">
        <v>2027</v>
      </c>
      <c r="GU5" s="633">
        <v>2027</v>
      </c>
      <c r="GV5" s="632">
        <v>2027</v>
      </c>
      <c r="GW5" s="632">
        <f>GV5+1</f>
        <v>2028</v>
      </c>
      <c r="GX5" s="632">
        <f>GW5</f>
        <v>2028</v>
      </c>
      <c r="GY5" s="633">
        <f>GX5</f>
        <v>2028</v>
      </c>
      <c r="GZ5" s="633">
        <f>GY5</f>
        <v>2028</v>
      </c>
      <c r="HA5" s="633">
        <f>GZ5+1</f>
        <v>2029</v>
      </c>
      <c r="HB5" s="633">
        <f>HA5</f>
        <v>2029</v>
      </c>
      <c r="HC5" s="633">
        <f>HB5</f>
        <v>2029</v>
      </c>
      <c r="HD5" s="633">
        <f>HC5</f>
        <v>2029</v>
      </c>
      <c r="HE5" s="633">
        <f>HD5+1</f>
        <v>2030</v>
      </c>
      <c r="HF5" s="633">
        <f>HE5</f>
        <v>2030</v>
      </c>
      <c r="HG5" s="633">
        <f>HF5</f>
        <v>2030</v>
      </c>
      <c r="HH5" s="633">
        <f>HG5</f>
        <v>2030</v>
      </c>
      <c r="HI5" s="633">
        <f>HH5+1</f>
        <v>2031</v>
      </c>
      <c r="HJ5" s="633">
        <f>HI5</f>
        <v>2031</v>
      </c>
      <c r="HK5" s="633">
        <f>HJ5</f>
        <v>2031</v>
      </c>
      <c r="HL5" s="633">
        <f>HK5</f>
        <v>2031</v>
      </c>
      <c r="HM5" s="633">
        <f>HL5+1</f>
        <v>2032</v>
      </c>
      <c r="HN5" s="633">
        <f>HM5</f>
        <v>2032</v>
      </c>
      <c r="HO5" s="633">
        <f>HN5</f>
        <v>2032</v>
      </c>
      <c r="HP5" s="633">
        <f>HO5</f>
        <v>2032</v>
      </c>
      <c r="HQ5" s="633">
        <f>HP5+1</f>
        <v>2033</v>
      </c>
      <c r="HR5" s="633">
        <f>HQ5</f>
        <v>2033</v>
      </c>
      <c r="HS5" s="633">
        <f>HR5</f>
        <v>2033</v>
      </c>
      <c r="HT5" s="633">
        <f>HS5</f>
        <v>2033</v>
      </c>
      <c r="HU5" s="633">
        <f>HT5+1</f>
        <v>2034</v>
      </c>
      <c r="HV5" s="633">
        <f>HU5</f>
        <v>2034</v>
      </c>
      <c r="HW5" s="633">
        <f>HV5</f>
        <v>2034</v>
      </c>
      <c r="HX5" s="633">
        <f>HW5</f>
        <v>2034</v>
      </c>
      <c r="HY5" s="633">
        <f>HX5+1</f>
        <v>2035</v>
      </c>
      <c r="HZ5" s="633">
        <f>HY5</f>
        <v>2035</v>
      </c>
      <c r="IA5" s="633">
        <f>HZ5</f>
        <v>2035</v>
      </c>
      <c r="IB5" s="633">
        <f>IA5</f>
        <v>2035</v>
      </c>
      <c r="IC5" s="633">
        <f>IB5+1</f>
        <v>2036</v>
      </c>
      <c r="ID5" s="633">
        <f>IC5</f>
        <v>2036</v>
      </c>
      <c r="IE5" s="633">
        <f>ID5</f>
        <v>2036</v>
      </c>
      <c r="IF5" s="633">
        <f>IE5</f>
        <v>2036</v>
      </c>
      <c r="IG5" s="633">
        <f>IF5+1</f>
        <v>2037</v>
      </c>
      <c r="IH5" s="633">
        <f>IG5</f>
        <v>2037</v>
      </c>
      <c r="II5" s="633">
        <f>IH5</f>
        <v>2037</v>
      </c>
      <c r="IJ5" s="633">
        <f>II5</f>
        <v>2037</v>
      </c>
      <c r="IK5" s="633">
        <f>IJ5+1</f>
        <v>2038</v>
      </c>
      <c r="IL5" s="633">
        <f>IK5</f>
        <v>2038</v>
      </c>
      <c r="IM5" s="633">
        <f>IL5</f>
        <v>2038</v>
      </c>
      <c r="IN5" s="633">
        <f>IM5</f>
        <v>2038</v>
      </c>
      <c r="IO5" s="633">
        <f>IN5+1</f>
        <v>2039</v>
      </c>
      <c r="IP5" s="633">
        <f>IO5</f>
        <v>2039</v>
      </c>
      <c r="IQ5" s="633">
        <f>IP5</f>
        <v>2039</v>
      </c>
      <c r="IR5" s="633">
        <f>IQ5</f>
        <v>2039</v>
      </c>
      <c r="IS5" s="633">
        <f>IR5+1</f>
        <v>2040</v>
      </c>
      <c r="IT5" s="633">
        <f>IS5</f>
        <v>2040</v>
      </c>
      <c r="IU5" s="633">
        <f>IT5</f>
        <v>2040</v>
      </c>
      <c r="IV5" s="633">
        <f t="shared" ref="IV5" si="9">IU5</f>
        <v>2040</v>
      </c>
      <c r="IW5" s="633">
        <f t="shared" ref="IW5" si="10">IV5+1</f>
        <v>2041</v>
      </c>
      <c r="IX5" s="633">
        <f t="shared" ref="IX5:IZ5" si="11">IW5</f>
        <v>2041</v>
      </c>
      <c r="IY5" s="633">
        <f t="shared" si="11"/>
        <v>2041</v>
      </c>
      <c r="IZ5" s="633">
        <f t="shared" si="11"/>
        <v>2041</v>
      </c>
      <c r="JA5" s="633">
        <f t="shared" ref="JA5" si="12">IZ5+1</f>
        <v>2042</v>
      </c>
      <c r="JB5" s="633">
        <f t="shared" ref="JB5:JD5" si="13">JA5</f>
        <v>2042</v>
      </c>
      <c r="JC5" s="633">
        <f t="shared" si="13"/>
        <v>2042</v>
      </c>
      <c r="JD5" s="633">
        <f t="shared" si="13"/>
        <v>2042</v>
      </c>
      <c r="JE5" s="633">
        <f t="shared" ref="JE5" si="14">JD5+1</f>
        <v>2043</v>
      </c>
      <c r="JF5" s="633">
        <f t="shared" ref="JF5:JH5" si="15">JE5</f>
        <v>2043</v>
      </c>
      <c r="JG5" s="633">
        <f t="shared" si="15"/>
        <v>2043</v>
      </c>
      <c r="JH5" s="633">
        <f t="shared" si="15"/>
        <v>2043</v>
      </c>
      <c r="JI5" s="633">
        <f t="shared" ref="JI5" si="16">JH5+1</f>
        <v>2044</v>
      </c>
      <c r="JJ5" s="633">
        <f t="shared" ref="JJ5:JL5" si="17">JI5</f>
        <v>2044</v>
      </c>
      <c r="JK5" s="633">
        <f t="shared" si="17"/>
        <v>2044</v>
      </c>
      <c r="JL5" s="633">
        <f t="shared" si="17"/>
        <v>2044</v>
      </c>
      <c r="JM5" s="633">
        <f t="shared" ref="JM5" si="18">JL5+1</f>
        <v>2045</v>
      </c>
      <c r="JN5" s="633">
        <f t="shared" ref="JN5:JP5" si="19">JM5</f>
        <v>2045</v>
      </c>
      <c r="JO5" s="633">
        <f t="shared" si="19"/>
        <v>2045</v>
      </c>
      <c r="JP5" s="633">
        <f t="shared" si="19"/>
        <v>2045</v>
      </c>
      <c r="JQ5" s="633">
        <f t="shared" ref="JQ5" si="20">JP5+1</f>
        <v>2046</v>
      </c>
      <c r="JR5" s="633">
        <f t="shared" ref="JR5:JT5" si="21">JQ5</f>
        <v>2046</v>
      </c>
      <c r="JS5" s="633">
        <f t="shared" si="21"/>
        <v>2046</v>
      </c>
      <c r="JT5" s="633">
        <f t="shared" si="21"/>
        <v>2046</v>
      </c>
      <c r="JU5" s="633">
        <f t="shared" ref="JU5" si="22">JT5+1</f>
        <v>2047</v>
      </c>
      <c r="JV5" s="633">
        <f t="shared" ref="JV5:JX5" si="23">JU5</f>
        <v>2047</v>
      </c>
      <c r="JW5" s="633">
        <f t="shared" si="23"/>
        <v>2047</v>
      </c>
      <c r="JX5" s="633">
        <f t="shared" si="23"/>
        <v>2047</v>
      </c>
      <c r="JY5" s="633">
        <f t="shared" ref="JY5" si="24">JX5+1</f>
        <v>2048</v>
      </c>
      <c r="JZ5" s="633">
        <f t="shared" ref="JZ5:KB5" si="25">JY5</f>
        <v>2048</v>
      </c>
      <c r="KA5" s="633">
        <f t="shared" si="25"/>
        <v>2048</v>
      </c>
      <c r="KB5" s="633">
        <f t="shared" si="25"/>
        <v>2048</v>
      </c>
      <c r="KC5" s="633">
        <f t="shared" ref="KC5" si="26">KB5+1</f>
        <v>2049</v>
      </c>
      <c r="KD5" s="633">
        <f t="shared" ref="KD5:KF5" si="27">KC5</f>
        <v>2049</v>
      </c>
      <c r="KE5" s="633">
        <f t="shared" si="27"/>
        <v>2049</v>
      </c>
      <c r="KF5" s="633">
        <f t="shared" si="27"/>
        <v>2049</v>
      </c>
      <c r="KG5" s="633">
        <f t="shared" ref="KG5" si="28">KF5+1</f>
        <v>2050</v>
      </c>
      <c r="KH5" s="633">
        <f t="shared" ref="KH5:KJ5" si="29">KG5</f>
        <v>2050</v>
      </c>
      <c r="KI5" s="633">
        <f t="shared" si="29"/>
        <v>2050</v>
      </c>
      <c r="KJ5" s="633">
        <f t="shared" si="29"/>
        <v>2050</v>
      </c>
      <c r="KK5" s="633">
        <f t="shared" ref="KK5" si="30">KJ5+1</f>
        <v>2051</v>
      </c>
      <c r="KL5" s="633">
        <f t="shared" ref="KL5:KN5" si="31">KK5</f>
        <v>2051</v>
      </c>
      <c r="KM5" s="633">
        <f t="shared" si="31"/>
        <v>2051</v>
      </c>
      <c r="KN5" s="633">
        <f t="shared" si="31"/>
        <v>2051</v>
      </c>
      <c r="KO5" s="633">
        <f t="shared" ref="KO5" si="32">KN5+1</f>
        <v>2052</v>
      </c>
      <c r="KP5" s="633">
        <f t="shared" ref="KP5:KR5" si="33">KO5</f>
        <v>2052</v>
      </c>
      <c r="KQ5" s="633">
        <f t="shared" si="33"/>
        <v>2052</v>
      </c>
      <c r="KR5" s="633">
        <f t="shared" si="33"/>
        <v>2052</v>
      </c>
      <c r="KS5" s="633">
        <f t="shared" ref="KS5" si="34">KR5+1</f>
        <v>2053</v>
      </c>
      <c r="KT5" s="633">
        <f t="shared" ref="KT5:KV5" si="35">KS5</f>
        <v>2053</v>
      </c>
      <c r="KU5" s="633">
        <f t="shared" si="35"/>
        <v>2053</v>
      </c>
      <c r="KV5" s="633">
        <f t="shared" si="35"/>
        <v>2053</v>
      </c>
      <c r="KW5" s="633">
        <f t="shared" ref="KW5" si="36">KV5+1</f>
        <v>2054</v>
      </c>
      <c r="KX5" s="633">
        <f t="shared" ref="KX5:KZ5" si="37">KW5</f>
        <v>2054</v>
      </c>
      <c r="KY5" s="633">
        <f t="shared" si="37"/>
        <v>2054</v>
      </c>
      <c r="KZ5" s="633">
        <f t="shared" si="37"/>
        <v>2054</v>
      </c>
      <c r="LA5" s="633">
        <f t="shared" ref="LA5" si="38">KZ5+1</f>
        <v>2055</v>
      </c>
      <c r="LB5" s="633">
        <f t="shared" ref="LB5:LD5" si="39">LA5</f>
        <v>2055</v>
      </c>
      <c r="LC5" s="633">
        <f t="shared" si="39"/>
        <v>2055</v>
      </c>
      <c r="LD5" s="633">
        <f t="shared" si="39"/>
        <v>2055</v>
      </c>
      <c r="LE5" s="633">
        <f t="shared" ref="LE5" si="40">LD5+1</f>
        <v>2056</v>
      </c>
      <c r="LF5" s="633">
        <f t="shared" ref="LF5:LH5" si="41">LE5</f>
        <v>2056</v>
      </c>
      <c r="LG5" s="633">
        <f t="shared" si="41"/>
        <v>2056</v>
      </c>
      <c r="LH5" s="633">
        <f t="shared" si="41"/>
        <v>2056</v>
      </c>
      <c r="LI5" s="633">
        <f t="shared" ref="LI5" si="42">LH5+1</f>
        <v>2057</v>
      </c>
      <c r="LJ5" s="633">
        <f t="shared" ref="LJ5:LL5" si="43">LI5</f>
        <v>2057</v>
      </c>
      <c r="LK5" s="633">
        <f t="shared" si="43"/>
        <v>2057</v>
      </c>
      <c r="LL5" s="633">
        <f t="shared" si="43"/>
        <v>2057</v>
      </c>
      <c r="LM5" s="633">
        <f t="shared" ref="LM5" si="44">LL5+1</f>
        <v>2058</v>
      </c>
      <c r="LN5" s="633">
        <f t="shared" ref="LN5:LP5" si="45">LM5</f>
        <v>2058</v>
      </c>
      <c r="LO5" s="633">
        <f t="shared" si="45"/>
        <v>2058</v>
      </c>
      <c r="LP5" s="633">
        <f t="shared" si="45"/>
        <v>2058</v>
      </c>
      <c r="LQ5" s="633">
        <f t="shared" ref="LQ5" si="46">LP5+1</f>
        <v>2059</v>
      </c>
      <c r="LR5" s="633">
        <f t="shared" ref="LR5:LT5" si="47">LQ5</f>
        <v>2059</v>
      </c>
      <c r="LS5" s="633">
        <f t="shared" si="47"/>
        <v>2059</v>
      </c>
      <c r="LT5" s="633">
        <f t="shared" si="47"/>
        <v>2059</v>
      </c>
      <c r="LU5" s="633">
        <f t="shared" ref="LU5" si="48">LT5+1</f>
        <v>2060</v>
      </c>
      <c r="LV5" s="633">
        <f t="shared" ref="LV5:LX5" si="49">LU5</f>
        <v>2060</v>
      </c>
      <c r="LW5" s="633">
        <f t="shared" si="49"/>
        <v>2060</v>
      </c>
      <c r="LX5" s="633">
        <f t="shared" si="49"/>
        <v>2060</v>
      </c>
      <c r="LY5" s="633">
        <f t="shared" ref="LY5" si="50">LX5+1</f>
        <v>2061</v>
      </c>
      <c r="LZ5" s="633">
        <f t="shared" ref="LZ5:MB5" si="51">LY5</f>
        <v>2061</v>
      </c>
      <c r="MA5" s="633">
        <f t="shared" si="51"/>
        <v>2061</v>
      </c>
      <c r="MB5" s="633">
        <f t="shared" si="51"/>
        <v>2061</v>
      </c>
      <c r="MC5" s="633">
        <f t="shared" ref="MC5" si="52">MB5+1</f>
        <v>2062</v>
      </c>
      <c r="MD5" s="633">
        <f t="shared" ref="MD5:MF5" si="53">MC5</f>
        <v>2062</v>
      </c>
      <c r="ME5" s="633">
        <f t="shared" si="53"/>
        <v>2062</v>
      </c>
      <c r="MF5" s="633">
        <f t="shared" si="53"/>
        <v>2062</v>
      </c>
      <c r="MG5" s="633">
        <f t="shared" ref="MG5" si="54">MF5+1</f>
        <v>2063</v>
      </c>
      <c r="MH5" s="633">
        <f t="shared" ref="MH5:MJ5" si="55">MG5</f>
        <v>2063</v>
      </c>
      <c r="MI5" s="633">
        <f t="shared" si="55"/>
        <v>2063</v>
      </c>
      <c r="MJ5" s="633">
        <f t="shared" si="55"/>
        <v>2063</v>
      </c>
      <c r="MK5" s="633">
        <f t="shared" ref="MK5" si="56">MJ5+1</f>
        <v>2064</v>
      </c>
      <c r="ML5" s="633">
        <f t="shared" ref="ML5:MN5" si="57">MK5</f>
        <v>2064</v>
      </c>
      <c r="MM5" s="633">
        <f t="shared" si="57"/>
        <v>2064</v>
      </c>
      <c r="MN5" s="633">
        <f t="shared" si="57"/>
        <v>2064</v>
      </c>
      <c r="MO5" s="633">
        <f t="shared" ref="MO5" si="58">MN5+1</f>
        <v>2065</v>
      </c>
      <c r="MP5" s="633">
        <f t="shared" ref="MP5:MR5" si="59">MO5</f>
        <v>2065</v>
      </c>
      <c r="MQ5" s="633">
        <f t="shared" si="59"/>
        <v>2065</v>
      </c>
      <c r="MR5" s="633">
        <f t="shared" si="59"/>
        <v>2065</v>
      </c>
      <c r="MS5" s="633">
        <f t="shared" ref="MS5" si="60">MR5+1</f>
        <v>2066</v>
      </c>
      <c r="MT5" s="633">
        <f t="shared" ref="MT5:MV5" si="61">MS5</f>
        <v>2066</v>
      </c>
      <c r="MU5" s="633">
        <f t="shared" si="61"/>
        <v>2066</v>
      </c>
      <c r="MV5" s="633">
        <f t="shared" si="61"/>
        <v>2066</v>
      </c>
      <c r="MW5" s="633">
        <f t="shared" ref="MW5" si="62">MV5+1</f>
        <v>2067</v>
      </c>
      <c r="MX5" s="633">
        <f t="shared" ref="MX5:MZ5" si="63">MW5</f>
        <v>2067</v>
      </c>
      <c r="MY5" s="633">
        <f t="shared" si="63"/>
        <v>2067</v>
      </c>
      <c r="MZ5" s="633">
        <f t="shared" si="63"/>
        <v>2067</v>
      </c>
      <c r="NA5" s="633">
        <f t="shared" ref="NA5" si="64">MZ5+1</f>
        <v>2068</v>
      </c>
      <c r="NB5" s="633">
        <f t="shared" ref="NB5:ND5" si="65">NA5</f>
        <v>2068</v>
      </c>
      <c r="NC5" s="633">
        <f t="shared" si="65"/>
        <v>2068</v>
      </c>
      <c r="ND5" s="633">
        <f t="shared" si="65"/>
        <v>2068</v>
      </c>
      <c r="NE5" s="633">
        <f t="shared" ref="NE5" si="66">ND5+1</f>
        <v>2069</v>
      </c>
      <c r="NF5" s="633">
        <f t="shared" ref="NF5:NH5" si="67">NE5</f>
        <v>2069</v>
      </c>
      <c r="NG5" s="633">
        <f t="shared" si="67"/>
        <v>2069</v>
      </c>
      <c r="NH5" s="633">
        <f t="shared" si="67"/>
        <v>2069</v>
      </c>
      <c r="NI5" s="633">
        <f t="shared" ref="NI5" si="68">NH5+1</f>
        <v>2070</v>
      </c>
      <c r="NJ5" s="633">
        <f t="shared" ref="NJ5:NL5" si="69">NI5</f>
        <v>2070</v>
      </c>
      <c r="NK5" s="633">
        <f t="shared" si="69"/>
        <v>2070</v>
      </c>
      <c r="NL5" s="633">
        <f t="shared" si="69"/>
        <v>2070</v>
      </c>
      <c r="NM5" s="633">
        <f t="shared" ref="NM5" si="70">NL5+1</f>
        <v>2071</v>
      </c>
      <c r="NN5" s="633">
        <f t="shared" ref="NN5:NP5" si="71">NM5</f>
        <v>2071</v>
      </c>
      <c r="NO5" s="633">
        <f t="shared" si="71"/>
        <v>2071</v>
      </c>
      <c r="NP5" s="633">
        <f t="shared" si="71"/>
        <v>2071</v>
      </c>
      <c r="NQ5" s="633">
        <f t="shared" ref="NQ5" si="72">NP5+1</f>
        <v>2072</v>
      </c>
      <c r="NR5" s="633">
        <f t="shared" ref="NR5:NT5" si="73">NQ5</f>
        <v>2072</v>
      </c>
      <c r="NS5" s="633">
        <f t="shared" si="73"/>
        <v>2072</v>
      </c>
      <c r="NT5" s="633">
        <f t="shared" si="73"/>
        <v>2072</v>
      </c>
      <c r="NU5" s="633">
        <f t="shared" ref="NU5" si="74">NT5+1</f>
        <v>2073</v>
      </c>
      <c r="NV5" s="633">
        <f t="shared" ref="NV5:NX5" si="75">NU5</f>
        <v>2073</v>
      </c>
      <c r="NW5" s="633">
        <f t="shared" si="75"/>
        <v>2073</v>
      </c>
      <c r="NX5" s="633">
        <f t="shared" si="75"/>
        <v>2073</v>
      </c>
      <c r="NY5" s="633">
        <f t="shared" ref="NY5" si="76">NX5+1</f>
        <v>2074</v>
      </c>
      <c r="NZ5" s="633">
        <f t="shared" ref="NZ5:OB5" si="77">NY5</f>
        <v>2074</v>
      </c>
      <c r="OA5" s="633">
        <f t="shared" si="77"/>
        <v>2074</v>
      </c>
      <c r="OB5" s="633">
        <f t="shared" si="77"/>
        <v>2074</v>
      </c>
      <c r="OC5" s="633">
        <f t="shared" ref="OC5" si="78">OB5+1</f>
        <v>2075</v>
      </c>
      <c r="OD5" s="633">
        <f t="shared" ref="OD5:OF5" si="79">OC5</f>
        <v>2075</v>
      </c>
      <c r="OE5" s="633">
        <f t="shared" si="79"/>
        <v>2075</v>
      </c>
      <c r="OF5" s="633">
        <f t="shared" si="79"/>
        <v>2075</v>
      </c>
      <c r="OG5" s="633">
        <f t="shared" ref="OG5" si="80">OF5+1</f>
        <v>2076</v>
      </c>
      <c r="OH5" s="633">
        <f t="shared" ref="OH5:OJ5" si="81">OG5</f>
        <v>2076</v>
      </c>
      <c r="OI5" s="633">
        <f t="shared" si="81"/>
        <v>2076</v>
      </c>
      <c r="OJ5" s="633">
        <f t="shared" si="81"/>
        <v>2076</v>
      </c>
      <c r="OK5" s="633">
        <f t="shared" ref="OK5" si="82">OJ5+1</f>
        <v>2077</v>
      </c>
      <c r="OL5" s="633">
        <f t="shared" ref="OL5:ON5" si="83">OK5</f>
        <v>2077</v>
      </c>
      <c r="OM5" s="633">
        <f t="shared" si="83"/>
        <v>2077</v>
      </c>
      <c r="ON5" s="633">
        <f t="shared" si="83"/>
        <v>2077</v>
      </c>
      <c r="OO5" s="633">
        <f t="shared" ref="OO5" si="84">ON5+1</f>
        <v>2078</v>
      </c>
      <c r="OP5" s="633">
        <f t="shared" ref="OP5:OR5" si="85">OO5</f>
        <v>2078</v>
      </c>
      <c r="OQ5" s="633">
        <f t="shared" si="85"/>
        <v>2078</v>
      </c>
      <c r="OR5" s="633">
        <f t="shared" si="85"/>
        <v>2078</v>
      </c>
      <c r="OS5" s="633">
        <f t="shared" ref="OS5" si="86">OR5+1</f>
        <v>2079</v>
      </c>
      <c r="OT5" s="633">
        <f t="shared" ref="OT5:OV5" si="87">OS5</f>
        <v>2079</v>
      </c>
      <c r="OU5" s="633">
        <f t="shared" si="87"/>
        <v>2079</v>
      </c>
      <c r="OV5" s="633">
        <f t="shared" si="87"/>
        <v>2079</v>
      </c>
      <c r="OW5" s="633">
        <f t="shared" ref="OW5" si="88">OV5+1</f>
        <v>2080</v>
      </c>
      <c r="OX5" s="633">
        <f t="shared" ref="OX5:OZ5" si="89">OW5</f>
        <v>2080</v>
      </c>
      <c r="OY5" s="633">
        <f t="shared" si="89"/>
        <v>2080</v>
      </c>
      <c r="OZ5" s="633">
        <f t="shared" si="89"/>
        <v>2080</v>
      </c>
      <c r="PA5" s="633">
        <f t="shared" ref="PA5" si="90">OZ5+1</f>
        <v>2081</v>
      </c>
      <c r="PB5" s="633">
        <f t="shared" ref="PB5:PD5" si="91">PA5</f>
        <v>2081</v>
      </c>
      <c r="PC5" s="633">
        <f t="shared" si="91"/>
        <v>2081</v>
      </c>
      <c r="PD5" s="633">
        <f t="shared" si="91"/>
        <v>2081</v>
      </c>
      <c r="PE5" s="633">
        <f t="shared" ref="PE5" si="92">PD5+1</f>
        <v>2082</v>
      </c>
      <c r="PF5" s="633">
        <f t="shared" ref="PF5:PH5" si="93">PE5</f>
        <v>2082</v>
      </c>
      <c r="PG5" s="633">
        <f t="shared" si="93"/>
        <v>2082</v>
      </c>
      <c r="PH5" s="633">
        <f t="shared" si="93"/>
        <v>2082</v>
      </c>
      <c r="PI5" s="633">
        <f t="shared" ref="PI5" si="94">PH5+1</f>
        <v>2083</v>
      </c>
      <c r="PJ5" s="633">
        <f t="shared" ref="PJ5:PL5" si="95">PI5</f>
        <v>2083</v>
      </c>
      <c r="PK5" s="633">
        <f t="shared" si="95"/>
        <v>2083</v>
      </c>
      <c r="PL5" s="633">
        <f t="shared" si="95"/>
        <v>2083</v>
      </c>
      <c r="PM5" s="633">
        <f t="shared" ref="PM5" si="96">PL5+1</f>
        <v>2084</v>
      </c>
      <c r="PN5" s="633">
        <f t="shared" ref="PN5:PP5" si="97">PM5</f>
        <v>2084</v>
      </c>
      <c r="PO5" s="633">
        <f t="shared" si="97"/>
        <v>2084</v>
      </c>
      <c r="PP5" s="633">
        <f t="shared" si="97"/>
        <v>2084</v>
      </c>
      <c r="PQ5" s="633">
        <f t="shared" ref="PQ5" si="98">PP5+1</f>
        <v>2085</v>
      </c>
      <c r="PR5" s="633">
        <f t="shared" ref="PR5:PT5" si="99">PQ5</f>
        <v>2085</v>
      </c>
      <c r="PS5" s="633">
        <f t="shared" si="99"/>
        <v>2085</v>
      </c>
      <c r="PT5" s="633">
        <f t="shared" si="99"/>
        <v>2085</v>
      </c>
      <c r="PU5" s="633">
        <f t="shared" ref="PU5" si="100">PT5+1</f>
        <v>2086</v>
      </c>
      <c r="PV5" s="633">
        <f t="shared" ref="PV5:PX5" si="101">PU5</f>
        <v>2086</v>
      </c>
      <c r="PW5" s="633">
        <f t="shared" si="101"/>
        <v>2086</v>
      </c>
      <c r="PX5" s="633">
        <f t="shared" si="101"/>
        <v>2086</v>
      </c>
      <c r="PY5" s="633">
        <f t="shared" ref="PY5" si="102">PX5+1</f>
        <v>2087</v>
      </c>
      <c r="PZ5" s="633">
        <f t="shared" ref="PZ5:QB5" si="103">PY5</f>
        <v>2087</v>
      </c>
      <c r="QA5" s="633">
        <f t="shared" si="103"/>
        <v>2087</v>
      </c>
      <c r="QB5" s="633">
        <f t="shared" si="103"/>
        <v>2087</v>
      </c>
      <c r="QC5" s="633">
        <f t="shared" ref="QC5" si="104">QB5+1</f>
        <v>2088</v>
      </c>
      <c r="QD5" s="633">
        <f t="shared" ref="QD5:QF5" si="105">QC5</f>
        <v>2088</v>
      </c>
      <c r="QE5" s="633">
        <f t="shared" si="105"/>
        <v>2088</v>
      </c>
      <c r="QF5" s="633">
        <f t="shared" si="105"/>
        <v>2088</v>
      </c>
      <c r="QG5" s="633">
        <f t="shared" ref="QG5" si="106">QF5+1</f>
        <v>2089</v>
      </c>
      <c r="QH5" s="633">
        <f t="shared" ref="QH5:QJ5" si="107">QG5</f>
        <v>2089</v>
      </c>
      <c r="QI5" s="633">
        <f t="shared" si="107"/>
        <v>2089</v>
      </c>
      <c r="QJ5" s="633">
        <f t="shared" si="107"/>
        <v>2089</v>
      </c>
      <c r="QK5" s="633">
        <f t="shared" ref="QK5" si="108">QJ5+1</f>
        <v>2090</v>
      </c>
      <c r="QL5" s="633">
        <f t="shared" ref="QL5:QN5" si="109">QK5</f>
        <v>2090</v>
      </c>
      <c r="QM5" s="633">
        <f t="shared" si="109"/>
        <v>2090</v>
      </c>
      <c r="QN5" s="633">
        <f t="shared" si="109"/>
        <v>2090</v>
      </c>
      <c r="QO5" s="633">
        <f t="shared" ref="QO5" si="110">QN5+1</f>
        <v>2091</v>
      </c>
      <c r="QP5" s="633">
        <f t="shared" ref="QP5:QR5" si="111">QO5</f>
        <v>2091</v>
      </c>
      <c r="QQ5" s="633">
        <f t="shared" si="111"/>
        <v>2091</v>
      </c>
      <c r="QR5" s="633">
        <f t="shared" si="111"/>
        <v>2091</v>
      </c>
      <c r="QS5" s="633">
        <f t="shared" ref="QS5" si="112">QR5+1</f>
        <v>2092</v>
      </c>
      <c r="QT5" s="633">
        <f t="shared" ref="QT5:QV5" si="113">QS5</f>
        <v>2092</v>
      </c>
      <c r="QU5" s="633">
        <f t="shared" si="113"/>
        <v>2092</v>
      </c>
      <c r="QV5" s="633">
        <f t="shared" si="113"/>
        <v>2092</v>
      </c>
      <c r="QW5" s="633">
        <f t="shared" ref="QW5" si="114">QV5+1</f>
        <v>2093</v>
      </c>
      <c r="QX5" s="633">
        <f t="shared" ref="QX5:QZ5" si="115">QW5</f>
        <v>2093</v>
      </c>
      <c r="QY5" s="633">
        <f t="shared" si="115"/>
        <v>2093</v>
      </c>
      <c r="QZ5" s="633">
        <f t="shared" si="115"/>
        <v>2093</v>
      </c>
      <c r="RA5" s="633">
        <f t="shared" ref="RA5" si="116">QZ5+1</f>
        <v>2094</v>
      </c>
      <c r="RB5" s="633">
        <f t="shared" ref="RB5:RD5" si="117">RA5</f>
        <v>2094</v>
      </c>
      <c r="RC5" s="633">
        <f t="shared" si="117"/>
        <v>2094</v>
      </c>
      <c r="RD5" s="633">
        <f t="shared" si="117"/>
        <v>2094</v>
      </c>
      <c r="RE5" s="633">
        <f t="shared" ref="RE5" si="118">RD5+1</f>
        <v>2095</v>
      </c>
      <c r="RF5" s="633">
        <f t="shared" ref="RF5:RH5" si="119">RE5</f>
        <v>2095</v>
      </c>
      <c r="RG5" s="633">
        <f t="shared" si="119"/>
        <v>2095</v>
      </c>
      <c r="RH5" s="633">
        <f t="shared" si="119"/>
        <v>2095</v>
      </c>
      <c r="RI5" s="633">
        <f t="shared" ref="RI5" si="120">RH5+1</f>
        <v>2096</v>
      </c>
      <c r="RJ5" s="633">
        <f t="shared" ref="RJ5:RL5" si="121">RI5</f>
        <v>2096</v>
      </c>
      <c r="RK5" s="633">
        <f t="shared" si="121"/>
        <v>2096</v>
      </c>
      <c r="RL5" s="633">
        <f t="shared" si="121"/>
        <v>2096</v>
      </c>
      <c r="RM5" s="633">
        <f t="shared" ref="RM5" si="122">RL5+1</f>
        <v>2097</v>
      </c>
      <c r="RN5" s="633">
        <f t="shared" ref="RN5:RP5" si="123">RM5</f>
        <v>2097</v>
      </c>
      <c r="RO5" s="633">
        <f t="shared" si="123"/>
        <v>2097</v>
      </c>
      <c r="RP5" s="633">
        <f t="shared" si="123"/>
        <v>2097</v>
      </c>
      <c r="RQ5" s="633">
        <f t="shared" ref="RQ5" si="124">RP5+1</f>
        <v>2098</v>
      </c>
      <c r="RR5" s="633">
        <f t="shared" ref="RR5:RT5" si="125">RQ5</f>
        <v>2098</v>
      </c>
      <c r="RS5" s="633">
        <f t="shared" si="125"/>
        <v>2098</v>
      </c>
      <c r="RT5" s="633">
        <f t="shared" si="125"/>
        <v>2098</v>
      </c>
      <c r="RU5" s="633">
        <f t="shared" ref="RU5" si="126">RT5+1</f>
        <v>2099</v>
      </c>
      <c r="RV5" s="633">
        <f t="shared" ref="RV5:RX5" si="127">RU5</f>
        <v>2099</v>
      </c>
      <c r="RW5" s="633">
        <f t="shared" si="127"/>
        <v>2099</v>
      </c>
      <c r="RX5" s="633">
        <f t="shared" si="127"/>
        <v>2099</v>
      </c>
      <c r="RY5" s="633">
        <f t="shared" ref="RY5" si="128">RX5+1</f>
        <v>2100</v>
      </c>
      <c r="RZ5" s="633">
        <f t="shared" ref="RZ5:SA5" si="129">RY5</f>
        <v>2100</v>
      </c>
      <c r="SA5" s="632">
        <f t="shared" si="129"/>
        <v>2100</v>
      </c>
    </row>
    <row r="6" spans="1:542" ht="15.6" thickBot="1">
      <c r="B6" s="634" t="s">
        <v>357</v>
      </c>
      <c r="C6" s="635" t="s">
        <v>358</v>
      </c>
      <c r="D6" s="635" t="s">
        <v>359</v>
      </c>
      <c r="E6" s="636" t="s">
        <v>68</v>
      </c>
      <c r="G6" s="610">
        <v>5</v>
      </c>
      <c r="H6" s="637" t="s">
        <v>360</v>
      </c>
      <c r="I6" s="638">
        <v>5</v>
      </c>
      <c r="J6" s="637" t="s">
        <v>361</v>
      </c>
      <c r="K6" s="639" t="s">
        <v>362</v>
      </c>
      <c r="L6" s="640" t="s">
        <v>363</v>
      </c>
      <c r="M6" s="640" t="s">
        <v>364</v>
      </c>
      <c r="N6" s="640" t="s">
        <v>365</v>
      </c>
      <c r="O6" s="641" t="s">
        <v>366</v>
      </c>
      <c r="P6" s="640" t="s">
        <v>363</v>
      </c>
      <c r="Q6" s="640" t="s">
        <v>364</v>
      </c>
      <c r="R6" s="640" t="s">
        <v>365</v>
      </c>
      <c r="S6" s="641" t="s">
        <v>366</v>
      </c>
      <c r="T6" s="640" t="s">
        <v>363</v>
      </c>
      <c r="U6" s="640" t="s">
        <v>364</v>
      </c>
      <c r="V6" s="640" t="s">
        <v>365</v>
      </c>
      <c r="W6" s="641" t="s">
        <v>366</v>
      </c>
      <c r="X6" s="640" t="s">
        <v>363</v>
      </c>
      <c r="Y6" s="640" t="s">
        <v>364</v>
      </c>
      <c r="Z6" s="640" t="s">
        <v>365</v>
      </c>
      <c r="AA6" s="641" t="s">
        <v>366</v>
      </c>
      <c r="AB6" s="640" t="s">
        <v>363</v>
      </c>
      <c r="AC6" s="640" t="s">
        <v>364</v>
      </c>
      <c r="AD6" s="640" t="s">
        <v>365</v>
      </c>
      <c r="AE6" s="641" t="s">
        <v>366</v>
      </c>
      <c r="AF6" s="640" t="s">
        <v>363</v>
      </c>
      <c r="AG6" s="640" t="s">
        <v>364</v>
      </c>
      <c r="AH6" s="640" t="s">
        <v>365</v>
      </c>
      <c r="AI6" s="641" t="s">
        <v>366</v>
      </c>
      <c r="AJ6" s="640" t="s">
        <v>363</v>
      </c>
      <c r="AK6" s="640" t="s">
        <v>364</v>
      </c>
      <c r="AL6" s="640" t="s">
        <v>365</v>
      </c>
      <c r="AM6" s="641" t="s">
        <v>366</v>
      </c>
      <c r="AN6" s="640" t="s">
        <v>363</v>
      </c>
      <c r="AO6" s="640" t="s">
        <v>364</v>
      </c>
      <c r="AP6" s="640" t="s">
        <v>365</v>
      </c>
      <c r="AQ6" s="641" t="s">
        <v>366</v>
      </c>
      <c r="AR6" s="640" t="s">
        <v>363</v>
      </c>
      <c r="AS6" s="640" t="s">
        <v>364</v>
      </c>
      <c r="AT6" s="640" t="s">
        <v>365</v>
      </c>
      <c r="AU6" s="641" t="s">
        <v>366</v>
      </c>
      <c r="AV6" s="640" t="s">
        <v>363</v>
      </c>
      <c r="AW6" s="640" t="s">
        <v>364</v>
      </c>
      <c r="AX6" s="640" t="s">
        <v>365</v>
      </c>
      <c r="AY6" s="641" t="s">
        <v>366</v>
      </c>
      <c r="AZ6" s="640" t="s">
        <v>363</v>
      </c>
      <c r="BA6" s="640" t="s">
        <v>364</v>
      </c>
      <c r="BB6" s="640" t="s">
        <v>365</v>
      </c>
      <c r="BC6" s="641" t="s">
        <v>366</v>
      </c>
      <c r="BD6" s="640" t="s">
        <v>363</v>
      </c>
      <c r="BE6" s="640" t="s">
        <v>364</v>
      </c>
      <c r="BF6" s="640" t="s">
        <v>365</v>
      </c>
      <c r="BG6" s="641" t="s">
        <v>366</v>
      </c>
      <c r="BH6" s="640" t="s">
        <v>363</v>
      </c>
      <c r="BI6" s="640" t="s">
        <v>364</v>
      </c>
      <c r="BJ6" s="640" t="s">
        <v>365</v>
      </c>
      <c r="BK6" s="641" t="s">
        <v>366</v>
      </c>
      <c r="BL6" s="640" t="s">
        <v>363</v>
      </c>
      <c r="BM6" s="640" t="s">
        <v>364</v>
      </c>
      <c r="BN6" s="640" t="s">
        <v>365</v>
      </c>
      <c r="BO6" s="641" t="s">
        <v>366</v>
      </c>
      <c r="BP6" s="640" t="s">
        <v>363</v>
      </c>
      <c r="BQ6" s="640" t="s">
        <v>364</v>
      </c>
      <c r="BR6" s="640" t="s">
        <v>365</v>
      </c>
      <c r="BS6" s="641" t="s">
        <v>366</v>
      </c>
      <c r="BT6" s="640" t="s">
        <v>363</v>
      </c>
      <c r="BU6" s="640" t="s">
        <v>364</v>
      </c>
      <c r="BV6" s="640" t="s">
        <v>365</v>
      </c>
      <c r="BW6" s="641" t="s">
        <v>366</v>
      </c>
      <c r="BX6" s="640" t="s">
        <v>363</v>
      </c>
      <c r="BY6" s="640" t="s">
        <v>364</v>
      </c>
      <c r="BZ6" s="640" t="s">
        <v>365</v>
      </c>
      <c r="CA6" s="641" t="s">
        <v>366</v>
      </c>
      <c r="CB6" s="640" t="s">
        <v>363</v>
      </c>
      <c r="CC6" s="640" t="s">
        <v>364</v>
      </c>
      <c r="CD6" s="640" t="s">
        <v>365</v>
      </c>
      <c r="CE6" s="641" t="s">
        <v>366</v>
      </c>
      <c r="CF6" s="640" t="s">
        <v>363</v>
      </c>
      <c r="CG6" s="640" t="s">
        <v>364</v>
      </c>
      <c r="CH6" s="640" t="s">
        <v>365</v>
      </c>
      <c r="CI6" s="641" t="s">
        <v>366</v>
      </c>
      <c r="CJ6" s="640" t="s">
        <v>363</v>
      </c>
      <c r="CK6" s="640" t="s">
        <v>364</v>
      </c>
      <c r="CL6" s="640" t="s">
        <v>365</v>
      </c>
      <c r="CM6" s="641" t="s">
        <v>366</v>
      </c>
      <c r="CN6" s="640" t="s">
        <v>363</v>
      </c>
      <c r="CO6" s="640" t="s">
        <v>364</v>
      </c>
      <c r="CP6" s="640" t="s">
        <v>365</v>
      </c>
      <c r="CQ6" s="641" t="s">
        <v>366</v>
      </c>
      <c r="CR6" s="640" t="s">
        <v>363</v>
      </c>
      <c r="CS6" s="640" t="s">
        <v>364</v>
      </c>
      <c r="CT6" s="640" t="s">
        <v>365</v>
      </c>
      <c r="CU6" s="641" t="s">
        <v>366</v>
      </c>
      <c r="CV6" s="640" t="s">
        <v>363</v>
      </c>
      <c r="CW6" s="640" t="s">
        <v>364</v>
      </c>
      <c r="CX6" s="640" t="s">
        <v>365</v>
      </c>
      <c r="CY6" s="641" t="s">
        <v>366</v>
      </c>
      <c r="CZ6" s="640" t="s">
        <v>363</v>
      </c>
      <c r="DA6" s="640" t="s">
        <v>364</v>
      </c>
      <c r="DB6" s="640" t="s">
        <v>365</v>
      </c>
      <c r="DC6" s="641" t="s">
        <v>366</v>
      </c>
      <c r="DD6" s="640" t="s">
        <v>363</v>
      </c>
      <c r="DE6" s="640" t="s">
        <v>364</v>
      </c>
      <c r="DF6" s="640" t="s">
        <v>365</v>
      </c>
      <c r="DG6" s="641" t="s">
        <v>366</v>
      </c>
      <c r="DH6" s="640" t="s">
        <v>363</v>
      </c>
      <c r="DI6" s="640" t="s">
        <v>364</v>
      </c>
      <c r="DJ6" s="640" t="s">
        <v>365</v>
      </c>
      <c r="DK6" s="641" t="s">
        <v>366</v>
      </c>
      <c r="DL6" s="640" t="s">
        <v>363</v>
      </c>
      <c r="DM6" s="640" t="s">
        <v>364</v>
      </c>
      <c r="DN6" s="640" t="s">
        <v>365</v>
      </c>
      <c r="DO6" s="641" t="s">
        <v>366</v>
      </c>
      <c r="DP6" s="640" t="s">
        <v>363</v>
      </c>
      <c r="DQ6" s="640" t="s">
        <v>364</v>
      </c>
      <c r="DR6" s="640" t="s">
        <v>365</v>
      </c>
      <c r="DS6" s="641" t="s">
        <v>366</v>
      </c>
      <c r="DT6" s="640" t="s">
        <v>363</v>
      </c>
      <c r="DU6" s="640" t="s">
        <v>364</v>
      </c>
      <c r="DV6" s="640" t="s">
        <v>365</v>
      </c>
      <c r="DW6" s="641" t="s">
        <v>366</v>
      </c>
      <c r="DX6" s="640" t="s">
        <v>363</v>
      </c>
      <c r="DY6" s="640" t="s">
        <v>364</v>
      </c>
      <c r="DZ6" s="640" t="s">
        <v>365</v>
      </c>
      <c r="EA6" s="641" t="s">
        <v>366</v>
      </c>
      <c r="EB6" s="640" t="s">
        <v>363</v>
      </c>
      <c r="EC6" s="640" t="s">
        <v>364</v>
      </c>
      <c r="ED6" s="640" t="s">
        <v>365</v>
      </c>
      <c r="EE6" s="641" t="s">
        <v>366</v>
      </c>
      <c r="EF6" s="640" t="s">
        <v>363</v>
      </c>
      <c r="EG6" s="640" t="s">
        <v>364</v>
      </c>
      <c r="EH6" s="640" t="s">
        <v>365</v>
      </c>
      <c r="EI6" s="641" t="s">
        <v>366</v>
      </c>
      <c r="EJ6" s="640" t="s">
        <v>363</v>
      </c>
      <c r="EK6" s="640" t="s">
        <v>364</v>
      </c>
      <c r="EL6" s="640" t="s">
        <v>365</v>
      </c>
      <c r="EM6" s="641" t="s">
        <v>366</v>
      </c>
      <c r="EN6" s="640" t="s">
        <v>363</v>
      </c>
      <c r="EO6" s="640" t="s">
        <v>364</v>
      </c>
      <c r="EP6" s="640" t="s">
        <v>365</v>
      </c>
      <c r="EQ6" s="641" t="s">
        <v>366</v>
      </c>
      <c r="ER6" s="640" t="s">
        <v>363</v>
      </c>
      <c r="ES6" s="640" t="s">
        <v>364</v>
      </c>
      <c r="ET6" s="640" t="s">
        <v>365</v>
      </c>
      <c r="EU6" s="641" t="s">
        <v>366</v>
      </c>
      <c r="EV6" s="640" t="s">
        <v>363</v>
      </c>
      <c r="EW6" s="640" t="s">
        <v>364</v>
      </c>
      <c r="EX6" s="640" t="s">
        <v>365</v>
      </c>
      <c r="EY6" s="641" t="s">
        <v>366</v>
      </c>
      <c r="EZ6" s="640" t="s">
        <v>363</v>
      </c>
      <c r="FA6" s="640" t="s">
        <v>364</v>
      </c>
      <c r="FB6" s="640" t="s">
        <v>365</v>
      </c>
      <c r="FC6" s="641" t="s">
        <v>366</v>
      </c>
      <c r="FD6" s="640" t="s">
        <v>363</v>
      </c>
      <c r="FE6" s="640" t="s">
        <v>364</v>
      </c>
      <c r="FF6" s="640" t="s">
        <v>365</v>
      </c>
      <c r="FG6" s="641" t="s">
        <v>366</v>
      </c>
      <c r="FH6" s="640" t="s">
        <v>363</v>
      </c>
      <c r="FI6" s="640" t="s">
        <v>364</v>
      </c>
      <c r="FJ6" s="640" t="s">
        <v>365</v>
      </c>
      <c r="FK6" s="641" t="s">
        <v>366</v>
      </c>
      <c r="FL6" s="640" t="s">
        <v>363</v>
      </c>
      <c r="FM6" s="640" t="s">
        <v>364</v>
      </c>
      <c r="FN6" s="640" t="s">
        <v>365</v>
      </c>
      <c r="FO6" s="641" t="s">
        <v>366</v>
      </c>
      <c r="FP6" s="640" t="s">
        <v>363</v>
      </c>
      <c r="FQ6" s="640" t="s">
        <v>364</v>
      </c>
      <c r="FR6" s="640" t="s">
        <v>365</v>
      </c>
      <c r="FS6" s="641" t="s">
        <v>366</v>
      </c>
      <c r="FT6" s="640" t="s">
        <v>363</v>
      </c>
      <c r="FU6" s="640" t="s">
        <v>364</v>
      </c>
      <c r="FV6" s="640" t="s">
        <v>365</v>
      </c>
      <c r="FW6" s="641" t="s">
        <v>366</v>
      </c>
      <c r="FX6" s="640" t="s">
        <v>363</v>
      </c>
      <c r="FY6" s="640" t="s">
        <v>364</v>
      </c>
      <c r="FZ6" s="640" t="s">
        <v>365</v>
      </c>
      <c r="GA6" s="641" t="s">
        <v>366</v>
      </c>
      <c r="GB6" s="640" t="s">
        <v>363</v>
      </c>
      <c r="GC6" s="640" t="s">
        <v>364</v>
      </c>
      <c r="GD6" s="640" t="s">
        <v>365</v>
      </c>
      <c r="GE6" s="641" t="s">
        <v>366</v>
      </c>
      <c r="GF6" s="640" t="s">
        <v>363</v>
      </c>
      <c r="GG6" s="640" t="s">
        <v>364</v>
      </c>
      <c r="GH6" s="640" t="s">
        <v>365</v>
      </c>
      <c r="GI6" s="641" t="s">
        <v>366</v>
      </c>
      <c r="GJ6" s="640" t="s">
        <v>363</v>
      </c>
      <c r="GK6" s="640" t="s">
        <v>364</v>
      </c>
      <c r="GL6" s="640" t="s">
        <v>365</v>
      </c>
      <c r="GM6" s="641" t="s">
        <v>366</v>
      </c>
      <c r="GN6" s="640" t="s">
        <v>363</v>
      </c>
      <c r="GO6" s="640" t="s">
        <v>364</v>
      </c>
      <c r="GP6" s="640" t="s">
        <v>365</v>
      </c>
      <c r="GQ6" s="641" t="s">
        <v>366</v>
      </c>
      <c r="GR6" s="640" t="s">
        <v>363</v>
      </c>
      <c r="GS6" s="640" t="s">
        <v>364</v>
      </c>
      <c r="GT6" s="640" t="s">
        <v>365</v>
      </c>
      <c r="GU6" s="641" t="s">
        <v>366</v>
      </c>
      <c r="GV6" s="640" t="s">
        <v>363</v>
      </c>
      <c r="GW6" s="640" t="s">
        <v>364</v>
      </c>
      <c r="GX6" s="640" t="s">
        <v>365</v>
      </c>
      <c r="GY6" s="641" t="s">
        <v>366</v>
      </c>
      <c r="GZ6" s="640" t="s">
        <v>363</v>
      </c>
      <c r="HA6" s="640" t="s">
        <v>364</v>
      </c>
      <c r="HB6" s="640" t="s">
        <v>365</v>
      </c>
      <c r="HC6" s="641" t="s">
        <v>366</v>
      </c>
      <c r="HD6" s="640" t="s">
        <v>363</v>
      </c>
      <c r="HE6" s="640" t="s">
        <v>364</v>
      </c>
      <c r="HF6" s="640" t="s">
        <v>365</v>
      </c>
      <c r="HG6" s="641" t="s">
        <v>366</v>
      </c>
      <c r="HH6" s="640" t="s">
        <v>363</v>
      </c>
      <c r="HI6" s="640" t="s">
        <v>364</v>
      </c>
      <c r="HJ6" s="640" t="s">
        <v>365</v>
      </c>
      <c r="HK6" s="641" t="s">
        <v>366</v>
      </c>
      <c r="HL6" s="640" t="s">
        <v>363</v>
      </c>
      <c r="HM6" s="640" t="s">
        <v>364</v>
      </c>
      <c r="HN6" s="640" t="s">
        <v>365</v>
      </c>
      <c r="HO6" s="641" t="s">
        <v>366</v>
      </c>
      <c r="HP6" s="640" t="s">
        <v>363</v>
      </c>
      <c r="HQ6" s="640" t="s">
        <v>364</v>
      </c>
      <c r="HR6" s="640" t="s">
        <v>365</v>
      </c>
      <c r="HS6" s="641" t="s">
        <v>366</v>
      </c>
      <c r="HT6" s="640" t="s">
        <v>363</v>
      </c>
      <c r="HU6" s="640" t="s">
        <v>364</v>
      </c>
      <c r="HV6" s="640" t="s">
        <v>365</v>
      </c>
      <c r="HW6" s="641" t="s">
        <v>366</v>
      </c>
      <c r="HX6" s="640" t="s">
        <v>363</v>
      </c>
      <c r="HY6" s="640" t="s">
        <v>364</v>
      </c>
      <c r="HZ6" s="640" t="s">
        <v>365</v>
      </c>
      <c r="IA6" s="641" t="s">
        <v>366</v>
      </c>
      <c r="IB6" s="640" t="s">
        <v>363</v>
      </c>
      <c r="IC6" s="640" t="s">
        <v>364</v>
      </c>
      <c r="ID6" s="640" t="s">
        <v>365</v>
      </c>
      <c r="IE6" s="641" t="s">
        <v>366</v>
      </c>
      <c r="IF6" s="640" t="s">
        <v>363</v>
      </c>
      <c r="IG6" s="640" t="s">
        <v>364</v>
      </c>
      <c r="IH6" s="640" t="s">
        <v>365</v>
      </c>
      <c r="II6" s="641" t="s">
        <v>366</v>
      </c>
      <c r="IJ6" s="640" t="s">
        <v>363</v>
      </c>
      <c r="IK6" s="640" t="s">
        <v>364</v>
      </c>
      <c r="IL6" s="640" t="s">
        <v>365</v>
      </c>
      <c r="IM6" s="641" t="s">
        <v>366</v>
      </c>
      <c r="IN6" s="640" t="s">
        <v>363</v>
      </c>
      <c r="IO6" s="640" t="s">
        <v>364</v>
      </c>
      <c r="IP6" s="640" t="s">
        <v>365</v>
      </c>
      <c r="IQ6" s="641" t="s">
        <v>366</v>
      </c>
      <c r="IR6" s="640" t="s">
        <v>363</v>
      </c>
      <c r="IS6" s="640" t="s">
        <v>364</v>
      </c>
      <c r="IT6" s="640" t="s">
        <v>365</v>
      </c>
      <c r="IU6" s="641" t="s">
        <v>366</v>
      </c>
      <c r="IV6" s="640" t="s">
        <v>363</v>
      </c>
      <c r="IW6" s="640" t="s">
        <v>364</v>
      </c>
      <c r="IX6" s="640" t="s">
        <v>365</v>
      </c>
      <c r="IY6" s="641" t="s">
        <v>366</v>
      </c>
      <c r="IZ6" s="640" t="s">
        <v>363</v>
      </c>
      <c r="JA6" s="640" t="s">
        <v>364</v>
      </c>
      <c r="JB6" s="640" t="s">
        <v>365</v>
      </c>
      <c r="JC6" s="641" t="s">
        <v>366</v>
      </c>
      <c r="JD6" s="640" t="s">
        <v>363</v>
      </c>
      <c r="JE6" s="640" t="s">
        <v>364</v>
      </c>
      <c r="JF6" s="640" t="s">
        <v>365</v>
      </c>
      <c r="JG6" s="641" t="s">
        <v>366</v>
      </c>
      <c r="JH6" s="640" t="s">
        <v>363</v>
      </c>
      <c r="JI6" s="640" t="s">
        <v>364</v>
      </c>
      <c r="JJ6" s="640" t="s">
        <v>365</v>
      </c>
      <c r="JK6" s="641" t="s">
        <v>366</v>
      </c>
      <c r="JL6" s="640" t="s">
        <v>363</v>
      </c>
      <c r="JM6" s="640" t="s">
        <v>364</v>
      </c>
      <c r="JN6" s="640" t="s">
        <v>365</v>
      </c>
      <c r="JO6" s="641" t="s">
        <v>366</v>
      </c>
      <c r="JP6" s="640" t="s">
        <v>363</v>
      </c>
      <c r="JQ6" s="640" t="s">
        <v>364</v>
      </c>
      <c r="JR6" s="640" t="s">
        <v>365</v>
      </c>
      <c r="JS6" s="641" t="s">
        <v>366</v>
      </c>
      <c r="JT6" s="640" t="s">
        <v>363</v>
      </c>
      <c r="JU6" s="640" t="s">
        <v>364</v>
      </c>
      <c r="JV6" s="640" t="s">
        <v>365</v>
      </c>
      <c r="JW6" s="641" t="s">
        <v>366</v>
      </c>
      <c r="JX6" s="640" t="s">
        <v>363</v>
      </c>
      <c r="JY6" s="640" t="s">
        <v>364</v>
      </c>
      <c r="JZ6" s="640" t="s">
        <v>365</v>
      </c>
      <c r="KA6" s="641" t="s">
        <v>366</v>
      </c>
      <c r="KB6" s="640" t="s">
        <v>363</v>
      </c>
      <c r="KC6" s="640" t="s">
        <v>364</v>
      </c>
      <c r="KD6" s="640" t="s">
        <v>365</v>
      </c>
      <c r="KE6" s="641" t="s">
        <v>366</v>
      </c>
      <c r="KF6" s="640" t="s">
        <v>363</v>
      </c>
      <c r="KG6" s="640" t="s">
        <v>364</v>
      </c>
      <c r="KH6" s="640" t="s">
        <v>365</v>
      </c>
      <c r="KI6" s="641" t="s">
        <v>366</v>
      </c>
      <c r="KJ6" s="640" t="s">
        <v>363</v>
      </c>
      <c r="KK6" s="640" t="s">
        <v>364</v>
      </c>
      <c r="KL6" s="640" t="s">
        <v>365</v>
      </c>
      <c r="KM6" s="641" t="s">
        <v>366</v>
      </c>
      <c r="KN6" s="640" t="s">
        <v>363</v>
      </c>
      <c r="KO6" s="640" t="s">
        <v>364</v>
      </c>
      <c r="KP6" s="640" t="s">
        <v>365</v>
      </c>
      <c r="KQ6" s="641" t="s">
        <v>366</v>
      </c>
      <c r="KR6" s="640" t="s">
        <v>363</v>
      </c>
      <c r="KS6" s="640" t="s">
        <v>364</v>
      </c>
      <c r="KT6" s="640" t="s">
        <v>365</v>
      </c>
      <c r="KU6" s="641" t="s">
        <v>366</v>
      </c>
      <c r="KV6" s="640" t="s">
        <v>363</v>
      </c>
      <c r="KW6" s="640" t="s">
        <v>364</v>
      </c>
      <c r="KX6" s="640" t="s">
        <v>365</v>
      </c>
      <c r="KY6" s="641" t="s">
        <v>366</v>
      </c>
      <c r="KZ6" s="640" t="s">
        <v>363</v>
      </c>
      <c r="LA6" s="640" t="s">
        <v>364</v>
      </c>
      <c r="LB6" s="640" t="s">
        <v>365</v>
      </c>
      <c r="LC6" s="641" t="s">
        <v>366</v>
      </c>
      <c r="LD6" s="640" t="s">
        <v>363</v>
      </c>
      <c r="LE6" s="640" t="s">
        <v>364</v>
      </c>
      <c r="LF6" s="640" t="s">
        <v>365</v>
      </c>
      <c r="LG6" s="641" t="s">
        <v>366</v>
      </c>
      <c r="LH6" s="640" t="s">
        <v>363</v>
      </c>
      <c r="LI6" s="640" t="s">
        <v>364</v>
      </c>
      <c r="LJ6" s="640" t="s">
        <v>365</v>
      </c>
      <c r="LK6" s="641" t="s">
        <v>366</v>
      </c>
      <c r="LL6" s="640" t="s">
        <v>363</v>
      </c>
      <c r="LM6" s="640" t="s">
        <v>364</v>
      </c>
      <c r="LN6" s="640" t="s">
        <v>365</v>
      </c>
      <c r="LO6" s="641" t="s">
        <v>366</v>
      </c>
      <c r="LP6" s="640" t="s">
        <v>363</v>
      </c>
      <c r="LQ6" s="640" t="s">
        <v>364</v>
      </c>
      <c r="LR6" s="640" t="s">
        <v>365</v>
      </c>
      <c r="LS6" s="641" t="s">
        <v>366</v>
      </c>
      <c r="LT6" s="640" t="s">
        <v>363</v>
      </c>
      <c r="LU6" s="640" t="s">
        <v>364</v>
      </c>
      <c r="LV6" s="640" t="s">
        <v>365</v>
      </c>
      <c r="LW6" s="641" t="s">
        <v>366</v>
      </c>
      <c r="LX6" s="640" t="s">
        <v>363</v>
      </c>
      <c r="LY6" s="640" t="s">
        <v>364</v>
      </c>
      <c r="LZ6" s="640" t="s">
        <v>365</v>
      </c>
      <c r="MA6" s="641" t="s">
        <v>366</v>
      </c>
      <c r="MB6" s="640" t="s">
        <v>363</v>
      </c>
      <c r="MC6" s="640" t="s">
        <v>364</v>
      </c>
      <c r="MD6" s="640" t="s">
        <v>365</v>
      </c>
      <c r="ME6" s="641" t="s">
        <v>366</v>
      </c>
      <c r="MF6" s="640" t="s">
        <v>363</v>
      </c>
      <c r="MG6" s="640" t="s">
        <v>364</v>
      </c>
      <c r="MH6" s="640" t="s">
        <v>365</v>
      </c>
      <c r="MI6" s="641" t="s">
        <v>366</v>
      </c>
      <c r="MJ6" s="640" t="s">
        <v>363</v>
      </c>
      <c r="MK6" s="640" t="s">
        <v>364</v>
      </c>
      <c r="ML6" s="640" t="s">
        <v>365</v>
      </c>
      <c r="MM6" s="641" t="s">
        <v>366</v>
      </c>
      <c r="MN6" s="640" t="s">
        <v>363</v>
      </c>
      <c r="MO6" s="640" t="s">
        <v>364</v>
      </c>
      <c r="MP6" s="640" t="s">
        <v>365</v>
      </c>
      <c r="MQ6" s="641" t="s">
        <v>366</v>
      </c>
      <c r="MR6" s="640" t="s">
        <v>363</v>
      </c>
      <c r="MS6" s="640" t="s">
        <v>364</v>
      </c>
      <c r="MT6" s="640" t="s">
        <v>365</v>
      </c>
      <c r="MU6" s="641" t="s">
        <v>366</v>
      </c>
      <c r="MV6" s="640" t="s">
        <v>363</v>
      </c>
      <c r="MW6" s="640" t="s">
        <v>364</v>
      </c>
      <c r="MX6" s="640" t="s">
        <v>365</v>
      </c>
      <c r="MY6" s="641" t="s">
        <v>366</v>
      </c>
      <c r="MZ6" s="640" t="s">
        <v>363</v>
      </c>
      <c r="NA6" s="640" t="s">
        <v>364</v>
      </c>
      <c r="NB6" s="640" t="s">
        <v>365</v>
      </c>
      <c r="NC6" s="641" t="s">
        <v>366</v>
      </c>
      <c r="ND6" s="640" t="s">
        <v>363</v>
      </c>
      <c r="NE6" s="640" t="s">
        <v>364</v>
      </c>
      <c r="NF6" s="640" t="s">
        <v>365</v>
      </c>
      <c r="NG6" s="641" t="s">
        <v>366</v>
      </c>
      <c r="NH6" s="640" t="s">
        <v>363</v>
      </c>
      <c r="NI6" s="640" t="s">
        <v>364</v>
      </c>
      <c r="NJ6" s="640" t="s">
        <v>365</v>
      </c>
      <c r="NK6" s="641" t="s">
        <v>366</v>
      </c>
      <c r="NL6" s="640" t="s">
        <v>363</v>
      </c>
      <c r="NM6" s="640" t="s">
        <v>364</v>
      </c>
      <c r="NN6" s="640" t="s">
        <v>365</v>
      </c>
      <c r="NO6" s="641" t="s">
        <v>366</v>
      </c>
      <c r="NP6" s="640" t="s">
        <v>363</v>
      </c>
      <c r="NQ6" s="640" t="s">
        <v>364</v>
      </c>
      <c r="NR6" s="640" t="s">
        <v>365</v>
      </c>
      <c r="NS6" s="641" t="s">
        <v>366</v>
      </c>
      <c r="NT6" s="640" t="s">
        <v>363</v>
      </c>
      <c r="NU6" s="640" t="s">
        <v>364</v>
      </c>
      <c r="NV6" s="640" t="s">
        <v>365</v>
      </c>
      <c r="NW6" s="641" t="s">
        <v>366</v>
      </c>
      <c r="NX6" s="640" t="s">
        <v>363</v>
      </c>
      <c r="NY6" s="640" t="s">
        <v>364</v>
      </c>
      <c r="NZ6" s="640" t="s">
        <v>365</v>
      </c>
      <c r="OA6" s="641" t="s">
        <v>366</v>
      </c>
      <c r="OB6" s="640" t="s">
        <v>363</v>
      </c>
      <c r="OC6" s="640" t="s">
        <v>364</v>
      </c>
      <c r="OD6" s="640" t="s">
        <v>365</v>
      </c>
      <c r="OE6" s="641" t="s">
        <v>366</v>
      </c>
      <c r="OF6" s="640" t="s">
        <v>363</v>
      </c>
      <c r="OG6" s="640" t="s">
        <v>364</v>
      </c>
      <c r="OH6" s="640" t="s">
        <v>365</v>
      </c>
      <c r="OI6" s="641" t="s">
        <v>366</v>
      </c>
      <c r="OJ6" s="640" t="s">
        <v>363</v>
      </c>
      <c r="OK6" s="640" t="s">
        <v>364</v>
      </c>
      <c r="OL6" s="640" t="s">
        <v>365</v>
      </c>
      <c r="OM6" s="641" t="s">
        <v>366</v>
      </c>
      <c r="ON6" s="640" t="s">
        <v>363</v>
      </c>
      <c r="OO6" s="640" t="s">
        <v>364</v>
      </c>
      <c r="OP6" s="640" t="s">
        <v>365</v>
      </c>
      <c r="OQ6" s="641" t="s">
        <v>366</v>
      </c>
      <c r="OR6" s="640" t="s">
        <v>363</v>
      </c>
      <c r="OS6" s="640" t="s">
        <v>364</v>
      </c>
      <c r="OT6" s="640" t="s">
        <v>365</v>
      </c>
      <c r="OU6" s="641" t="s">
        <v>366</v>
      </c>
      <c r="OV6" s="640" t="s">
        <v>363</v>
      </c>
      <c r="OW6" s="640" t="s">
        <v>364</v>
      </c>
      <c r="OX6" s="640" t="s">
        <v>365</v>
      </c>
      <c r="OY6" s="641" t="s">
        <v>366</v>
      </c>
      <c r="OZ6" s="640" t="s">
        <v>363</v>
      </c>
      <c r="PA6" s="640" t="s">
        <v>364</v>
      </c>
      <c r="PB6" s="640" t="s">
        <v>365</v>
      </c>
      <c r="PC6" s="641" t="s">
        <v>366</v>
      </c>
      <c r="PD6" s="640" t="s">
        <v>363</v>
      </c>
      <c r="PE6" s="640" t="s">
        <v>364</v>
      </c>
      <c r="PF6" s="640" t="s">
        <v>365</v>
      </c>
      <c r="PG6" s="641" t="s">
        <v>366</v>
      </c>
      <c r="PH6" s="640" t="s">
        <v>363</v>
      </c>
      <c r="PI6" s="640" t="s">
        <v>364</v>
      </c>
      <c r="PJ6" s="640" t="s">
        <v>365</v>
      </c>
      <c r="PK6" s="641" t="s">
        <v>366</v>
      </c>
      <c r="PL6" s="640" t="s">
        <v>363</v>
      </c>
      <c r="PM6" s="640" t="s">
        <v>364</v>
      </c>
      <c r="PN6" s="640" t="s">
        <v>365</v>
      </c>
      <c r="PO6" s="641" t="s">
        <v>366</v>
      </c>
      <c r="PP6" s="640" t="s">
        <v>363</v>
      </c>
      <c r="PQ6" s="640" t="s">
        <v>364</v>
      </c>
      <c r="PR6" s="640" t="s">
        <v>365</v>
      </c>
      <c r="PS6" s="641" t="s">
        <v>366</v>
      </c>
      <c r="PT6" s="640" t="s">
        <v>363</v>
      </c>
      <c r="PU6" s="640" t="s">
        <v>364</v>
      </c>
      <c r="PV6" s="640" t="s">
        <v>365</v>
      </c>
      <c r="PW6" s="641" t="s">
        <v>366</v>
      </c>
      <c r="PX6" s="640" t="s">
        <v>363</v>
      </c>
      <c r="PY6" s="640" t="s">
        <v>364</v>
      </c>
      <c r="PZ6" s="640" t="s">
        <v>365</v>
      </c>
      <c r="QA6" s="641" t="s">
        <v>366</v>
      </c>
      <c r="QB6" s="640" t="s">
        <v>363</v>
      </c>
      <c r="QC6" s="640" t="s">
        <v>364</v>
      </c>
      <c r="QD6" s="640" t="s">
        <v>365</v>
      </c>
      <c r="QE6" s="641" t="s">
        <v>366</v>
      </c>
      <c r="QF6" s="640" t="s">
        <v>363</v>
      </c>
      <c r="QG6" s="640" t="s">
        <v>364</v>
      </c>
      <c r="QH6" s="640" t="s">
        <v>365</v>
      </c>
      <c r="QI6" s="641" t="s">
        <v>366</v>
      </c>
      <c r="QJ6" s="640" t="s">
        <v>363</v>
      </c>
      <c r="QK6" s="640" t="s">
        <v>364</v>
      </c>
      <c r="QL6" s="640" t="s">
        <v>365</v>
      </c>
      <c r="QM6" s="641" t="s">
        <v>366</v>
      </c>
      <c r="QN6" s="640" t="s">
        <v>363</v>
      </c>
      <c r="QO6" s="640" t="s">
        <v>364</v>
      </c>
      <c r="QP6" s="640" t="s">
        <v>365</v>
      </c>
      <c r="QQ6" s="641" t="s">
        <v>366</v>
      </c>
      <c r="QR6" s="640" t="s">
        <v>363</v>
      </c>
      <c r="QS6" s="640" t="s">
        <v>364</v>
      </c>
      <c r="QT6" s="640" t="s">
        <v>365</v>
      </c>
      <c r="QU6" s="641" t="s">
        <v>366</v>
      </c>
      <c r="QV6" s="640" t="s">
        <v>363</v>
      </c>
      <c r="QW6" s="640" t="s">
        <v>364</v>
      </c>
      <c r="QX6" s="640" t="s">
        <v>365</v>
      </c>
      <c r="QY6" s="641" t="s">
        <v>366</v>
      </c>
      <c r="QZ6" s="640" t="s">
        <v>363</v>
      </c>
      <c r="RA6" s="640" t="s">
        <v>364</v>
      </c>
      <c r="RB6" s="640" t="s">
        <v>365</v>
      </c>
      <c r="RC6" s="641" t="s">
        <v>366</v>
      </c>
      <c r="RD6" s="640" t="s">
        <v>363</v>
      </c>
      <c r="RE6" s="640" t="s">
        <v>364</v>
      </c>
      <c r="RF6" s="640" t="s">
        <v>365</v>
      </c>
      <c r="RG6" s="641" t="s">
        <v>366</v>
      </c>
      <c r="RH6" s="640" t="s">
        <v>363</v>
      </c>
      <c r="RI6" s="640" t="s">
        <v>364</v>
      </c>
      <c r="RJ6" s="640" t="s">
        <v>365</v>
      </c>
      <c r="RK6" s="641" t="s">
        <v>366</v>
      </c>
      <c r="RL6" s="640" t="s">
        <v>363</v>
      </c>
      <c r="RM6" s="640" t="s">
        <v>364</v>
      </c>
      <c r="RN6" s="640" t="s">
        <v>365</v>
      </c>
      <c r="RO6" s="641" t="s">
        <v>366</v>
      </c>
      <c r="RP6" s="640" t="s">
        <v>363</v>
      </c>
      <c r="RQ6" s="640" t="s">
        <v>364</v>
      </c>
      <c r="RR6" s="640" t="s">
        <v>365</v>
      </c>
      <c r="RS6" s="641" t="s">
        <v>366</v>
      </c>
      <c r="RT6" s="640" t="s">
        <v>363</v>
      </c>
      <c r="RU6" s="640" t="s">
        <v>364</v>
      </c>
      <c r="RV6" s="640" t="s">
        <v>365</v>
      </c>
      <c r="RW6" s="641" t="s">
        <v>366</v>
      </c>
      <c r="RX6" s="640" t="s">
        <v>363</v>
      </c>
      <c r="RY6" s="640" t="s">
        <v>364</v>
      </c>
      <c r="RZ6" s="640" t="s">
        <v>365</v>
      </c>
      <c r="SA6" s="640" t="s">
        <v>366</v>
      </c>
    </row>
    <row r="7" spans="1:542" ht="16.2" thickTop="1" thickBot="1">
      <c r="A7" s="642"/>
      <c r="B7" s="643" t="s">
        <v>367</v>
      </c>
      <c r="C7" s="644" t="s">
        <v>1108</v>
      </c>
      <c r="D7" s="645" t="str">
        <f>D15&amp;" "&amp;D16</f>
        <v xml:space="preserve"> </v>
      </c>
      <c r="E7" s="646">
        <f>HLOOKUP(C7,$L$2:$RW$28,$D$4)</f>
        <v>270.52</v>
      </c>
      <c r="F7" s="647" t="s">
        <v>368</v>
      </c>
      <c r="G7" s="610">
        <v>6</v>
      </c>
      <c r="H7" s="648" t="s">
        <v>74</v>
      </c>
      <c r="I7" s="618">
        <v>6</v>
      </c>
      <c r="J7" s="649" t="s">
        <v>75</v>
      </c>
      <c r="K7" s="650">
        <v>0.05</v>
      </c>
      <c r="L7" s="651">
        <v>271.87</v>
      </c>
      <c r="M7" s="652">
        <v>274.31</v>
      </c>
      <c r="N7" s="652">
        <v>285.26</v>
      </c>
      <c r="O7" s="653">
        <v>289.3</v>
      </c>
      <c r="P7" s="651">
        <v>295.10000000000002</v>
      </c>
      <c r="Q7" s="652">
        <v>301.18</v>
      </c>
      <c r="R7" s="652">
        <v>312.75</v>
      </c>
      <c r="S7" s="653">
        <v>315.63</v>
      </c>
      <c r="T7" s="654">
        <v>320.52999999999997</v>
      </c>
      <c r="U7" s="652">
        <v>322.08</v>
      </c>
      <c r="V7" s="652">
        <v>333.33</v>
      </c>
      <c r="W7" s="653">
        <v>333.67</v>
      </c>
      <c r="X7" s="654">
        <v>335.14</v>
      </c>
      <c r="Y7" s="652">
        <v>338.18</v>
      </c>
      <c r="Z7" s="652">
        <v>345.35</v>
      </c>
      <c r="AA7" s="653">
        <v>344.78</v>
      </c>
      <c r="AB7" s="654">
        <v>345.52</v>
      </c>
      <c r="AC7" s="652">
        <v>348.83</v>
      </c>
      <c r="AD7" s="652">
        <v>352.68</v>
      </c>
      <c r="AE7" s="653">
        <v>351.02</v>
      </c>
      <c r="AF7" s="654">
        <v>353.13</v>
      </c>
      <c r="AG7" s="652">
        <v>354.92</v>
      </c>
      <c r="AH7" s="652">
        <v>357.91</v>
      </c>
      <c r="AI7" s="653">
        <v>355.77</v>
      </c>
      <c r="AJ7" s="654">
        <v>355.59</v>
      </c>
      <c r="AK7" s="652">
        <v>359.01</v>
      </c>
      <c r="AL7" s="652">
        <v>359.28</v>
      </c>
      <c r="AM7" s="653">
        <v>359.55</v>
      </c>
      <c r="AN7" s="654">
        <v>361.04</v>
      </c>
      <c r="AO7" s="652">
        <v>363.87</v>
      </c>
      <c r="AP7" s="652">
        <v>368.87</v>
      </c>
      <c r="AQ7" s="653">
        <v>371.5</v>
      </c>
      <c r="AR7" s="654">
        <v>374.44</v>
      </c>
      <c r="AS7" s="652">
        <v>379.38</v>
      </c>
      <c r="AT7" s="652">
        <v>383.85</v>
      </c>
      <c r="AU7" s="653">
        <v>384.02</v>
      </c>
      <c r="AV7" s="654">
        <v>388.26</v>
      </c>
      <c r="AW7" s="652">
        <v>393.87</v>
      </c>
      <c r="AX7" s="652">
        <v>398.1</v>
      </c>
      <c r="AY7" s="653">
        <v>398.06</v>
      </c>
      <c r="AZ7" s="654">
        <v>397.7</v>
      </c>
      <c r="BA7" s="652">
        <v>402.35</v>
      </c>
      <c r="BB7" s="652">
        <v>406.27</v>
      </c>
      <c r="BC7" s="653">
        <v>405.48</v>
      </c>
      <c r="BD7" s="654">
        <v>407.61</v>
      </c>
      <c r="BE7" s="652">
        <v>409.79</v>
      </c>
      <c r="BF7" s="652">
        <v>415.17</v>
      </c>
      <c r="BG7" s="653">
        <v>412.51</v>
      </c>
      <c r="BH7" s="654">
        <v>416.6</v>
      </c>
      <c r="BI7" s="652">
        <v>423.9</v>
      </c>
      <c r="BJ7" s="652">
        <v>424.33</v>
      </c>
      <c r="BK7" s="653">
        <v>424.64</v>
      </c>
      <c r="BL7" s="654">
        <v>432.27</v>
      </c>
      <c r="BM7" s="652">
        <v>444.84</v>
      </c>
      <c r="BN7" s="652">
        <v>440.26</v>
      </c>
      <c r="BO7" s="653">
        <v>444.4</v>
      </c>
      <c r="BP7" s="654">
        <v>453.13</v>
      </c>
      <c r="BQ7" s="652">
        <v>453.19</v>
      </c>
      <c r="BR7" s="652">
        <v>455.09</v>
      </c>
      <c r="BS7" s="653">
        <v>455.63</v>
      </c>
      <c r="BT7" s="654">
        <v>459.16</v>
      </c>
      <c r="BU7" s="652">
        <v>463.37</v>
      </c>
      <c r="BV7" s="652">
        <v>466.65</v>
      </c>
      <c r="BW7" s="653">
        <v>466.2</v>
      </c>
      <c r="BX7" s="654">
        <v>466.08</v>
      </c>
      <c r="BY7" s="652">
        <v>471.21</v>
      </c>
      <c r="BZ7" s="652">
        <v>477.34</v>
      </c>
      <c r="CA7" s="653">
        <v>478.46</v>
      </c>
      <c r="CB7" s="654">
        <v>481.69</v>
      </c>
      <c r="CC7" s="652">
        <v>487.33</v>
      </c>
      <c r="CD7" s="652">
        <v>488.95</v>
      </c>
      <c r="CE7" s="653">
        <v>487</v>
      </c>
      <c r="CF7" s="654">
        <v>488.93</v>
      </c>
      <c r="CG7" s="652">
        <v>492.32</v>
      </c>
      <c r="CH7" s="652">
        <v>491.1</v>
      </c>
      <c r="CI7" s="653">
        <v>488.69</v>
      </c>
      <c r="CJ7" s="655">
        <v>492.81</v>
      </c>
      <c r="CK7" s="652">
        <v>499.56</v>
      </c>
      <c r="CL7" s="652">
        <v>509.16</v>
      </c>
      <c r="CM7" s="653">
        <v>503.04</v>
      </c>
      <c r="CN7" s="654">
        <v>506.82</v>
      </c>
      <c r="CO7" s="652">
        <v>508.77</v>
      </c>
      <c r="CP7" s="652">
        <v>508.18</v>
      </c>
      <c r="CQ7" s="653">
        <v>508.11</v>
      </c>
      <c r="CR7" s="654">
        <v>508.75</v>
      </c>
      <c r="CS7" s="652">
        <v>510.79</v>
      </c>
      <c r="CT7" s="652">
        <v>516.87</v>
      </c>
      <c r="CU7" s="653">
        <v>516.78</v>
      </c>
      <c r="CV7" s="651">
        <v>519.55999999999995</v>
      </c>
      <c r="CW7" s="652">
        <v>530.58000000000004</v>
      </c>
      <c r="CX7" s="652">
        <v>535.25</v>
      </c>
      <c r="CY7" s="653">
        <v>534.41</v>
      </c>
      <c r="CZ7" s="651">
        <v>535.70000000000005</v>
      </c>
      <c r="DA7" s="652">
        <v>538.79</v>
      </c>
      <c r="DB7" s="652">
        <v>543.21</v>
      </c>
      <c r="DC7" s="653">
        <v>549.21</v>
      </c>
      <c r="DD7" s="654">
        <v>559.04</v>
      </c>
      <c r="DE7" s="652">
        <v>583.39</v>
      </c>
      <c r="DF7" s="652">
        <v>595.63</v>
      </c>
      <c r="DG7" s="653">
        <v>608.04999999999995</v>
      </c>
      <c r="DH7" s="654">
        <v>612.78</v>
      </c>
      <c r="DI7" s="652">
        <v>617.37</v>
      </c>
      <c r="DJ7" s="652">
        <v>619.16</v>
      </c>
      <c r="DK7" s="653">
        <v>625.19000000000005</v>
      </c>
      <c r="DL7" s="654">
        <v>639.51</v>
      </c>
      <c r="DM7" s="652">
        <v>643.94000000000005</v>
      </c>
      <c r="DN7" s="652">
        <v>647.71</v>
      </c>
      <c r="DO7" s="653">
        <v>655.73</v>
      </c>
      <c r="DP7" s="654">
        <v>660.22</v>
      </c>
      <c r="DQ7" s="652">
        <v>678.49</v>
      </c>
      <c r="DR7" s="652">
        <v>685.41</v>
      </c>
      <c r="DS7" s="653">
        <v>681.9</v>
      </c>
      <c r="DT7" s="654">
        <v>685.16</v>
      </c>
      <c r="DU7" s="652">
        <v>701.29</v>
      </c>
      <c r="DV7" s="652">
        <v>728.77</v>
      </c>
      <c r="DW7" s="653">
        <v>727.11</v>
      </c>
      <c r="DX7" s="654">
        <v>708.97</v>
      </c>
      <c r="DY7" s="652">
        <v>699.5</v>
      </c>
      <c r="DZ7" s="652">
        <v>706.43</v>
      </c>
      <c r="EA7" s="653">
        <v>707.53</v>
      </c>
      <c r="EB7" s="654">
        <v>715.45</v>
      </c>
      <c r="EC7" s="652">
        <v>727.79</v>
      </c>
      <c r="ED7" s="652">
        <v>733.68</v>
      </c>
      <c r="EE7" s="653">
        <v>732.86</v>
      </c>
      <c r="EF7" s="654">
        <v>741.6</v>
      </c>
      <c r="EG7" s="652">
        <v>754.5</v>
      </c>
      <c r="EH7" s="652">
        <v>762.57</v>
      </c>
      <c r="EI7" s="653">
        <v>763.99</v>
      </c>
      <c r="EJ7" s="654">
        <v>768.33</v>
      </c>
      <c r="EK7" s="652">
        <v>774.53</v>
      </c>
      <c r="EL7" s="652">
        <v>776.41</v>
      </c>
      <c r="EM7" s="653">
        <v>776.53</v>
      </c>
      <c r="EN7" s="654">
        <v>787.84</v>
      </c>
      <c r="EO7" s="652">
        <v>795.56</v>
      </c>
      <c r="EP7" s="652">
        <v>794.68</v>
      </c>
      <c r="EQ7" s="653">
        <v>797.33</v>
      </c>
      <c r="ER7" s="654">
        <v>805.49</v>
      </c>
      <c r="ES7" s="652">
        <v>808.51</v>
      </c>
      <c r="ET7" s="652">
        <v>811.53</v>
      </c>
      <c r="EU7" s="653">
        <v>814.55</v>
      </c>
      <c r="EV7" s="654">
        <v>818.01</v>
      </c>
      <c r="EW7" s="652">
        <v>822.04</v>
      </c>
      <c r="EX7" s="652">
        <v>825.54</v>
      </c>
      <c r="EY7" s="653">
        <v>829.04</v>
      </c>
      <c r="EZ7" s="654">
        <v>833.33</v>
      </c>
      <c r="FA7" s="652">
        <v>837.32</v>
      </c>
      <c r="FB7" s="652">
        <v>841.3</v>
      </c>
      <c r="FC7" s="653">
        <v>845.29</v>
      </c>
      <c r="FD7" s="654">
        <v>849.67</v>
      </c>
      <c r="FE7" s="652">
        <v>853.96</v>
      </c>
      <c r="FF7" s="652">
        <v>858.24</v>
      </c>
      <c r="FG7" s="653">
        <v>862.52</v>
      </c>
      <c r="FH7" s="654">
        <v>866.67</v>
      </c>
      <c r="FI7" s="652">
        <v>871.03</v>
      </c>
      <c r="FJ7" s="652">
        <v>875.4</v>
      </c>
      <c r="FK7" s="653">
        <v>879.77</v>
      </c>
      <c r="FL7" s="654">
        <v>884</v>
      </c>
      <c r="FM7" s="652">
        <v>888.46</v>
      </c>
      <c r="FN7" s="652">
        <v>892.91</v>
      </c>
      <c r="FO7" s="653">
        <v>897.36</v>
      </c>
      <c r="FP7" s="654">
        <v>901.68</v>
      </c>
      <c r="FQ7" s="652">
        <v>906.22</v>
      </c>
      <c r="FR7" s="652">
        <v>910.77</v>
      </c>
      <c r="FS7" s="653">
        <v>915.31</v>
      </c>
      <c r="FT7" s="654">
        <v>919.72</v>
      </c>
      <c r="FU7" s="652">
        <v>924.35</v>
      </c>
      <c r="FV7" s="652">
        <v>928.98</v>
      </c>
      <c r="FW7" s="653">
        <v>933.62</v>
      </c>
      <c r="FX7" s="654">
        <v>938.11</v>
      </c>
      <c r="FY7" s="652">
        <v>942.84</v>
      </c>
      <c r="FZ7" s="652">
        <v>947.56</v>
      </c>
      <c r="GA7" s="653">
        <v>952.29</v>
      </c>
      <c r="GB7" s="654">
        <v>956.87</v>
      </c>
      <c r="GC7" s="652">
        <v>961.69</v>
      </c>
      <c r="GD7" s="652">
        <v>966.51</v>
      </c>
      <c r="GE7" s="653">
        <v>971.33</v>
      </c>
      <c r="GF7" s="654">
        <v>976.01</v>
      </c>
      <c r="GG7" s="652">
        <v>980.93</v>
      </c>
      <c r="GH7" s="652">
        <v>985.84</v>
      </c>
      <c r="GI7" s="653">
        <v>990.76</v>
      </c>
      <c r="GJ7" s="654">
        <v>995.53</v>
      </c>
      <c r="GK7" s="652">
        <v>1000.54</v>
      </c>
      <c r="GL7" s="652">
        <v>1005.56</v>
      </c>
      <c r="GM7" s="653">
        <v>1010.58</v>
      </c>
      <c r="GN7" s="654">
        <v>1015.44</v>
      </c>
      <c r="GO7" s="652">
        <v>1020.56</v>
      </c>
      <c r="GP7" s="652">
        <v>1025.67</v>
      </c>
      <c r="GQ7" s="653">
        <v>1030.79</v>
      </c>
      <c r="GR7" s="654">
        <v>1035.75</v>
      </c>
      <c r="GS7" s="652">
        <v>1040.97</v>
      </c>
      <c r="GT7" s="652">
        <v>1046.18</v>
      </c>
      <c r="GU7" s="653">
        <v>1051.4000000000001</v>
      </c>
      <c r="GV7" s="654">
        <v>1056.46</v>
      </c>
      <c r="GW7" s="652">
        <v>1061.79</v>
      </c>
      <c r="GX7" s="652">
        <v>1067.1099999999999</v>
      </c>
      <c r="GY7" s="653">
        <v>1072.43</v>
      </c>
      <c r="GZ7" s="654">
        <v>1077.5899999999999</v>
      </c>
      <c r="HA7" s="652">
        <v>1083.02</v>
      </c>
      <c r="HB7" s="652">
        <v>1088.45</v>
      </c>
      <c r="HC7" s="653">
        <v>1093.8800000000001</v>
      </c>
      <c r="HD7" s="654">
        <v>1099.1400000000001</v>
      </c>
      <c r="HE7" s="652">
        <v>1104.68</v>
      </c>
      <c r="HF7" s="652">
        <v>1110.22</v>
      </c>
      <c r="HG7" s="653">
        <v>1115.76</v>
      </c>
      <c r="HH7" s="654">
        <v>1121.1300000000001</v>
      </c>
      <c r="HI7" s="652">
        <v>1126.78</v>
      </c>
      <c r="HJ7" s="652">
        <v>1132.42</v>
      </c>
      <c r="HK7" s="653">
        <v>1138.07</v>
      </c>
      <c r="HL7" s="654">
        <v>1143.55</v>
      </c>
      <c r="HM7" s="652">
        <v>1149.31</v>
      </c>
      <c r="HN7" s="652">
        <v>1155.07</v>
      </c>
      <c r="HO7" s="653">
        <v>1160.83</v>
      </c>
      <c r="HP7" s="654">
        <v>1166.42</v>
      </c>
      <c r="HQ7" s="652">
        <v>1172.3</v>
      </c>
      <c r="HR7" s="652">
        <v>1178.17</v>
      </c>
      <c r="HS7" s="653">
        <v>1184.05</v>
      </c>
      <c r="HT7" s="654">
        <v>1189.75</v>
      </c>
      <c r="HU7" s="652">
        <v>1195.74</v>
      </c>
      <c r="HV7" s="652">
        <v>1201.74</v>
      </c>
      <c r="HW7" s="653">
        <v>1207.73</v>
      </c>
      <c r="HX7" s="654">
        <v>1213.54</v>
      </c>
      <c r="HY7" s="652">
        <v>1219.6600000000001</v>
      </c>
      <c r="HZ7" s="652">
        <v>1225.77</v>
      </c>
      <c r="IA7" s="653">
        <v>1231.8900000000001</v>
      </c>
      <c r="IB7" s="654">
        <v>1237.82</v>
      </c>
      <c r="IC7" s="652">
        <v>1244.05</v>
      </c>
      <c r="ID7" s="652">
        <v>1250.29</v>
      </c>
      <c r="IE7" s="653">
        <v>1256.52</v>
      </c>
      <c r="IF7" s="654">
        <v>1262.57</v>
      </c>
      <c r="IG7" s="652">
        <v>1268.93</v>
      </c>
      <c r="IH7" s="652">
        <v>1275.29</v>
      </c>
      <c r="II7" s="653">
        <v>1281.6500000000001</v>
      </c>
      <c r="IJ7" s="654">
        <v>1287.82</v>
      </c>
      <c r="IK7" s="652">
        <v>1294.31</v>
      </c>
      <c r="IL7" s="652">
        <v>1300.8</v>
      </c>
      <c r="IM7" s="653">
        <v>1307.29</v>
      </c>
      <c r="IN7" s="654">
        <v>1313.58</v>
      </c>
      <c r="IO7" s="652">
        <v>1320.2</v>
      </c>
      <c r="IP7" s="652">
        <v>1326.81</v>
      </c>
      <c r="IQ7" s="653">
        <v>1333.43</v>
      </c>
      <c r="IR7" s="654">
        <v>1339.85</v>
      </c>
      <c r="IS7" s="652">
        <v>1346.6</v>
      </c>
      <c r="IT7" s="652">
        <v>1353.35</v>
      </c>
      <c r="IU7" s="653">
        <v>1360.1</v>
      </c>
      <c r="IV7" s="654">
        <v>1366.65</v>
      </c>
      <c r="IW7" s="652">
        <v>1373.53</v>
      </c>
      <c r="IX7" s="652">
        <v>1380.42</v>
      </c>
      <c r="IY7" s="653">
        <v>1387.3</v>
      </c>
      <c r="IZ7" s="654">
        <v>1393.98</v>
      </c>
      <c r="JA7" s="652">
        <v>1401</v>
      </c>
      <c r="JB7" s="652">
        <v>1408.03</v>
      </c>
      <c r="JC7" s="653">
        <v>1415.05</v>
      </c>
      <c r="JD7" s="654">
        <v>1421.86</v>
      </c>
      <c r="JE7" s="652">
        <v>1429.02</v>
      </c>
      <c r="JF7" s="652">
        <v>1436.19</v>
      </c>
      <c r="JG7" s="653">
        <v>1443.35</v>
      </c>
      <c r="JH7" s="654">
        <v>1450.3</v>
      </c>
      <c r="JI7" s="652">
        <v>1457.6</v>
      </c>
      <c r="JJ7" s="652">
        <v>1464.91</v>
      </c>
      <c r="JK7" s="653">
        <v>1472.22</v>
      </c>
      <c r="JL7" s="654">
        <v>1479.3</v>
      </c>
      <c r="JM7" s="652">
        <v>1486.76</v>
      </c>
      <c r="JN7" s="652">
        <v>1494.21</v>
      </c>
      <c r="JO7" s="653">
        <v>1501.66</v>
      </c>
      <c r="JP7" s="654">
        <v>1508.89</v>
      </c>
      <c r="JQ7" s="652">
        <v>1516.49</v>
      </c>
      <c r="JR7" s="652">
        <v>1524.09</v>
      </c>
      <c r="JS7" s="653">
        <v>1531.69</v>
      </c>
      <c r="JT7" s="654">
        <v>1539.07</v>
      </c>
      <c r="JU7" s="652">
        <v>1546.82</v>
      </c>
      <c r="JV7" s="652">
        <v>1554.58</v>
      </c>
      <c r="JW7" s="653">
        <v>1562.33</v>
      </c>
      <c r="JX7" s="654">
        <v>1569.85</v>
      </c>
      <c r="JY7" s="652">
        <v>1577.76</v>
      </c>
      <c r="JZ7" s="652">
        <v>1585.67</v>
      </c>
      <c r="KA7" s="653">
        <v>1593.58</v>
      </c>
      <c r="KB7" s="654">
        <v>1601.25</v>
      </c>
      <c r="KC7" s="652">
        <v>1609.31</v>
      </c>
      <c r="KD7" s="652">
        <v>1617.38</v>
      </c>
      <c r="KE7" s="653">
        <v>1625.45</v>
      </c>
      <c r="KF7" s="654">
        <v>1633.27</v>
      </c>
      <c r="KG7" s="652">
        <v>1641.5</v>
      </c>
      <c r="KH7" s="652">
        <v>1649.73</v>
      </c>
      <c r="KI7" s="653">
        <v>1657.96</v>
      </c>
      <c r="KJ7" s="654">
        <v>1665.94</v>
      </c>
      <c r="KK7" s="652">
        <v>1674.33</v>
      </c>
      <c r="KL7" s="652">
        <v>1682.72</v>
      </c>
      <c r="KM7" s="653">
        <v>1691.11</v>
      </c>
      <c r="KN7" s="654">
        <v>1699.26</v>
      </c>
      <c r="KO7" s="652">
        <v>1707.82</v>
      </c>
      <c r="KP7" s="652">
        <v>1716.38</v>
      </c>
      <c r="KQ7" s="653">
        <v>1724.94</v>
      </c>
      <c r="KR7" s="654">
        <v>1733.24</v>
      </c>
      <c r="KS7" s="652">
        <v>1741.97</v>
      </c>
      <c r="KT7" s="652">
        <v>1750.7</v>
      </c>
      <c r="KU7" s="653">
        <v>1759.44</v>
      </c>
      <c r="KV7" s="654">
        <v>1767.91</v>
      </c>
      <c r="KW7" s="652">
        <v>1776.81</v>
      </c>
      <c r="KX7" s="652">
        <v>1785.72</v>
      </c>
      <c r="KY7" s="653">
        <v>1794.62</v>
      </c>
      <c r="KZ7" s="654">
        <v>1803.26</v>
      </c>
      <c r="LA7" s="652">
        <v>1812.35</v>
      </c>
      <c r="LB7" s="652">
        <v>1821.43</v>
      </c>
      <c r="LC7" s="653">
        <v>1830.52</v>
      </c>
      <c r="LD7" s="654">
        <v>1839.33</v>
      </c>
      <c r="LE7" s="652">
        <v>1848.6</v>
      </c>
      <c r="LF7" s="652">
        <v>1857.86</v>
      </c>
      <c r="LG7" s="653">
        <v>1867.13</v>
      </c>
      <c r="LH7" s="654">
        <v>1876.12</v>
      </c>
      <c r="LI7" s="652">
        <v>1885.57</v>
      </c>
      <c r="LJ7" s="652">
        <v>1895.02</v>
      </c>
      <c r="LK7" s="653">
        <v>1904.47</v>
      </c>
      <c r="LL7" s="654">
        <v>1913.64</v>
      </c>
      <c r="LM7" s="652">
        <v>1923.28</v>
      </c>
      <c r="LN7" s="652">
        <v>1932.92</v>
      </c>
      <c r="LO7" s="653">
        <v>1942.56</v>
      </c>
      <c r="LP7" s="654">
        <v>1951.91</v>
      </c>
      <c r="LQ7" s="652">
        <v>1961.74</v>
      </c>
      <c r="LR7" s="652">
        <v>1971.58</v>
      </c>
      <c r="LS7" s="653">
        <v>1981.41</v>
      </c>
      <c r="LT7" s="654">
        <v>1990.95</v>
      </c>
      <c r="LU7" s="652">
        <v>2000.98</v>
      </c>
      <c r="LV7" s="652">
        <v>2011.01</v>
      </c>
      <c r="LW7" s="653">
        <v>2021.04</v>
      </c>
      <c r="LX7" s="654">
        <v>2030.77</v>
      </c>
      <c r="LY7" s="652">
        <v>2041</v>
      </c>
      <c r="LZ7" s="652">
        <v>2051.23</v>
      </c>
      <c r="MA7" s="653">
        <v>2061.46</v>
      </c>
      <c r="MB7" s="654">
        <v>2071.38</v>
      </c>
      <c r="MC7" s="652">
        <v>2081.8200000000002</v>
      </c>
      <c r="MD7" s="652">
        <v>2092.25</v>
      </c>
      <c r="ME7" s="653">
        <v>2102.69</v>
      </c>
      <c r="MF7" s="654">
        <v>2112.81</v>
      </c>
      <c r="MG7" s="652">
        <v>2123.4499999999998</v>
      </c>
      <c r="MH7" s="652">
        <v>2134.1</v>
      </c>
      <c r="MI7" s="653">
        <v>2144.7399999999998</v>
      </c>
      <c r="MJ7" s="654">
        <v>2155.0700000000002</v>
      </c>
      <c r="MK7" s="652">
        <v>2165.92</v>
      </c>
      <c r="ML7" s="652">
        <v>2176.7800000000002</v>
      </c>
      <c r="MM7" s="653">
        <v>2187.64</v>
      </c>
      <c r="MN7" s="654">
        <v>2198.17</v>
      </c>
      <c r="MO7" s="652">
        <v>2209.2399999999998</v>
      </c>
      <c r="MP7" s="652">
        <v>2220.3200000000002</v>
      </c>
      <c r="MQ7" s="653">
        <v>2231.39</v>
      </c>
      <c r="MR7" s="654">
        <v>2242.13</v>
      </c>
      <c r="MS7" s="652">
        <v>2253.4299999999998</v>
      </c>
      <c r="MT7" s="652">
        <v>2264.7199999999998</v>
      </c>
      <c r="MU7" s="653">
        <v>2276.02</v>
      </c>
      <c r="MV7" s="654">
        <v>2286.9699999999998</v>
      </c>
      <c r="MW7" s="652">
        <v>2298.5</v>
      </c>
      <c r="MX7" s="652">
        <v>2310.02</v>
      </c>
      <c r="MY7" s="653">
        <v>2321.54</v>
      </c>
      <c r="MZ7" s="654">
        <v>2332.71</v>
      </c>
      <c r="NA7" s="652">
        <v>2344.4699999999998</v>
      </c>
      <c r="NB7" s="652">
        <v>2356.2199999999998</v>
      </c>
      <c r="NC7" s="653">
        <v>2367.9699999999998</v>
      </c>
      <c r="ND7" s="654">
        <v>2379.37</v>
      </c>
      <c r="NE7" s="652">
        <v>2391.35</v>
      </c>
      <c r="NF7" s="652">
        <v>2403.34</v>
      </c>
      <c r="NG7" s="653">
        <v>2415.33</v>
      </c>
      <c r="NH7" s="654">
        <v>2426.96</v>
      </c>
      <c r="NI7" s="652">
        <v>2439.1799999999998</v>
      </c>
      <c r="NJ7" s="652">
        <v>2451.41</v>
      </c>
      <c r="NK7" s="653">
        <v>2463.63</v>
      </c>
      <c r="NL7" s="654">
        <v>2475.4899999999998</v>
      </c>
      <c r="NM7" s="652">
        <v>2487.9699999999998</v>
      </c>
      <c r="NN7" s="652">
        <v>2500.44</v>
      </c>
      <c r="NO7" s="653">
        <v>2512.91</v>
      </c>
      <c r="NP7" s="654">
        <v>2525</v>
      </c>
      <c r="NQ7" s="652">
        <v>2537.7199999999998</v>
      </c>
      <c r="NR7" s="652">
        <v>2550.4499999999998</v>
      </c>
      <c r="NS7" s="653">
        <v>2563.17</v>
      </c>
      <c r="NT7" s="654">
        <v>2575.5</v>
      </c>
      <c r="NU7" s="652">
        <v>2588.48</v>
      </c>
      <c r="NV7" s="652">
        <v>2601.4499999999998</v>
      </c>
      <c r="NW7" s="653">
        <v>2614.4299999999998</v>
      </c>
      <c r="NX7" s="654">
        <v>2627.01</v>
      </c>
      <c r="NY7" s="652">
        <v>2640.25</v>
      </c>
      <c r="NZ7" s="652">
        <v>2653.48</v>
      </c>
      <c r="OA7" s="653">
        <v>2666.72</v>
      </c>
      <c r="OB7" s="654">
        <v>2679.55</v>
      </c>
      <c r="OC7" s="652">
        <v>2693.05</v>
      </c>
      <c r="OD7" s="652">
        <v>2706.55</v>
      </c>
      <c r="OE7" s="653">
        <v>2720.05</v>
      </c>
      <c r="OF7" s="654">
        <v>2733.15</v>
      </c>
      <c r="OG7" s="652">
        <v>2746.92</v>
      </c>
      <c r="OH7" s="652">
        <v>2760.68</v>
      </c>
      <c r="OI7" s="653">
        <v>2774.45</v>
      </c>
      <c r="OJ7" s="654">
        <v>2787.81</v>
      </c>
      <c r="OK7" s="652">
        <v>2801.85</v>
      </c>
      <c r="OL7" s="652">
        <v>2815.9</v>
      </c>
      <c r="OM7" s="653">
        <v>2829.94</v>
      </c>
      <c r="ON7" s="654">
        <v>2843.57</v>
      </c>
      <c r="OO7" s="652">
        <v>2857.89</v>
      </c>
      <c r="OP7" s="652">
        <v>2872.22</v>
      </c>
      <c r="OQ7" s="653">
        <v>2886.54</v>
      </c>
      <c r="OR7" s="654">
        <v>2900.44</v>
      </c>
      <c r="OS7" s="652">
        <v>2915.05</v>
      </c>
      <c r="OT7" s="652">
        <v>2929.66</v>
      </c>
      <c r="OU7" s="653">
        <v>2944.27</v>
      </c>
      <c r="OV7" s="654">
        <v>2958.45</v>
      </c>
      <c r="OW7" s="652">
        <v>2973.35</v>
      </c>
      <c r="OX7" s="652">
        <v>2988.25</v>
      </c>
      <c r="OY7" s="653">
        <v>3003.16</v>
      </c>
      <c r="OZ7" s="654">
        <v>3017.61</v>
      </c>
      <c r="PA7" s="652">
        <v>3032.82</v>
      </c>
      <c r="PB7" s="652">
        <v>3048.02</v>
      </c>
      <c r="PC7" s="653">
        <v>3063.22</v>
      </c>
      <c r="PD7" s="654">
        <v>3077.97</v>
      </c>
      <c r="PE7" s="652">
        <v>3093.47</v>
      </c>
      <c r="PF7" s="652">
        <v>3108.98</v>
      </c>
      <c r="PG7" s="653">
        <v>3124.48</v>
      </c>
      <c r="PH7" s="654">
        <v>3139.53</v>
      </c>
      <c r="PI7" s="652">
        <v>3155.34</v>
      </c>
      <c r="PJ7" s="652">
        <v>3171.16</v>
      </c>
      <c r="PK7" s="653">
        <v>3186.97</v>
      </c>
      <c r="PL7" s="654">
        <v>3202.32</v>
      </c>
      <c r="PM7" s="652">
        <v>3218.45</v>
      </c>
      <c r="PN7" s="652">
        <v>3234.58</v>
      </c>
      <c r="PO7" s="653">
        <v>3250.71</v>
      </c>
      <c r="PP7" s="654">
        <v>3266.36</v>
      </c>
      <c r="PQ7" s="652">
        <v>3282.82</v>
      </c>
      <c r="PR7" s="652">
        <v>3299.27</v>
      </c>
      <c r="PS7" s="653">
        <v>3315.73</v>
      </c>
      <c r="PT7" s="654">
        <v>3331.69</v>
      </c>
      <c r="PU7" s="652">
        <v>3348.47</v>
      </c>
      <c r="PV7" s="652">
        <v>3365.26</v>
      </c>
      <c r="PW7" s="653">
        <v>3382.04</v>
      </c>
      <c r="PX7" s="654">
        <v>3398.32</v>
      </c>
      <c r="PY7" s="652">
        <v>3415.44</v>
      </c>
      <c r="PZ7" s="652">
        <v>3432.56</v>
      </c>
      <c r="QA7" s="653">
        <v>3449.68</v>
      </c>
      <c r="QB7" s="654">
        <v>3466.29</v>
      </c>
      <c r="QC7" s="652">
        <v>3483.75</v>
      </c>
      <c r="QD7" s="652">
        <v>3501.21</v>
      </c>
      <c r="QE7" s="653">
        <v>3518.68</v>
      </c>
      <c r="QF7" s="654">
        <v>3535.62</v>
      </c>
      <c r="QG7" s="652">
        <v>3553.43</v>
      </c>
      <c r="QH7" s="652">
        <v>3571.24</v>
      </c>
      <c r="QI7" s="653">
        <v>3589.05</v>
      </c>
      <c r="QJ7" s="654">
        <v>3606.33</v>
      </c>
      <c r="QK7" s="652">
        <v>3624.5</v>
      </c>
      <c r="QL7" s="652">
        <v>3642.66</v>
      </c>
      <c r="QM7" s="653">
        <v>3660.83</v>
      </c>
      <c r="QN7" s="654">
        <v>3678.45</v>
      </c>
      <c r="QO7" s="652">
        <v>3696.99</v>
      </c>
      <c r="QP7" s="652">
        <v>3715.52</v>
      </c>
      <c r="QQ7" s="653">
        <v>3734.05</v>
      </c>
      <c r="QR7" s="654">
        <v>3752.02</v>
      </c>
      <c r="QS7" s="652">
        <v>3770.93</v>
      </c>
      <c r="QT7" s="652">
        <v>3789.83</v>
      </c>
      <c r="QU7" s="653">
        <v>3808.73</v>
      </c>
      <c r="QV7" s="654">
        <v>3827.06</v>
      </c>
      <c r="QW7" s="652">
        <v>3846.34</v>
      </c>
      <c r="QX7" s="652">
        <v>3865.62</v>
      </c>
      <c r="QY7" s="653">
        <v>3884.9</v>
      </c>
      <c r="QZ7" s="654">
        <v>3903.61</v>
      </c>
      <c r="RA7" s="652">
        <v>3923.27</v>
      </c>
      <c r="RB7" s="652">
        <v>3942.94</v>
      </c>
      <c r="RC7" s="653">
        <v>3962.6</v>
      </c>
      <c r="RD7" s="654">
        <v>3981.68</v>
      </c>
      <c r="RE7" s="652">
        <v>4001.74</v>
      </c>
      <c r="RF7" s="652">
        <v>4021.8</v>
      </c>
      <c r="RG7" s="653">
        <v>4041.85</v>
      </c>
      <c r="RH7" s="654">
        <v>4061.31</v>
      </c>
      <c r="RI7" s="652">
        <v>4081.77</v>
      </c>
      <c r="RJ7" s="652">
        <v>4102.2299999999996</v>
      </c>
      <c r="RK7" s="653">
        <v>4122.6899999999996</v>
      </c>
      <c r="RL7" s="654">
        <v>4142.54</v>
      </c>
      <c r="RM7" s="652">
        <v>4163.41</v>
      </c>
      <c r="RN7" s="652">
        <v>4184.28</v>
      </c>
      <c r="RO7" s="653">
        <v>4205.1499999999996</v>
      </c>
      <c r="RP7" s="654">
        <v>4225.3900000000003</v>
      </c>
      <c r="RQ7" s="652">
        <v>4246.67</v>
      </c>
      <c r="RR7" s="652">
        <v>4267.96</v>
      </c>
      <c r="RS7" s="653">
        <v>4289.25</v>
      </c>
      <c r="RT7" s="654">
        <v>4309.8999999999996</v>
      </c>
      <c r="RU7" s="652">
        <v>4331.6099999999997</v>
      </c>
      <c r="RV7" s="652">
        <v>4353.32</v>
      </c>
      <c r="RW7" s="653">
        <v>4375.03</v>
      </c>
      <c r="RX7" s="654">
        <v>4396.09</v>
      </c>
      <c r="RY7" s="652">
        <v>4418.24</v>
      </c>
      <c r="RZ7" s="652">
        <v>4440.3900000000003</v>
      </c>
      <c r="SA7" s="740">
        <v>4462.53</v>
      </c>
    </row>
    <row r="8" spans="1:542" ht="15.6" thickBot="1">
      <c r="A8" s="656"/>
      <c r="B8" s="657" t="s">
        <v>369</v>
      </c>
      <c r="C8" s="658" t="s">
        <v>429</v>
      </c>
      <c r="D8" s="659" t="str">
        <f>D17&amp;" "&amp;D18</f>
        <v xml:space="preserve"> </v>
      </c>
      <c r="E8" s="660">
        <f>HLOOKUP(C8,$L$2:$RW$28,$D$4)</f>
        <v>785.64</v>
      </c>
      <c r="F8" s="661" t="s">
        <v>370</v>
      </c>
      <c r="G8" s="610">
        <v>7</v>
      </c>
      <c r="H8" s="662" t="s">
        <v>78</v>
      </c>
      <c r="I8" s="618">
        <v>7</v>
      </c>
      <c r="J8" s="663" t="s">
        <v>371</v>
      </c>
      <c r="K8" s="664">
        <v>0.05</v>
      </c>
      <c r="L8" s="665">
        <v>274.7</v>
      </c>
      <c r="M8" s="666">
        <v>276.51</v>
      </c>
      <c r="N8" s="666">
        <v>293.22000000000003</v>
      </c>
      <c r="O8" s="667">
        <v>297.8</v>
      </c>
      <c r="P8" s="665">
        <v>300.01</v>
      </c>
      <c r="Q8" s="666">
        <v>305.39</v>
      </c>
      <c r="R8" s="666">
        <v>325.04000000000002</v>
      </c>
      <c r="S8" s="667">
        <v>330.69</v>
      </c>
      <c r="T8" s="668">
        <v>335.73</v>
      </c>
      <c r="U8" s="666">
        <v>336.83</v>
      </c>
      <c r="V8" s="666">
        <v>356.25</v>
      </c>
      <c r="W8" s="667">
        <v>357.68</v>
      </c>
      <c r="X8" s="668">
        <v>359.13</v>
      </c>
      <c r="Y8" s="666">
        <v>360.28</v>
      </c>
      <c r="Z8" s="666">
        <v>370.01</v>
      </c>
      <c r="AA8" s="667">
        <v>370.86</v>
      </c>
      <c r="AB8" s="668">
        <v>371.61</v>
      </c>
      <c r="AC8" s="666">
        <v>372.33</v>
      </c>
      <c r="AD8" s="666">
        <v>379.08</v>
      </c>
      <c r="AE8" s="667">
        <v>378.13</v>
      </c>
      <c r="AF8" s="668">
        <v>379.31</v>
      </c>
      <c r="AG8" s="666">
        <v>381.22</v>
      </c>
      <c r="AH8" s="666">
        <v>383.57</v>
      </c>
      <c r="AI8" s="667">
        <v>383.71</v>
      </c>
      <c r="AJ8" s="668">
        <v>384.37</v>
      </c>
      <c r="AK8" s="666">
        <v>386.05</v>
      </c>
      <c r="AL8" s="666">
        <v>387.94</v>
      </c>
      <c r="AM8" s="667">
        <v>388.09</v>
      </c>
      <c r="AN8" s="668">
        <v>389.18</v>
      </c>
      <c r="AO8" s="666">
        <v>390.97</v>
      </c>
      <c r="AP8" s="666">
        <v>398.32</v>
      </c>
      <c r="AQ8" s="667">
        <v>399.74</v>
      </c>
      <c r="AR8" s="668">
        <v>402.12</v>
      </c>
      <c r="AS8" s="666">
        <v>405.81</v>
      </c>
      <c r="AT8" s="666">
        <v>410.03</v>
      </c>
      <c r="AU8" s="667">
        <v>411.79</v>
      </c>
      <c r="AV8" s="668">
        <v>414.93</v>
      </c>
      <c r="AW8" s="666">
        <v>418.28</v>
      </c>
      <c r="AX8" s="666">
        <v>423.45</v>
      </c>
      <c r="AY8" s="667">
        <v>424.66</v>
      </c>
      <c r="AZ8" s="668">
        <v>426.62</v>
      </c>
      <c r="BA8" s="666">
        <v>432.72</v>
      </c>
      <c r="BB8" s="666">
        <v>440.03</v>
      </c>
      <c r="BC8" s="667">
        <v>441.87</v>
      </c>
      <c r="BD8" s="668">
        <v>443.75</v>
      </c>
      <c r="BE8" s="666">
        <v>445.96</v>
      </c>
      <c r="BF8" s="666">
        <v>448.72</v>
      </c>
      <c r="BG8" s="667">
        <v>449.9</v>
      </c>
      <c r="BH8" s="668">
        <v>452.29</v>
      </c>
      <c r="BI8" s="666">
        <v>455.74</v>
      </c>
      <c r="BJ8" s="666">
        <v>459.63</v>
      </c>
      <c r="BK8" s="667">
        <v>460.86</v>
      </c>
      <c r="BL8" s="668">
        <v>463.31</v>
      </c>
      <c r="BM8" s="666">
        <v>466.47</v>
      </c>
      <c r="BN8" s="666">
        <v>468.97</v>
      </c>
      <c r="BO8" s="667">
        <v>469.52</v>
      </c>
      <c r="BP8" s="668">
        <v>471.63</v>
      </c>
      <c r="BQ8" s="666">
        <v>476.39</v>
      </c>
      <c r="BR8" s="666">
        <v>481</v>
      </c>
      <c r="BS8" s="667">
        <v>481.85</v>
      </c>
      <c r="BT8" s="668">
        <v>483.22</v>
      </c>
      <c r="BU8" s="666">
        <v>489.04</v>
      </c>
      <c r="BV8" s="666">
        <v>494.52</v>
      </c>
      <c r="BW8" s="667">
        <v>495.36</v>
      </c>
      <c r="BX8" s="668">
        <v>497.21</v>
      </c>
      <c r="BY8" s="666">
        <v>501.71</v>
      </c>
      <c r="BZ8" s="666">
        <v>505.9</v>
      </c>
      <c r="CA8" s="667">
        <v>506.27</v>
      </c>
      <c r="CB8" s="668">
        <v>507.4</v>
      </c>
      <c r="CC8" s="666">
        <v>510.01</v>
      </c>
      <c r="CD8" s="666">
        <v>512.1</v>
      </c>
      <c r="CE8" s="667">
        <v>514.82000000000005</v>
      </c>
      <c r="CF8" s="668">
        <v>517.4</v>
      </c>
      <c r="CG8" s="666">
        <v>520.16999999999996</v>
      </c>
      <c r="CH8" s="666">
        <v>522.70000000000005</v>
      </c>
      <c r="CI8" s="667">
        <v>525.42999999999995</v>
      </c>
      <c r="CJ8" s="669">
        <v>532.67999999999995</v>
      </c>
      <c r="CK8" s="666">
        <v>539.36</v>
      </c>
      <c r="CL8" s="666">
        <v>544.82000000000005</v>
      </c>
      <c r="CM8" s="667">
        <v>545.16999999999996</v>
      </c>
      <c r="CN8" s="668">
        <v>546.16999999999996</v>
      </c>
      <c r="CO8" s="666">
        <v>549.66</v>
      </c>
      <c r="CP8" s="666">
        <v>554.69000000000005</v>
      </c>
      <c r="CQ8" s="667">
        <v>558.99</v>
      </c>
      <c r="CR8" s="668">
        <v>563.32000000000005</v>
      </c>
      <c r="CS8" s="666">
        <v>563.42999999999995</v>
      </c>
      <c r="CT8" s="666">
        <v>570.76</v>
      </c>
      <c r="CU8" s="667">
        <v>574.83000000000004</v>
      </c>
      <c r="CV8" s="665">
        <v>578.45000000000005</v>
      </c>
      <c r="CW8" s="666">
        <v>588.04</v>
      </c>
      <c r="CX8" s="666">
        <v>596.91999999999996</v>
      </c>
      <c r="CY8" s="667">
        <v>597.44000000000005</v>
      </c>
      <c r="CZ8" s="665">
        <v>599.29999999999995</v>
      </c>
      <c r="DA8" s="666">
        <v>601.96</v>
      </c>
      <c r="DB8" s="666">
        <v>608.04999999999995</v>
      </c>
      <c r="DC8" s="667">
        <v>612.58000000000004</v>
      </c>
      <c r="DD8" s="668">
        <v>618.26</v>
      </c>
      <c r="DE8" s="666">
        <v>622.07000000000005</v>
      </c>
      <c r="DF8" s="666">
        <v>631.33000000000004</v>
      </c>
      <c r="DG8" s="667">
        <v>636.79</v>
      </c>
      <c r="DH8" s="668">
        <v>643.64</v>
      </c>
      <c r="DI8" s="666">
        <v>648.67999999999995</v>
      </c>
      <c r="DJ8" s="666">
        <v>655.30999999999995</v>
      </c>
      <c r="DK8" s="667">
        <v>659.06</v>
      </c>
      <c r="DL8" s="668">
        <v>666.12</v>
      </c>
      <c r="DM8" s="666">
        <v>668.01</v>
      </c>
      <c r="DN8" s="666">
        <v>669.42</v>
      </c>
      <c r="DO8" s="667">
        <v>686.51</v>
      </c>
      <c r="DP8" s="668">
        <v>694.1</v>
      </c>
      <c r="DQ8" s="666">
        <v>706.17</v>
      </c>
      <c r="DR8" s="666">
        <v>718.54</v>
      </c>
      <c r="DS8" s="667">
        <v>718.99</v>
      </c>
      <c r="DT8" s="668">
        <v>720.94</v>
      </c>
      <c r="DU8" s="666">
        <v>725.82</v>
      </c>
      <c r="DV8" s="666">
        <v>737.53</v>
      </c>
      <c r="DW8" s="667">
        <v>744.72</v>
      </c>
      <c r="DX8" s="668">
        <v>754.07</v>
      </c>
      <c r="DY8" s="666">
        <v>755.1</v>
      </c>
      <c r="DZ8" s="666">
        <v>766.33</v>
      </c>
      <c r="EA8" s="667">
        <v>770.44</v>
      </c>
      <c r="EB8" s="668">
        <v>778.06</v>
      </c>
      <c r="EC8" s="666">
        <v>780.49</v>
      </c>
      <c r="ED8" s="666">
        <v>798.39</v>
      </c>
      <c r="EE8" s="667">
        <v>799.72</v>
      </c>
      <c r="EF8" s="668">
        <v>802.29</v>
      </c>
      <c r="EG8" s="666">
        <v>811.14</v>
      </c>
      <c r="EH8" s="666">
        <v>821.33</v>
      </c>
      <c r="EI8" s="667">
        <v>824.47</v>
      </c>
      <c r="EJ8" s="668">
        <v>828.38</v>
      </c>
      <c r="EK8" s="666">
        <v>833.59</v>
      </c>
      <c r="EL8" s="666">
        <v>844.93</v>
      </c>
      <c r="EM8" s="667">
        <v>845.07</v>
      </c>
      <c r="EN8" s="668">
        <v>849.84</v>
      </c>
      <c r="EO8" s="666">
        <v>853.83</v>
      </c>
      <c r="EP8" s="666">
        <v>869.35</v>
      </c>
      <c r="EQ8" s="667">
        <v>869.57</v>
      </c>
      <c r="ER8" s="668">
        <v>871.77</v>
      </c>
      <c r="ES8" s="666">
        <v>875.04</v>
      </c>
      <c r="ET8" s="666">
        <v>878.31</v>
      </c>
      <c r="EU8" s="667">
        <v>881.58</v>
      </c>
      <c r="EV8" s="668">
        <v>885.32</v>
      </c>
      <c r="EW8" s="666">
        <v>889.68</v>
      </c>
      <c r="EX8" s="666">
        <v>893.47</v>
      </c>
      <c r="EY8" s="667">
        <v>897.26</v>
      </c>
      <c r="EZ8" s="668">
        <v>901.9</v>
      </c>
      <c r="FA8" s="666">
        <v>906.21</v>
      </c>
      <c r="FB8" s="666">
        <v>910.53</v>
      </c>
      <c r="FC8" s="667">
        <v>914.84</v>
      </c>
      <c r="FD8" s="668">
        <v>919.59</v>
      </c>
      <c r="FE8" s="666">
        <v>924.22</v>
      </c>
      <c r="FF8" s="666">
        <v>928.86</v>
      </c>
      <c r="FG8" s="667">
        <v>933.49</v>
      </c>
      <c r="FH8" s="668">
        <v>937.98</v>
      </c>
      <c r="FI8" s="666">
        <v>942.71</v>
      </c>
      <c r="FJ8" s="666">
        <v>947.43</v>
      </c>
      <c r="FK8" s="667">
        <v>952.16</v>
      </c>
      <c r="FL8" s="668">
        <v>956.74</v>
      </c>
      <c r="FM8" s="666">
        <v>961.56</v>
      </c>
      <c r="FN8" s="666">
        <v>966.38</v>
      </c>
      <c r="FO8" s="667">
        <v>971.2</v>
      </c>
      <c r="FP8" s="668">
        <v>975.88</v>
      </c>
      <c r="FQ8" s="666">
        <v>980.79</v>
      </c>
      <c r="FR8" s="666">
        <v>985.71</v>
      </c>
      <c r="FS8" s="667">
        <v>990.63</v>
      </c>
      <c r="FT8" s="668">
        <v>995.39</v>
      </c>
      <c r="FU8" s="666">
        <v>1000.41</v>
      </c>
      <c r="FV8" s="666">
        <v>1005.42</v>
      </c>
      <c r="FW8" s="667">
        <v>1010.44</v>
      </c>
      <c r="FX8" s="668">
        <v>1015.3</v>
      </c>
      <c r="FY8" s="666">
        <v>1020.42</v>
      </c>
      <c r="FZ8" s="666">
        <v>1025.53</v>
      </c>
      <c r="GA8" s="667">
        <v>1030.6500000000001</v>
      </c>
      <c r="GB8" s="668">
        <v>1035.6099999999999</v>
      </c>
      <c r="GC8" s="666">
        <v>1040.83</v>
      </c>
      <c r="GD8" s="666">
        <v>1046.04</v>
      </c>
      <c r="GE8" s="667">
        <v>1051.26</v>
      </c>
      <c r="GF8" s="668">
        <v>1056.32</v>
      </c>
      <c r="GG8" s="666">
        <v>1061.6400000000001</v>
      </c>
      <c r="GH8" s="666">
        <v>1066.96</v>
      </c>
      <c r="GI8" s="667">
        <v>1072.28</v>
      </c>
      <c r="GJ8" s="668">
        <v>1077.45</v>
      </c>
      <c r="GK8" s="666">
        <v>1082.8699999999999</v>
      </c>
      <c r="GL8" s="666">
        <v>1088.3</v>
      </c>
      <c r="GM8" s="667">
        <v>1093.73</v>
      </c>
      <c r="GN8" s="668">
        <v>1099</v>
      </c>
      <c r="GO8" s="666">
        <v>1104.53</v>
      </c>
      <c r="GP8" s="666">
        <v>1110.07</v>
      </c>
      <c r="GQ8" s="667">
        <v>1115.6099999999999</v>
      </c>
      <c r="GR8" s="668">
        <v>1120.98</v>
      </c>
      <c r="GS8" s="666">
        <v>1126.6199999999999</v>
      </c>
      <c r="GT8" s="666">
        <v>1132.27</v>
      </c>
      <c r="GU8" s="667">
        <v>1137.92</v>
      </c>
      <c r="GV8" s="668">
        <v>1143.4000000000001</v>
      </c>
      <c r="GW8" s="666">
        <v>1149.1600000000001</v>
      </c>
      <c r="GX8" s="666">
        <v>1154.92</v>
      </c>
      <c r="GY8" s="667">
        <v>1160.68</v>
      </c>
      <c r="GZ8" s="668">
        <v>1166.26</v>
      </c>
      <c r="HA8" s="666">
        <v>1172.1400000000001</v>
      </c>
      <c r="HB8" s="666">
        <v>1178.01</v>
      </c>
      <c r="HC8" s="667">
        <v>1183.8900000000001</v>
      </c>
      <c r="HD8" s="668">
        <v>1189.5899999999999</v>
      </c>
      <c r="HE8" s="666">
        <v>1195.58</v>
      </c>
      <c r="HF8" s="666">
        <v>1201.57</v>
      </c>
      <c r="HG8" s="667">
        <v>1207.57</v>
      </c>
      <c r="HH8" s="668">
        <v>1213.3800000000001</v>
      </c>
      <c r="HI8" s="666">
        <v>1219.49</v>
      </c>
      <c r="HJ8" s="666">
        <v>1225.6099999999999</v>
      </c>
      <c r="HK8" s="667">
        <v>1231.72</v>
      </c>
      <c r="HL8" s="668">
        <v>1237.6500000000001</v>
      </c>
      <c r="HM8" s="666">
        <v>1243.8800000000001</v>
      </c>
      <c r="HN8" s="666">
        <v>1250.1199999999999</v>
      </c>
      <c r="HO8" s="667">
        <v>1256.3499999999999</v>
      </c>
      <c r="HP8" s="668">
        <v>1262.4000000000001</v>
      </c>
      <c r="HQ8" s="666">
        <v>1268.76</v>
      </c>
      <c r="HR8" s="666">
        <v>1275.1199999999999</v>
      </c>
      <c r="HS8" s="667">
        <v>1281.48</v>
      </c>
      <c r="HT8" s="668">
        <v>1287.6500000000001</v>
      </c>
      <c r="HU8" s="666">
        <v>1294.1400000000001</v>
      </c>
      <c r="HV8" s="666">
        <v>1300.6199999999999</v>
      </c>
      <c r="HW8" s="667">
        <v>1307.1099999999999</v>
      </c>
      <c r="HX8" s="668">
        <v>1313.4</v>
      </c>
      <c r="HY8" s="666">
        <v>1320.02</v>
      </c>
      <c r="HZ8" s="666">
        <v>1326.63</v>
      </c>
      <c r="IA8" s="667">
        <v>1333.25</v>
      </c>
      <c r="IB8" s="668">
        <v>1339.67</v>
      </c>
      <c r="IC8" s="666">
        <v>1346.42</v>
      </c>
      <c r="ID8" s="666">
        <v>1353.17</v>
      </c>
      <c r="IE8" s="667">
        <v>1359.92</v>
      </c>
      <c r="IF8" s="668">
        <v>1366.46</v>
      </c>
      <c r="IG8" s="666">
        <v>1373.35</v>
      </c>
      <c r="IH8" s="666">
        <v>1380.23</v>
      </c>
      <c r="II8" s="667">
        <v>1387.11</v>
      </c>
      <c r="IJ8" s="668">
        <v>1393.79</v>
      </c>
      <c r="IK8" s="666">
        <v>1400.81</v>
      </c>
      <c r="IL8" s="666">
        <v>1407.84</v>
      </c>
      <c r="IM8" s="667">
        <v>1414.86</v>
      </c>
      <c r="IN8" s="668">
        <v>1421.67</v>
      </c>
      <c r="IO8" s="666">
        <v>1428.83</v>
      </c>
      <c r="IP8" s="666">
        <v>1435.99</v>
      </c>
      <c r="IQ8" s="667">
        <v>1443.15</v>
      </c>
      <c r="IR8" s="668">
        <v>1450.1</v>
      </c>
      <c r="IS8" s="666">
        <v>1457.41</v>
      </c>
      <c r="IT8" s="666">
        <v>1464.71</v>
      </c>
      <c r="IU8" s="667">
        <v>1472.02</v>
      </c>
      <c r="IV8" s="668">
        <v>1479.1</v>
      </c>
      <c r="IW8" s="666">
        <v>1486.56</v>
      </c>
      <c r="IX8" s="666">
        <v>1494.01</v>
      </c>
      <c r="IY8" s="667">
        <v>1501.46</v>
      </c>
      <c r="IZ8" s="668">
        <v>1508.69</v>
      </c>
      <c r="JA8" s="666">
        <v>1516.29</v>
      </c>
      <c r="JB8" s="666">
        <v>1523.89</v>
      </c>
      <c r="JC8" s="667">
        <v>1531.49</v>
      </c>
      <c r="JD8" s="668">
        <v>1538.86</v>
      </c>
      <c r="JE8" s="666">
        <v>1546.61</v>
      </c>
      <c r="JF8" s="666">
        <v>1554.36</v>
      </c>
      <c r="JG8" s="667">
        <v>1562.12</v>
      </c>
      <c r="JH8" s="668">
        <v>1569.64</v>
      </c>
      <c r="JI8" s="666">
        <v>1577.54</v>
      </c>
      <c r="JJ8" s="666">
        <v>1585.45</v>
      </c>
      <c r="JK8" s="667">
        <v>1593.36</v>
      </c>
      <c r="JL8" s="668">
        <v>1601.03</v>
      </c>
      <c r="JM8" s="666">
        <v>1609.09</v>
      </c>
      <c r="JN8" s="666">
        <v>1617.16</v>
      </c>
      <c r="JO8" s="667">
        <v>1625.23</v>
      </c>
      <c r="JP8" s="668">
        <v>1633.05</v>
      </c>
      <c r="JQ8" s="666">
        <v>1641.28</v>
      </c>
      <c r="JR8" s="666">
        <v>1649.5</v>
      </c>
      <c r="JS8" s="667">
        <v>1657.73</v>
      </c>
      <c r="JT8" s="668">
        <v>1665.71</v>
      </c>
      <c r="JU8" s="666">
        <v>1674.1</v>
      </c>
      <c r="JV8" s="666">
        <v>1682.49</v>
      </c>
      <c r="JW8" s="667">
        <v>1690.89</v>
      </c>
      <c r="JX8" s="668">
        <v>1699.03</v>
      </c>
      <c r="JY8" s="666">
        <v>1707.58</v>
      </c>
      <c r="JZ8" s="666">
        <v>1716.14</v>
      </c>
      <c r="KA8" s="667">
        <v>1724.7</v>
      </c>
      <c r="KB8" s="668">
        <v>1733.01</v>
      </c>
      <c r="KC8" s="666">
        <v>1741.74</v>
      </c>
      <c r="KD8" s="666">
        <v>1750.47</v>
      </c>
      <c r="KE8" s="667">
        <v>1759.2</v>
      </c>
      <c r="KF8" s="668">
        <v>1767.67</v>
      </c>
      <c r="KG8" s="666">
        <v>1776.57</v>
      </c>
      <c r="KH8" s="666">
        <v>1785.48</v>
      </c>
      <c r="KI8" s="667">
        <v>1794.38</v>
      </c>
      <c r="KJ8" s="668">
        <v>1803.02</v>
      </c>
      <c r="KK8" s="666">
        <v>1812.1</v>
      </c>
      <c r="KL8" s="666">
        <v>1821.19</v>
      </c>
      <c r="KM8" s="667">
        <v>1830.27</v>
      </c>
      <c r="KN8" s="668">
        <v>1839.08</v>
      </c>
      <c r="KO8" s="666">
        <v>1848.34</v>
      </c>
      <c r="KP8" s="666">
        <v>1857.61</v>
      </c>
      <c r="KQ8" s="667">
        <v>1866.87</v>
      </c>
      <c r="KR8" s="668">
        <v>1875.86</v>
      </c>
      <c r="KS8" s="666">
        <v>1885.31</v>
      </c>
      <c r="KT8" s="666">
        <v>1894.76</v>
      </c>
      <c r="KU8" s="667">
        <v>1904.21</v>
      </c>
      <c r="KV8" s="668">
        <v>1913.38</v>
      </c>
      <c r="KW8" s="666">
        <v>1923.02</v>
      </c>
      <c r="KX8" s="666">
        <v>1932.66</v>
      </c>
      <c r="KY8" s="667">
        <v>1942.3</v>
      </c>
      <c r="KZ8" s="668">
        <v>1951.65</v>
      </c>
      <c r="LA8" s="666">
        <v>1961.48</v>
      </c>
      <c r="LB8" s="666">
        <v>1971.31</v>
      </c>
      <c r="LC8" s="667">
        <v>1981.14</v>
      </c>
      <c r="LD8" s="668">
        <v>1990.68</v>
      </c>
      <c r="LE8" s="666">
        <v>2000.71</v>
      </c>
      <c r="LF8" s="666">
        <v>2010.74</v>
      </c>
      <c r="LG8" s="667">
        <v>2020.76</v>
      </c>
      <c r="LH8" s="668">
        <v>2030.49</v>
      </c>
      <c r="LI8" s="666">
        <v>2040.72</v>
      </c>
      <c r="LJ8" s="666">
        <v>2050.9499999999998</v>
      </c>
      <c r="LK8" s="667">
        <v>2061.1799999999998</v>
      </c>
      <c r="LL8" s="668">
        <v>2071.1</v>
      </c>
      <c r="LM8" s="666">
        <v>2081.54</v>
      </c>
      <c r="LN8" s="666">
        <v>2091.9699999999998</v>
      </c>
      <c r="LO8" s="667">
        <v>2102.4</v>
      </c>
      <c r="LP8" s="668">
        <v>2112.52</v>
      </c>
      <c r="LQ8" s="666">
        <v>2123.17</v>
      </c>
      <c r="LR8" s="666">
        <v>2133.81</v>
      </c>
      <c r="LS8" s="667">
        <v>2144.4499999999998</v>
      </c>
      <c r="LT8" s="668">
        <v>2154.77</v>
      </c>
      <c r="LU8" s="666">
        <v>2165.63</v>
      </c>
      <c r="LV8" s="666">
        <v>2176.4899999999998</v>
      </c>
      <c r="LW8" s="667">
        <v>2187.34</v>
      </c>
      <c r="LX8" s="668">
        <v>2197.87</v>
      </c>
      <c r="LY8" s="666">
        <v>2208.94</v>
      </c>
      <c r="LZ8" s="666">
        <v>2220.0100000000002</v>
      </c>
      <c r="MA8" s="667">
        <v>2231.09</v>
      </c>
      <c r="MB8" s="668">
        <v>2241.83</v>
      </c>
      <c r="MC8" s="666">
        <v>2253.12</v>
      </c>
      <c r="MD8" s="666">
        <v>2264.42</v>
      </c>
      <c r="ME8" s="667">
        <v>2275.71</v>
      </c>
      <c r="MF8" s="668">
        <v>2286.66</v>
      </c>
      <c r="MG8" s="666">
        <v>2298.1799999999998</v>
      </c>
      <c r="MH8" s="666">
        <v>2309.6999999999998</v>
      </c>
      <c r="MI8" s="667">
        <v>2321.2199999999998</v>
      </c>
      <c r="MJ8" s="668">
        <v>2332.4</v>
      </c>
      <c r="MK8" s="666">
        <v>2344.15</v>
      </c>
      <c r="ML8" s="666">
        <v>2355.9</v>
      </c>
      <c r="MM8" s="667">
        <v>2367.65</v>
      </c>
      <c r="MN8" s="668">
        <v>2379.0500000000002</v>
      </c>
      <c r="MO8" s="666">
        <v>2391.0300000000002</v>
      </c>
      <c r="MP8" s="666">
        <v>2403.02</v>
      </c>
      <c r="MQ8" s="667">
        <v>2415</v>
      </c>
      <c r="MR8" s="668">
        <v>2426.63</v>
      </c>
      <c r="MS8" s="666">
        <v>2438.85</v>
      </c>
      <c r="MT8" s="666">
        <v>2451.08</v>
      </c>
      <c r="MU8" s="667">
        <v>2463.3000000000002</v>
      </c>
      <c r="MV8" s="668">
        <v>2475.16</v>
      </c>
      <c r="MW8" s="666">
        <v>2487.63</v>
      </c>
      <c r="MX8" s="666">
        <v>2500.1</v>
      </c>
      <c r="MY8" s="667">
        <v>2512.5700000000002</v>
      </c>
      <c r="MZ8" s="668">
        <v>2524.66</v>
      </c>
      <c r="NA8" s="666">
        <v>2537.38</v>
      </c>
      <c r="NB8" s="666">
        <v>2550.1</v>
      </c>
      <c r="NC8" s="667">
        <v>2562.8200000000002</v>
      </c>
      <c r="ND8" s="668">
        <v>2575.16</v>
      </c>
      <c r="NE8" s="666">
        <v>2588.13</v>
      </c>
      <c r="NF8" s="666">
        <v>2601.1</v>
      </c>
      <c r="NG8" s="667">
        <v>2614.0700000000002</v>
      </c>
      <c r="NH8" s="668">
        <v>2626.66</v>
      </c>
      <c r="NI8" s="666">
        <v>2639.89</v>
      </c>
      <c r="NJ8" s="666">
        <v>2653.12</v>
      </c>
      <c r="NK8" s="667">
        <v>2666.36</v>
      </c>
      <c r="NL8" s="668">
        <v>2679.19</v>
      </c>
      <c r="NM8" s="666">
        <v>2692.69</v>
      </c>
      <c r="NN8" s="666">
        <v>2706.19</v>
      </c>
      <c r="NO8" s="667">
        <v>2719.68</v>
      </c>
      <c r="NP8" s="668">
        <v>2732.78</v>
      </c>
      <c r="NQ8" s="666">
        <v>2746.54</v>
      </c>
      <c r="NR8" s="666">
        <v>2760.31</v>
      </c>
      <c r="NS8" s="667">
        <v>2774.08</v>
      </c>
      <c r="NT8" s="668">
        <v>2787.43</v>
      </c>
      <c r="NU8" s="666">
        <v>2801.47</v>
      </c>
      <c r="NV8" s="666">
        <v>2815.52</v>
      </c>
      <c r="NW8" s="667">
        <v>2829.56</v>
      </c>
      <c r="NX8" s="668">
        <v>2843.18</v>
      </c>
      <c r="NY8" s="666">
        <v>2857.5</v>
      </c>
      <c r="NZ8" s="666">
        <v>2871.83</v>
      </c>
      <c r="OA8" s="667">
        <v>2886.15</v>
      </c>
      <c r="OB8" s="668">
        <v>2900.04</v>
      </c>
      <c r="OC8" s="666">
        <v>2914.65</v>
      </c>
      <c r="OD8" s="666">
        <v>2929.26</v>
      </c>
      <c r="OE8" s="667">
        <v>2943.87</v>
      </c>
      <c r="OF8" s="668">
        <v>2958.04</v>
      </c>
      <c r="OG8" s="666">
        <v>2972.95</v>
      </c>
      <c r="OH8" s="666">
        <v>2987.85</v>
      </c>
      <c r="OI8" s="667">
        <v>3002.75</v>
      </c>
      <c r="OJ8" s="668">
        <v>3017.2</v>
      </c>
      <c r="OK8" s="666">
        <v>3032.4</v>
      </c>
      <c r="OL8" s="666">
        <v>3047.6</v>
      </c>
      <c r="OM8" s="667">
        <v>3062.8</v>
      </c>
      <c r="ON8" s="668">
        <v>3077.55</v>
      </c>
      <c r="OO8" s="666">
        <v>3093.05</v>
      </c>
      <c r="OP8" s="666">
        <v>3108.56</v>
      </c>
      <c r="OQ8" s="667">
        <v>3124.06</v>
      </c>
      <c r="OR8" s="668">
        <v>3139.1</v>
      </c>
      <c r="OS8" s="666">
        <v>3154.91</v>
      </c>
      <c r="OT8" s="666">
        <v>3170.73</v>
      </c>
      <c r="OU8" s="667">
        <v>3186.54</v>
      </c>
      <c r="OV8" s="668">
        <v>3201.88</v>
      </c>
      <c r="OW8" s="666">
        <v>3218.01</v>
      </c>
      <c r="OX8" s="666">
        <v>3234.14</v>
      </c>
      <c r="OY8" s="667">
        <v>3250.27</v>
      </c>
      <c r="OZ8" s="668">
        <v>3265.92</v>
      </c>
      <c r="PA8" s="666">
        <v>3282.37</v>
      </c>
      <c r="PB8" s="666">
        <v>3298.83</v>
      </c>
      <c r="PC8" s="667">
        <v>3315.28</v>
      </c>
      <c r="PD8" s="668">
        <v>3331.24</v>
      </c>
      <c r="PE8" s="666">
        <v>3348.02</v>
      </c>
      <c r="PF8" s="666">
        <v>3364.8</v>
      </c>
      <c r="PG8" s="667">
        <v>3381.58</v>
      </c>
      <c r="PH8" s="668">
        <v>3397.86</v>
      </c>
      <c r="PI8" s="666">
        <v>3414.98</v>
      </c>
      <c r="PJ8" s="666">
        <v>3432.1</v>
      </c>
      <c r="PK8" s="667">
        <v>3449.22</v>
      </c>
      <c r="PL8" s="668">
        <v>3465.82</v>
      </c>
      <c r="PM8" s="666">
        <v>3483.28</v>
      </c>
      <c r="PN8" s="666">
        <v>3500.74</v>
      </c>
      <c r="PO8" s="667">
        <v>3518.2</v>
      </c>
      <c r="PP8" s="668">
        <v>3535.14</v>
      </c>
      <c r="PQ8" s="666">
        <v>3552.95</v>
      </c>
      <c r="PR8" s="666">
        <v>3570.75</v>
      </c>
      <c r="PS8" s="667">
        <v>3588.56</v>
      </c>
      <c r="PT8" s="668">
        <v>3605.84</v>
      </c>
      <c r="PU8" s="666">
        <v>3624</v>
      </c>
      <c r="PV8" s="666">
        <v>3642.17</v>
      </c>
      <c r="PW8" s="667">
        <v>3660.34</v>
      </c>
      <c r="PX8" s="668">
        <v>3677.96</v>
      </c>
      <c r="PY8" s="666">
        <v>3696.48</v>
      </c>
      <c r="PZ8" s="666">
        <v>3715.01</v>
      </c>
      <c r="QA8" s="667">
        <v>3733.54</v>
      </c>
      <c r="QB8" s="668">
        <v>3751.51</v>
      </c>
      <c r="QC8" s="666">
        <v>3770.41</v>
      </c>
      <c r="QD8" s="666">
        <v>3789.31</v>
      </c>
      <c r="QE8" s="667">
        <v>3808.21</v>
      </c>
      <c r="QF8" s="668">
        <v>3826.55</v>
      </c>
      <c r="QG8" s="666">
        <v>3845.82</v>
      </c>
      <c r="QH8" s="666">
        <v>3865.1</v>
      </c>
      <c r="QI8" s="667">
        <v>3884.38</v>
      </c>
      <c r="QJ8" s="668">
        <v>3903.08</v>
      </c>
      <c r="QK8" s="666">
        <v>3922.74</v>
      </c>
      <c r="QL8" s="666">
        <v>3942.4</v>
      </c>
      <c r="QM8" s="667">
        <v>3962.06</v>
      </c>
      <c r="QN8" s="668">
        <v>3981.14</v>
      </c>
      <c r="QO8" s="666">
        <v>4001.19</v>
      </c>
      <c r="QP8" s="666">
        <v>4021.25</v>
      </c>
      <c r="QQ8" s="667">
        <v>4041.31</v>
      </c>
      <c r="QR8" s="668">
        <v>4060.76</v>
      </c>
      <c r="QS8" s="666">
        <v>4081.22</v>
      </c>
      <c r="QT8" s="666">
        <v>4101.67</v>
      </c>
      <c r="QU8" s="667">
        <v>4122.13</v>
      </c>
      <c r="QV8" s="668">
        <v>4141.9799999999996</v>
      </c>
      <c r="QW8" s="666">
        <v>4162.84</v>
      </c>
      <c r="QX8" s="666">
        <v>4183.71</v>
      </c>
      <c r="QY8" s="667">
        <v>4204.57</v>
      </c>
      <c r="QZ8" s="668">
        <v>4224.82</v>
      </c>
      <c r="RA8" s="666">
        <v>4246.1000000000004</v>
      </c>
      <c r="RB8" s="666">
        <v>4267.38</v>
      </c>
      <c r="RC8" s="667">
        <v>4288.67</v>
      </c>
      <c r="RD8" s="668">
        <v>4309.3100000000004</v>
      </c>
      <c r="RE8" s="666">
        <v>4331.0200000000004</v>
      </c>
      <c r="RF8" s="666">
        <v>4352.7299999999996</v>
      </c>
      <c r="RG8" s="667">
        <v>4374.4399999999996</v>
      </c>
      <c r="RH8" s="668">
        <v>4395.5</v>
      </c>
      <c r="RI8" s="666">
        <v>4417.6400000000003</v>
      </c>
      <c r="RJ8" s="666">
        <v>4439.78</v>
      </c>
      <c r="RK8" s="667">
        <v>4461.93</v>
      </c>
      <c r="RL8" s="668">
        <v>4483.41</v>
      </c>
      <c r="RM8" s="666">
        <v>4505.99</v>
      </c>
      <c r="RN8" s="666">
        <v>4528.58</v>
      </c>
      <c r="RO8" s="667">
        <v>4551.17</v>
      </c>
      <c r="RP8" s="668">
        <v>4573.08</v>
      </c>
      <c r="RQ8" s="666">
        <v>4596.1099999999997</v>
      </c>
      <c r="RR8" s="666">
        <v>4619.1499999999996</v>
      </c>
      <c r="RS8" s="667">
        <v>4642.1899999999996</v>
      </c>
      <c r="RT8" s="668">
        <v>4664.54</v>
      </c>
      <c r="RU8" s="666">
        <v>4688.04</v>
      </c>
      <c r="RV8" s="666">
        <v>4711.54</v>
      </c>
      <c r="RW8" s="667">
        <v>4735.03</v>
      </c>
      <c r="RX8" s="668">
        <v>4757.83</v>
      </c>
      <c r="RY8" s="666">
        <v>4781.8</v>
      </c>
      <c r="RZ8" s="666">
        <v>4805.7700000000004</v>
      </c>
      <c r="SA8" s="741">
        <v>4829.7299999999996</v>
      </c>
    </row>
    <row r="9" spans="1:542" s="679" customFormat="1" ht="16.2" thickTop="1" thickBot="1">
      <c r="A9" s="670"/>
      <c r="B9" s="671"/>
      <c r="C9" s="672"/>
      <c r="D9" s="673"/>
      <c r="E9" s="674"/>
      <c r="F9" s="675"/>
      <c r="G9" s="610">
        <v>8</v>
      </c>
      <c r="H9" s="676" t="s">
        <v>79</v>
      </c>
      <c r="I9" s="618">
        <v>8</v>
      </c>
      <c r="J9" s="677" t="s">
        <v>372</v>
      </c>
      <c r="K9" s="678">
        <v>0.15</v>
      </c>
      <c r="L9" s="665">
        <v>268.61</v>
      </c>
      <c r="M9" s="666">
        <v>272.52</v>
      </c>
      <c r="N9" s="666">
        <v>281.67</v>
      </c>
      <c r="O9" s="667">
        <v>285.68</v>
      </c>
      <c r="P9" s="665">
        <v>291.27</v>
      </c>
      <c r="Q9" s="666">
        <v>297.99</v>
      </c>
      <c r="R9" s="666">
        <v>308.49</v>
      </c>
      <c r="S9" s="667">
        <v>311.94</v>
      </c>
      <c r="T9" s="668">
        <v>317.12</v>
      </c>
      <c r="U9" s="666">
        <v>318.98</v>
      </c>
      <c r="V9" s="666">
        <v>328.96</v>
      </c>
      <c r="W9" s="667">
        <v>329.62</v>
      </c>
      <c r="X9" s="668">
        <v>329.81</v>
      </c>
      <c r="Y9" s="666">
        <v>331.82</v>
      </c>
      <c r="Z9" s="666">
        <v>337.99</v>
      </c>
      <c r="AA9" s="667">
        <v>339.43</v>
      </c>
      <c r="AB9" s="668">
        <v>339.85</v>
      </c>
      <c r="AC9" s="666">
        <v>343.07</v>
      </c>
      <c r="AD9" s="666">
        <v>347.13</v>
      </c>
      <c r="AE9" s="667">
        <v>346.95</v>
      </c>
      <c r="AF9" s="668">
        <v>348.18</v>
      </c>
      <c r="AG9" s="666">
        <v>350.26</v>
      </c>
      <c r="AH9" s="666">
        <v>351.95</v>
      </c>
      <c r="AI9" s="667">
        <v>351.5</v>
      </c>
      <c r="AJ9" s="668">
        <v>351.32</v>
      </c>
      <c r="AK9" s="666">
        <v>353.16</v>
      </c>
      <c r="AL9" s="666">
        <v>353.43</v>
      </c>
      <c r="AM9" s="667">
        <v>353.83</v>
      </c>
      <c r="AN9" s="668">
        <v>355.05</v>
      </c>
      <c r="AO9" s="666">
        <v>356.86</v>
      </c>
      <c r="AP9" s="666">
        <v>360.95</v>
      </c>
      <c r="AQ9" s="667">
        <v>363.11</v>
      </c>
      <c r="AR9" s="668">
        <v>366.73</v>
      </c>
      <c r="AS9" s="666">
        <v>370.67</v>
      </c>
      <c r="AT9" s="666">
        <v>374.28</v>
      </c>
      <c r="AU9" s="667">
        <v>375.6</v>
      </c>
      <c r="AV9" s="668">
        <v>380.19</v>
      </c>
      <c r="AW9" s="666">
        <v>383.99</v>
      </c>
      <c r="AX9" s="666">
        <v>387.52</v>
      </c>
      <c r="AY9" s="667">
        <v>388.29</v>
      </c>
      <c r="AZ9" s="668">
        <v>389.13</v>
      </c>
      <c r="BA9" s="666">
        <v>392.24</v>
      </c>
      <c r="BB9" s="666">
        <v>396.69</v>
      </c>
      <c r="BC9" s="667">
        <v>397.57</v>
      </c>
      <c r="BD9" s="668">
        <v>400.37</v>
      </c>
      <c r="BE9" s="666">
        <v>402.16</v>
      </c>
      <c r="BF9" s="666">
        <v>404.98</v>
      </c>
      <c r="BG9" s="667">
        <v>404.39</v>
      </c>
      <c r="BH9" s="668">
        <v>406.6</v>
      </c>
      <c r="BI9" s="666">
        <v>409.86</v>
      </c>
      <c r="BJ9" s="666">
        <v>412.2</v>
      </c>
      <c r="BK9" s="667">
        <v>412.6</v>
      </c>
      <c r="BL9" s="668">
        <v>416.86</v>
      </c>
      <c r="BM9" s="666">
        <v>423.16</v>
      </c>
      <c r="BN9" s="666">
        <v>424.3</v>
      </c>
      <c r="BO9" s="667">
        <v>426.5</v>
      </c>
      <c r="BP9" s="668">
        <v>430.77</v>
      </c>
      <c r="BQ9" s="666">
        <v>434.22</v>
      </c>
      <c r="BR9" s="666">
        <v>437.46</v>
      </c>
      <c r="BS9" s="667">
        <v>439.04</v>
      </c>
      <c r="BT9" s="668">
        <v>443.1</v>
      </c>
      <c r="BU9" s="666">
        <v>449.75</v>
      </c>
      <c r="BV9" s="666">
        <v>453.64</v>
      </c>
      <c r="BW9" s="667">
        <v>453.85</v>
      </c>
      <c r="BX9" s="668">
        <v>455.02</v>
      </c>
      <c r="BY9" s="666">
        <v>458.98</v>
      </c>
      <c r="BZ9" s="666">
        <v>462.87</v>
      </c>
      <c r="CA9" s="667">
        <v>463.99</v>
      </c>
      <c r="CB9" s="668">
        <v>465.98</v>
      </c>
      <c r="CC9" s="666">
        <v>470.03</v>
      </c>
      <c r="CD9" s="666">
        <v>472.01</v>
      </c>
      <c r="CE9" s="667">
        <v>473.15</v>
      </c>
      <c r="CF9" s="668">
        <v>475.97</v>
      </c>
      <c r="CG9" s="666">
        <v>479.55</v>
      </c>
      <c r="CH9" s="666">
        <v>480.64</v>
      </c>
      <c r="CI9" s="667">
        <v>480.07</v>
      </c>
      <c r="CJ9" s="669">
        <v>482.4</v>
      </c>
      <c r="CK9" s="666">
        <v>487.32</v>
      </c>
      <c r="CL9" s="666">
        <v>492.58</v>
      </c>
      <c r="CM9" s="667">
        <v>491.25</v>
      </c>
      <c r="CN9" s="668">
        <v>494.04</v>
      </c>
      <c r="CO9" s="666">
        <v>496.25</v>
      </c>
      <c r="CP9" s="666">
        <v>498.01</v>
      </c>
      <c r="CQ9" s="667">
        <v>498.82</v>
      </c>
      <c r="CR9" s="668">
        <v>500.65</v>
      </c>
      <c r="CS9" s="666">
        <v>501.87</v>
      </c>
      <c r="CT9" s="666">
        <v>505.85</v>
      </c>
      <c r="CU9" s="667">
        <v>507.48</v>
      </c>
      <c r="CV9" s="665">
        <v>509.54</v>
      </c>
      <c r="CW9" s="666">
        <v>517.86</v>
      </c>
      <c r="CX9" s="666">
        <v>523.54</v>
      </c>
      <c r="CY9" s="667">
        <v>523.71</v>
      </c>
      <c r="CZ9" s="665">
        <v>524.83000000000004</v>
      </c>
      <c r="DA9" s="666">
        <v>527.44000000000005</v>
      </c>
      <c r="DB9" s="666">
        <v>530.53</v>
      </c>
      <c r="DC9" s="667">
        <v>535</v>
      </c>
      <c r="DD9" s="668">
        <v>543.14</v>
      </c>
      <c r="DE9" s="666">
        <v>561.95000000000005</v>
      </c>
      <c r="DF9" s="666">
        <v>574.05999999999995</v>
      </c>
      <c r="DG9" s="667">
        <v>587.47</v>
      </c>
      <c r="DH9" s="668">
        <v>594.9</v>
      </c>
      <c r="DI9" s="666">
        <v>598.72</v>
      </c>
      <c r="DJ9" s="666">
        <v>603.91</v>
      </c>
      <c r="DK9" s="667">
        <v>611.03</v>
      </c>
      <c r="DL9" s="668">
        <v>625.48</v>
      </c>
      <c r="DM9" s="666">
        <v>631.20000000000005</v>
      </c>
      <c r="DN9" s="666">
        <v>637.91999999999996</v>
      </c>
      <c r="DO9" s="667">
        <v>647.39</v>
      </c>
      <c r="DP9" s="668">
        <v>651.74</v>
      </c>
      <c r="DQ9" s="666">
        <v>668.81</v>
      </c>
      <c r="DR9" s="666">
        <v>674.55</v>
      </c>
      <c r="DS9" s="667">
        <v>673.9</v>
      </c>
      <c r="DT9" s="668">
        <v>678.85</v>
      </c>
      <c r="DU9" s="666">
        <v>694.86</v>
      </c>
      <c r="DV9" s="666">
        <v>719.14</v>
      </c>
      <c r="DW9" s="667">
        <v>720.13</v>
      </c>
      <c r="DX9" s="668">
        <v>705.76</v>
      </c>
      <c r="DY9" s="666">
        <v>697.72</v>
      </c>
      <c r="DZ9" s="666">
        <v>701.88</v>
      </c>
      <c r="EA9" s="667">
        <v>701.98</v>
      </c>
      <c r="EB9" s="668">
        <v>708.05</v>
      </c>
      <c r="EC9" s="666">
        <v>715.18</v>
      </c>
      <c r="ED9" s="666">
        <v>723.36</v>
      </c>
      <c r="EE9" s="667">
        <v>723.26</v>
      </c>
      <c r="EF9" s="668">
        <v>729.81</v>
      </c>
      <c r="EG9" s="666">
        <v>742.73</v>
      </c>
      <c r="EH9" s="666">
        <v>751.52</v>
      </c>
      <c r="EI9" s="667">
        <v>752.53</v>
      </c>
      <c r="EJ9" s="668">
        <v>758.31</v>
      </c>
      <c r="EK9" s="666">
        <v>763.62</v>
      </c>
      <c r="EL9" s="666">
        <v>764.46</v>
      </c>
      <c r="EM9" s="667">
        <v>765.52</v>
      </c>
      <c r="EN9" s="668">
        <v>772.81</v>
      </c>
      <c r="EO9" s="666">
        <v>776.78</v>
      </c>
      <c r="EP9" s="666">
        <v>781.78</v>
      </c>
      <c r="EQ9" s="667">
        <v>782.77</v>
      </c>
      <c r="ER9" s="668">
        <v>790.24</v>
      </c>
      <c r="ES9" s="666">
        <v>793.2</v>
      </c>
      <c r="ET9" s="666">
        <v>796.17</v>
      </c>
      <c r="EU9" s="667">
        <v>799.13</v>
      </c>
      <c r="EV9" s="668">
        <v>802.53</v>
      </c>
      <c r="EW9" s="666">
        <v>806.48</v>
      </c>
      <c r="EX9" s="666">
        <v>809.91</v>
      </c>
      <c r="EY9" s="667">
        <v>813.35</v>
      </c>
      <c r="EZ9" s="668">
        <v>817.55</v>
      </c>
      <c r="FA9" s="666">
        <v>821.46</v>
      </c>
      <c r="FB9" s="666">
        <v>825.37</v>
      </c>
      <c r="FC9" s="667">
        <v>829.29</v>
      </c>
      <c r="FD9" s="668">
        <v>833.59</v>
      </c>
      <c r="FE9" s="666">
        <v>837.79</v>
      </c>
      <c r="FF9" s="666">
        <v>841.99</v>
      </c>
      <c r="FG9" s="667">
        <v>846.19</v>
      </c>
      <c r="FH9" s="668">
        <v>850.26</v>
      </c>
      <c r="FI9" s="666">
        <v>854.54</v>
      </c>
      <c r="FJ9" s="666">
        <v>858.83</v>
      </c>
      <c r="FK9" s="667">
        <v>863.11</v>
      </c>
      <c r="FL9" s="668">
        <v>867.27</v>
      </c>
      <c r="FM9" s="666">
        <v>871.63</v>
      </c>
      <c r="FN9" s="666">
        <v>876</v>
      </c>
      <c r="FO9" s="667">
        <v>880.37</v>
      </c>
      <c r="FP9" s="668">
        <v>884.61</v>
      </c>
      <c r="FQ9" s="666">
        <v>889.07</v>
      </c>
      <c r="FR9" s="666">
        <v>893.52</v>
      </c>
      <c r="FS9" s="667">
        <v>897.98</v>
      </c>
      <c r="FT9" s="668">
        <v>902.3</v>
      </c>
      <c r="FU9" s="666">
        <v>906.85</v>
      </c>
      <c r="FV9" s="666">
        <v>911.39</v>
      </c>
      <c r="FW9" s="667">
        <v>915.94</v>
      </c>
      <c r="FX9" s="668">
        <v>920.35</v>
      </c>
      <c r="FY9" s="666">
        <v>924.99</v>
      </c>
      <c r="FZ9" s="666">
        <v>929.62</v>
      </c>
      <c r="GA9" s="667">
        <v>934.26</v>
      </c>
      <c r="GB9" s="668">
        <v>938.76</v>
      </c>
      <c r="GC9" s="666">
        <v>943.48</v>
      </c>
      <c r="GD9" s="666">
        <v>948.21</v>
      </c>
      <c r="GE9" s="667">
        <v>952.94</v>
      </c>
      <c r="GF9" s="668">
        <v>957.53</v>
      </c>
      <c r="GG9" s="666">
        <v>962.35</v>
      </c>
      <c r="GH9" s="666">
        <v>967.18</v>
      </c>
      <c r="GI9" s="667">
        <v>972</v>
      </c>
      <c r="GJ9" s="668">
        <v>976.68</v>
      </c>
      <c r="GK9" s="666">
        <v>981.6</v>
      </c>
      <c r="GL9" s="666">
        <v>986.52</v>
      </c>
      <c r="GM9" s="667">
        <v>991.44</v>
      </c>
      <c r="GN9" s="668">
        <v>996.22</v>
      </c>
      <c r="GO9" s="666">
        <v>1001.23</v>
      </c>
      <c r="GP9" s="666">
        <v>1006.25</v>
      </c>
      <c r="GQ9" s="667">
        <v>1011.27</v>
      </c>
      <c r="GR9" s="668">
        <v>1016.14</v>
      </c>
      <c r="GS9" s="666">
        <v>1021.26</v>
      </c>
      <c r="GT9" s="666">
        <v>1026.3800000000001</v>
      </c>
      <c r="GU9" s="667">
        <v>1031.5</v>
      </c>
      <c r="GV9" s="668">
        <v>1036.46</v>
      </c>
      <c r="GW9" s="666">
        <v>1041.68</v>
      </c>
      <c r="GX9" s="666">
        <v>1046.9100000000001</v>
      </c>
      <c r="GY9" s="667">
        <v>1052.1300000000001</v>
      </c>
      <c r="GZ9" s="668">
        <v>1057.19</v>
      </c>
      <c r="HA9" s="666">
        <v>1062.52</v>
      </c>
      <c r="HB9" s="666">
        <v>1067.8399999999999</v>
      </c>
      <c r="HC9" s="667">
        <v>1073.17</v>
      </c>
      <c r="HD9" s="668">
        <v>1078.3399999999999</v>
      </c>
      <c r="HE9" s="666">
        <v>1083.77</v>
      </c>
      <c r="HF9" s="666">
        <v>1089.2</v>
      </c>
      <c r="HG9" s="667">
        <v>1094.6300000000001</v>
      </c>
      <c r="HH9" s="668">
        <v>1099.9000000000001</v>
      </c>
      <c r="HI9" s="666">
        <v>1105.44</v>
      </c>
      <c r="HJ9" s="666">
        <v>1110.98</v>
      </c>
      <c r="HK9" s="667">
        <v>1116.53</v>
      </c>
      <c r="HL9" s="668">
        <v>1121.9000000000001</v>
      </c>
      <c r="HM9" s="666">
        <v>1127.55</v>
      </c>
      <c r="HN9" s="666">
        <v>1133.2</v>
      </c>
      <c r="HO9" s="667">
        <v>1138.8599999999999</v>
      </c>
      <c r="HP9" s="668">
        <v>1144.3399999999999</v>
      </c>
      <c r="HQ9" s="666">
        <v>1150.0999999999999</v>
      </c>
      <c r="HR9" s="666">
        <v>1155.8699999999999</v>
      </c>
      <c r="HS9" s="667">
        <v>1161.6300000000001</v>
      </c>
      <c r="HT9" s="668">
        <v>1167.22</v>
      </c>
      <c r="HU9" s="666">
        <v>1173.0999999999999</v>
      </c>
      <c r="HV9" s="666">
        <v>1178.99</v>
      </c>
      <c r="HW9" s="667">
        <v>1184.8699999999999</v>
      </c>
      <c r="HX9" s="668">
        <v>1190.57</v>
      </c>
      <c r="HY9" s="666">
        <v>1196.57</v>
      </c>
      <c r="HZ9" s="666">
        <v>1202.56</v>
      </c>
      <c r="IA9" s="667">
        <v>1208.56</v>
      </c>
      <c r="IB9" s="668">
        <v>1214.3800000000001</v>
      </c>
      <c r="IC9" s="666">
        <v>1220.5</v>
      </c>
      <c r="ID9" s="666">
        <v>1226.6199999999999</v>
      </c>
      <c r="IE9" s="667">
        <v>1232.73</v>
      </c>
      <c r="IF9" s="668">
        <v>1238.67</v>
      </c>
      <c r="IG9" s="666">
        <v>1244.9100000000001</v>
      </c>
      <c r="IH9" s="666">
        <v>1251.1500000000001</v>
      </c>
      <c r="II9" s="667">
        <v>1257.3900000000001</v>
      </c>
      <c r="IJ9" s="668">
        <v>1263.44</v>
      </c>
      <c r="IK9" s="666">
        <v>1269.81</v>
      </c>
      <c r="IL9" s="666">
        <v>1276.17</v>
      </c>
      <c r="IM9" s="667">
        <v>1282.54</v>
      </c>
      <c r="IN9" s="668">
        <v>1288.71</v>
      </c>
      <c r="IO9" s="666">
        <v>1295.2</v>
      </c>
      <c r="IP9" s="666">
        <v>1301.69</v>
      </c>
      <c r="IQ9" s="667">
        <v>1308.19</v>
      </c>
      <c r="IR9" s="668">
        <v>1314.48</v>
      </c>
      <c r="IS9" s="666">
        <v>1321.11</v>
      </c>
      <c r="IT9" s="666">
        <v>1327.73</v>
      </c>
      <c r="IU9" s="667">
        <v>1334.35</v>
      </c>
      <c r="IV9" s="668">
        <v>1340.77</v>
      </c>
      <c r="IW9" s="666">
        <v>1347.53</v>
      </c>
      <c r="IX9" s="666">
        <v>1354.28</v>
      </c>
      <c r="IY9" s="667">
        <v>1361.04</v>
      </c>
      <c r="IZ9" s="668">
        <v>1367.59</v>
      </c>
      <c r="JA9" s="666">
        <v>1374.48</v>
      </c>
      <c r="JB9" s="666">
        <v>1381.37</v>
      </c>
      <c r="JC9" s="667">
        <v>1388.26</v>
      </c>
      <c r="JD9" s="668">
        <v>1394.94</v>
      </c>
      <c r="JE9" s="666">
        <v>1401.97</v>
      </c>
      <c r="JF9" s="666">
        <v>1409</v>
      </c>
      <c r="JG9" s="667">
        <v>1416.02</v>
      </c>
      <c r="JH9" s="668">
        <v>1422.84</v>
      </c>
      <c r="JI9" s="666">
        <v>1430.01</v>
      </c>
      <c r="JJ9" s="666">
        <v>1437.18</v>
      </c>
      <c r="JK9" s="667">
        <v>1444.34</v>
      </c>
      <c r="JL9" s="668">
        <v>1451.3</v>
      </c>
      <c r="JM9" s="666">
        <v>1458.61</v>
      </c>
      <c r="JN9" s="666">
        <v>1465.92</v>
      </c>
      <c r="JO9" s="667">
        <v>1473.23</v>
      </c>
      <c r="JP9" s="668">
        <v>1480.32</v>
      </c>
      <c r="JQ9" s="666">
        <v>1487.78</v>
      </c>
      <c r="JR9" s="666">
        <v>1495.24</v>
      </c>
      <c r="JS9" s="667">
        <v>1502.7</v>
      </c>
      <c r="JT9" s="668">
        <v>1509.93</v>
      </c>
      <c r="JU9" s="666">
        <v>1517.54</v>
      </c>
      <c r="JV9" s="666">
        <v>1525.14</v>
      </c>
      <c r="JW9" s="667">
        <v>1532.75</v>
      </c>
      <c r="JX9" s="668">
        <v>1540.13</v>
      </c>
      <c r="JY9" s="666">
        <v>1547.89</v>
      </c>
      <c r="JZ9" s="666">
        <v>1555.65</v>
      </c>
      <c r="KA9" s="667">
        <v>1563.4</v>
      </c>
      <c r="KB9" s="668">
        <v>1570.93</v>
      </c>
      <c r="KC9" s="666">
        <v>1578.84</v>
      </c>
      <c r="KD9" s="666">
        <v>1586.76</v>
      </c>
      <c r="KE9" s="667">
        <v>1594.67</v>
      </c>
      <c r="KF9" s="668">
        <v>1602.35</v>
      </c>
      <c r="KG9" s="666">
        <v>1610.42</v>
      </c>
      <c r="KH9" s="666">
        <v>1618.49</v>
      </c>
      <c r="KI9" s="667">
        <v>1626.57</v>
      </c>
      <c r="KJ9" s="668">
        <v>1634.4</v>
      </c>
      <c r="KK9" s="666">
        <v>1642.63</v>
      </c>
      <c r="KL9" s="666">
        <v>1650.86</v>
      </c>
      <c r="KM9" s="667">
        <v>1659.1</v>
      </c>
      <c r="KN9" s="668">
        <v>1667.08</v>
      </c>
      <c r="KO9" s="666">
        <v>1675.48</v>
      </c>
      <c r="KP9" s="666">
        <v>1683.88</v>
      </c>
      <c r="KQ9" s="667">
        <v>1692.28</v>
      </c>
      <c r="KR9" s="668">
        <v>1700.43</v>
      </c>
      <c r="KS9" s="666">
        <v>1708.99</v>
      </c>
      <c r="KT9" s="666">
        <v>1717.56</v>
      </c>
      <c r="KU9" s="667">
        <v>1726.13</v>
      </c>
      <c r="KV9" s="668">
        <v>1734.43</v>
      </c>
      <c r="KW9" s="666">
        <v>1743.17</v>
      </c>
      <c r="KX9" s="666">
        <v>1751.91</v>
      </c>
      <c r="KY9" s="667">
        <v>1760.65</v>
      </c>
      <c r="KZ9" s="668">
        <v>1769.12</v>
      </c>
      <c r="LA9" s="666">
        <v>1778.04</v>
      </c>
      <c r="LB9" s="666">
        <v>1786.95</v>
      </c>
      <c r="LC9" s="667">
        <v>1795.86</v>
      </c>
      <c r="LD9" s="668">
        <v>1804.51</v>
      </c>
      <c r="LE9" s="666">
        <v>1813.6</v>
      </c>
      <c r="LF9" s="666">
        <v>1822.69</v>
      </c>
      <c r="LG9" s="667">
        <v>1831.78</v>
      </c>
      <c r="LH9" s="668">
        <v>1840.6</v>
      </c>
      <c r="LI9" s="666">
        <v>1849.87</v>
      </c>
      <c r="LJ9" s="666">
        <v>1859.14</v>
      </c>
      <c r="LK9" s="667">
        <v>1868.41</v>
      </c>
      <c r="LL9" s="668">
        <v>1877.41</v>
      </c>
      <c r="LM9" s="666">
        <v>1886.87</v>
      </c>
      <c r="LN9" s="666">
        <v>1896.32</v>
      </c>
      <c r="LO9" s="667">
        <v>1905.78</v>
      </c>
      <c r="LP9" s="668">
        <v>1914.96</v>
      </c>
      <c r="LQ9" s="666">
        <v>1924.6</v>
      </c>
      <c r="LR9" s="666">
        <v>1934.25</v>
      </c>
      <c r="LS9" s="667">
        <v>1943.9</v>
      </c>
      <c r="LT9" s="668">
        <v>1953.26</v>
      </c>
      <c r="LU9" s="666">
        <v>1963.1</v>
      </c>
      <c r="LV9" s="666">
        <v>1972.94</v>
      </c>
      <c r="LW9" s="667">
        <v>1982.78</v>
      </c>
      <c r="LX9" s="668">
        <v>1992.32</v>
      </c>
      <c r="LY9" s="666">
        <v>2002.36</v>
      </c>
      <c r="LZ9" s="666">
        <v>2012.39</v>
      </c>
      <c r="MA9" s="667">
        <v>2022.43</v>
      </c>
      <c r="MB9" s="668">
        <v>2032.17</v>
      </c>
      <c r="MC9" s="666">
        <v>2042.4</v>
      </c>
      <c r="MD9" s="666">
        <v>2052.64</v>
      </c>
      <c r="ME9" s="667">
        <v>2062.88</v>
      </c>
      <c r="MF9" s="668">
        <v>2072.81</v>
      </c>
      <c r="MG9" s="666">
        <v>2083.25</v>
      </c>
      <c r="MH9" s="666">
        <v>2093.69</v>
      </c>
      <c r="MI9" s="667">
        <v>2104.14</v>
      </c>
      <c r="MJ9" s="668">
        <v>2114.27</v>
      </c>
      <c r="MK9" s="666">
        <v>2124.92</v>
      </c>
      <c r="ML9" s="666">
        <v>2135.5700000000002</v>
      </c>
      <c r="MM9" s="667">
        <v>2146.2199999999998</v>
      </c>
      <c r="MN9" s="668">
        <v>2156.5500000000002</v>
      </c>
      <c r="MO9" s="666">
        <v>2167.42</v>
      </c>
      <c r="MP9" s="666">
        <v>2178.2800000000002</v>
      </c>
      <c r="MQ9" s="667">
        <v>2189.14</v>
      </c>
      <c r="MR9" s="668">
        <v>2199.6799999999998</v>
      </c>
      <c r="MS9" s="666">
        <v>2210.7600000000002</v>
      </c>
      <c r="MT9" s="666">
        <v>2221.85</v>
      </c>
      <c r="MU9" s="667">
        <v>2232.9299999999998</v>
      </c>
      <c r="MV9" s="668">
        <v>2243.6799999999998</v>
      </c>
      <c r="MW9" s="666">
        <v>2254.98</v>
      </c>
      <c r="MX9" s="666">
        <v>2266.2800000000002</v>
      </c>
      <c r="MY9" s="667">
        <v>2277.59</v>
      </c>
      <c r="MZ9" s="668">
        <v>2288.5500000000002</v>
      </c>
      <c r="NA9" s="666">
        <v>2300.08</v>
      </c>
      <c r="NB9" s="666">
        <v>2311.61</v>
      </c>
      <c r="NC9" s="667">
        <v>2323.14</v>
      </c>
      <c r="ND9" s="668">
        <v>2334.3200000000002</v>
      </c>
      <c r="NE9" s="666">
        <v>2346.08</v>
      </c>
      <c r="NF9" s="666">
        <v>2357.84</v>
      </c>
      <c r="NG9" s="667">
        <v>2369.6</v>
      </c>
      <c r="NH9" s="668">
        <v>2381.0100000000002</v>
      </c>
      <c r="NI9" s="666">
        <v>2393</v>
      </c>
      <c r="NJ9" s="666">
        <v>2405</v>
      </c>
      <c r="NK9" s="667">
        <v>2416.9899999999998</v>
      </c>
      <c r="NL9" s="668">
        <v>2428.63</v>
      </c>
      <c r="NM9" s="666">
        <v>2440.86</v>
      </c>
      <c r="NN9" s="666">
        <v>2453.1</v>
      </c>
      <c r="NO9" s="667">
        <v>2465.33</v>
      </c>
      <c r="NP9" s="668">
        <v>2477.1999999999998</v>
      </c>
      <c r="NQ9" s="666">
        <v>2489.6799999999998</v>
      </c>
      <c r="NR9" s="666">
        <v>2502.16</v>
      </c>
      <c r="NS9" s="667">
        <v>2514.64</v>
      </c>
      <c r="NT9" s="668">
        <v>2526.7399999999998</v>
      </c>
      <c r="NU9" s="666">
        <v>2539.4699999999998</v>
      </c>
      <c r="NV9" s="666">
        <v>2552.1999999999998</v>
      </c>
      <c r="NW9" s="667">
        <v>2564.9299999999998</v>
      </c>
      <c r="NX9" s="668">
        <v>2577.2800000000002</v>
      </c>
      <c r="NY9" s="666">
        <v>2590.2600000000002</v>
      </c>
      <c r="NZ9" s="666">
        <v>2603.25</v>
      </c>
      <c r="OA9" s="667">
        <v>2616.23</v>
      </c>
      <c r="OB9" s="668">
        <v>2628.82</v>
      </c>
      <c r="OC9" s="666">
        <v>2642.07</v>
      </c>
      <c r="OD9" s="666">
        <v>2655.31</v>
      </c>
      <c r="OE9" s="667">
        <v>2668.55</v>
      </c>
      <c r="OF9" s="668">
        <v>2681.4</v>
      </c>
      <c r="OG9" s="666">
        <v>2694.91</v>
      </c>
      <c r="OH9" s="666">
        <v>2708.42</v>
      </c>
      <c r="OI9" s="667">
        <v>2721.93</v>
      </c>
      <c r="OJ9" s="668">
        <v>2735.03</v>
      </c>
      <c r="OK9" s="666">
        <v>2748.81</v>
      </c>
      <c r="OL9" s="666">
        <v>2762.59</v>
      </c>
      <c r="OM9" s="667">
        <v>2776.36</v>
      </c>
      <c r="ON9" s="668">
        <v>2789.73</v>
      </c>
      <c r="OO9" s="666">
        <v>2803.78</v>
      </c>
      <c r="OP9" s="666">
        <v>2817.84</v>
      </c>
      <c r="OQ9" s="667">
        <v>2831.89</v>
      </c>
      <c r="OR9" s="668">
        <v>2845.52</v>
      </c>
      <c r="OS9" s="666">
        <v>2859.86</v>
      </c>
      <c r="OT9" s="666">
        <v>2874.19</v>
      </c>
      <c r="OU9" s="667">
        <v>2888.53</v>
      </c>
      <c r="OV9" s="668">
        <v>2902.43</v>
      </c>
      <c r="OW9" s="666">
        <v>2917.06</v>
      </c>
      <c r="OX9" s="666">
        <v>2931.68</v>
      </c>
      <c r="OY9" s="667">
        <v>2946.3</v>
      </c>
      <c r="OZ9" s="668">
        <v>2960.48</v>
      </c>
      <c r="PA9" s="666">
        <v>2975.4</v>
      </c>
      <c r="PB9" s="666">
        <v>2990.31</v>
      </c>
      <c r="PC9" s="667">
        <v>3005.23</v>
      </c>
      <c r="PD9" s="668">
        <v>3019.69</v>
      </c>
      <c r="PE9" s="666">
        <v>3034.91</v>
      </c>
      <c r="PF9" s="666">
        <v>3050.12</v>
      </c>
      <c r="PG9" s="667">
        <v>3065.33</v>
      </c>
      <c r="PH9" s="668">
        <v>3080.09</v>
      </c>
      <c r="PI9" s="666">
        <v>3095.6</v>
      </c>
      <c r="PJ9" s="666">
        <v>3111.12</v>
      </c>
      <c r="PK9" s="667">
        <v>3126.64</v>
      </c>
      <c r="PL9" s="668">
        <v>3141.69</v>
      </c>
      <c r="PM9" s="666">
        <v>3157.52</v>
      </c>
      <c r="PN9" s="666">
        <v>3173.34</v>
      </c>
      <c r="PO9" s="667">
        <v>3189.17</v>
      </c>
      <c r="PP9" s="668">
        <v>3204.52</v>
      </c>
      <c r="PQ9" s="666">
        <v>3220.67</v>
      </c>
      <c r="PR9" s="666">
        <v>3236.81</v>
      </c>
      <c r="PS9" s="667">
        <v>3252.95</v>
      </c>
      <c r="PT9" s="668">
        <v>3268.61</v>
      </c>
      <c r="PU9" s="666">
        <v>3285.08</v>
      </c>
      <c r="PV9" s="666">
        <v>3301.55</v>
      </c>
      <c r="PW9" s="667">
        <v>3318.01</v>
      </c>
      <c r="PX9" s="668">
        <v>3333.98</v>
      </c>
      <c r="PY9" s="666">
        <v>3350.78</v>
      </c>
      <c r="PZ9" s="666">
        <v>3367.58</v>
      </c>
      <c r="QA9" s="667">
        <v>3384.37</v>
      </c>
      <c r="QB9" s="668">
        <v>3400.66</v>
      </c>
      <c r="QC9" s="666">
        <v>3417.8</v>
      </c>
      <c r="QD9" s="666">
        <v>3434.93</v>
      </c>
      <c r="QE9" s="667">
        <v>3452.06</v>
      </c>
      <c r="QF9" s="668">
        <v>3468.68</v>
      </c>
      <c r="QG9" s="666">
        <v>3486.15</v>
      </c>
      <c r="QH9" s="666">
        <v>3503.63</v>
      </c>
      <c r="QI9" s="667">
        <v>3521.1</v>
      </c>
      <c r="QJ9" s="668">
        <v>3538.05</v>
      </c>
      <c r="QK9" s="666">
        <v>3555.88</v>
      </c>
      <c r="QL9" s="666">
        <v>3573.7</v>
      </c>
      <c r="QM9" s="667">
        <v>3591.52</v>
      </c>
      <c r="QN9" s="668">
        <v>3608.81</v>
      </c>
      <c r="QO9" s="666">
        <v>3626.99</v>
      </c>
      <c r="QP9" s="666">
        <v>3645.17</v>
      </c>
      <c r="QQ9" s="667">
        <v>3663.35</v>
      </c>
      <c r="QR9" s="668">
        <v>3680.99</v>
      </c>
      <c r="QS9" s="666">
        <v>3699.53</v>
      </c>
      <c r="QT9" s="666">
        <v>3718.08</v>
      </c>
      <c r="QU9" s="667">
        <v>3736.62</v>
      </c>
      <c r="QV9" s="668">
        <v>3754.61</v>
      </c>
      <c r="QW9" s="666">
        <v>3773.52</v>
      </c>
      <c r="QX9" s="666">
        <v>3792.44</v>
      </c>
      <c r="QY9" s="667">
        <v>3811.35</v>
      </c>
      <c r="QZ9" s="668">
        <v>3829.7</v>
      </c>
      <c r="RA9" s="666">
        <v>3848.99</v>
      </c>
      <c r="RB9" s="666">
        <v>3868.29</v>
      </c>
      <c r="RC9" s="667">
        <v>3887.58</v>
      </c>
      <c r="RD9" s="668">
        <v>3906.29</v>
      </c>
      <c r="RE9" s="666">
        <v>3925.97</v>
      </c>
      <c r="RF9" s="666">
        <v>3945.65</v>
      </c>
      <c r="RG9" s="667">
        <v>3965.33</v>
      </c>
      <c r="RH9" s="668">
        <v>3984.42</v>
      </c>
      <c r="RI9" s="666">
        <v>4004.49</v>
      </c>
      <c r="RJ9" s="666">
        <v>4024.57</v>
      </c>
      <c r="RK9" s="667">
        <v>4044.64</v>
      </c>
      <c r="RL9" s="668">
        <v>4064.11</v>
      </c>
      <c r="RM9" s="666">
        <v>4084.58</v>
      </c>
      <c r="RN9" s="666">
        <v>4105.0600000000004</v>
      </c>
      <c r="RO9" s="667">
        <v>4125.53</v>
      </c>
      <c r="RP9" s="668">
        <v>4145.3900000000003</v>
      </c>
      <c r="RQ9" s="666">
        <v>4166.2700000000004</v>
      </c>
      <c r="RR9" s="666">
        <v>4187.16</v>
      </c>
      <c r="RS9" s="667">
        <v>4208.04</v>
      </c>
      <c r="RT9" s="668">
        <v>4228.3</v>
      </c>
      <c r="RU9" s="666">
        <v>4249.6000000000004</v>
      </c>
      <c r="RV9" s="666">
        <v>4270.8999999999996</v>
      </c>
      <c r="RW9" s="667">
        <v>4292.2</v>
      </c>
      <c r="RX9" s="668">
        <v>4312.8599999999997</v>
      </c>
      <c r="RY9" s="666">
        <v>4334.59</v>
      </c>
      <c r="RZ9" s="666">
        <v>4356.32</v>
      </c>
      <c r="SA9" s="741">
        <v>4378.05</v>
      </c>
      <c r="SB9" s="738"/>
      <c r="SC9" s="738"/>
      <c r="SD9" s="738"/>
      <c r="SE9" s="738"/>
      <c r="SF9" s="738"/>
      <c r="SG9" s="738"/>
      <c r="SH9" s="738"/>
      <c r="SI9" s="738"/>
      <c r="SJ9" s="738"/>
      <c r="SK9" s="738"/>
      <c r="SL9" s="738"/>
      <c r="SM9" s="738"/>
      <c r="SN9" s="738"/>
      <c r="SO9" s="738"/>
      <c r="SP9" s="738"/>
      <c r="SQ9" s="738"/>
      <c r="SR9" s="738"/>
      <c r="SS9" s="738"/>
      <c r="ST9" s="738"/>
      <c r="SU9" s="738"/>
      <c r="SV9" s="738"/>
      <c r="SW9" s="738"/>
      <c r="SX9" s="738"/>
      <c r="SY9" s="738"/>
      <c r="SZ9" s="738"/>
      <c r="TA9" s="738"/>
      <c r="TB9" s="738"/>
      <c r="TC9" s="738"/>
      <c r="TD9" s="738"/>
      <c r="TE9" s="738"/>
      <c r="TF9" s="738"/>
      <c r="TG9" s="738"/>
      <c r="TH9" s="738"/>
      <c r="TI9" s="738"/>
      <c r="TJ9" s="738"/>
      <c r="TK9" s="738"/>
      <c r="TL9" s="738"/>
      <c r="TM9" s="738"/>
      <c r="TN9" s="738"/>
      <c r="TO9" s="738"/>
      <c r="TP9" s="738"/>
      <c r="TQ9" s="738"/>
      <c r="TR9" s="738"/>
      <c r="TS9" s="738"/>
      <c r="TT9" s="738"/>
      <c r="TU9" s="738"/>
      <c r="TV9" s="738"/>
    </row>
    <row r="10" spans="1:542" ht="15.6" thickBot="1">
      <c r="A10" s="625"/>
      <c r="B10" s="680"/>
      <c r="C10" s="626"/>
      <c r="D10" s="681" t="s">
        <v>373</v>
      </c>
      <c r="E10" s="682">
        <f>E8/E7</f>
        <v>2.9041845334910543</v>
      </c>
      <c r="F10" s="626"/>
      <c r="G10" s="610">
        <v>9</v>
      </c>
      <c r="H10" s="662" t="s">
        <v>80</v>
      </c>
      <c r="I10" s="618">
        <v>9</v>
      </c>
      <c r="J10" s="663" t="s">
        <v>374</v>
      </c>
      <c r="K10" s="664">
        <v>0.02</v>
      </c>
      <c r="L10" s="665">
        <v>267.29000000000002</v>
      </c>
      <c r="M10" s="666">
        <v>271.45</v>
      </c>
      <c r="N10" s="666">
        <v>280.61</v>
      </c>
      <c r="O10" s="667">
        <v>285.08999999999997</v>
      </c>
      <c r="P10" s="665">
        <v>290.51</v>
      </c>
      <c r="Q10" s="666">
        <v>297.43</v>
      </c>
      <c r="R10" s="666">
        <v>307.88</v>
      </c>
      <c r="S10" s="667">
        <v>311.66000000000003</v>
      </c>
      <c r="T10" s="668">
        <v>316.52</v>
      </c>
      <c r="U10" s="666">
        <v>318.58999999999997</v>
      </c>
      <c r="V10" s="666">
        <v>328.44</v>
      </c>
      <c r="W10" s="667">
        <v>329.3</v>
      </c>
      <c r="X10" s="668">
        <v>329.66</v>
      </c>
      <c r="Y10" s="666">
        <v>332.24</v>
      </c>
      <c r="Z10" s="666">
        <v>338.19</v>
      </c>
      <c r="AA10" s="667">
        <v>339.29</v>
      </c>
      <c r="AB10" s="668">
        <v>339.75</v>
      </c>
      <c r="AC10" s="666">
        <v>342.69</v>
      </c>
      <c r="AD10" s="666">
        <v>346.67</v>
      </c>
      <c r="AE10" s="667">
        <v>346.19</v>
      </c>
      <c r="AF10" s="668">
        <v>345.85</v>
      </c>
      <c r="AG10" s="666">
        <v>348</v>
      </c>
      <c r="AH10" s="666">
        <v>349.9</v>
      </c>
      <c r="AI10" s="667">
        <v>349.39</v>
      </c>
      <c r="AJ10" s="668">
        <v>348.48</v>
      </c>
      <c r="AK10" s="666">
        <v>350.45</v>
      </c>
      <c r="AL10" s="666">
        <v>351.03</v>
      </c>
      <c r="AM10" s="667">
        <v>351.44</v>
      </c>
      <c r="AN10" s="668">
        <v>352.56</v>
      </c>
      <c r="AO10" s="666">
        <v>354.8</v>
      </c>
      <c r="AP10" s="666">
        <v>358.68</v>
      </c>
      <c r="AQ10" s="667">
        <v>361.3</v>
      </c>
      <c r="AR10" s="668">
        <v>365.49</v>
      </c>
      <c r="AS10" s="666">
        <v>370.09</v>
      </c>
      <c r="AT10" s="666">
        <v>373.68</v>
      </c>
      <c r="AU10" s="667">
        <v>374.96</v>
      </c>
      <c r="AV10" s="668">
        <v>378.98</v>
      </c>
      <c r="AW10" s="666">
        <v>383.12</v>
      </c>
      <c r="AX10" s="666">
        <v>385.9</v>
      </c>
      <c r="AY10" s="667">
        <v>386.53</v>
      </c>
      <c r="AZ10" s="668">
        <v>386.61</v>
      </c>
      <c r="BA10" s="666">
        <v>389.75</v>
      </c>
      <c r="BB10" s="666">
        <v>393.42</v>
      </c>
      <c r="BC10" s="667">
        <v>393.88</v>
      </c>
      <c r="BD10" s="668">
        <v>396.33</v>
      </c>
      <c r="BE10" s="666">
        <v>398.06</v>
      </c>
      <c r="BF10" s="666">
        <v>400.61</v>
      </c>
      <c r="BG10" s="667">
        <v>399.93</v>
      </c>
      <c r="BH10" s="668">
        <v>402.01</v>
      </c>
      <c r="BI10" s="666">
        <v>405.84</v>
      </c>
      <c r="BJ10" s="666">
        <v>407.64</v>
      </c>
      <c r="BK10" s="667">
        <v>407.9</v>
      </c>
      <c r="BL10" s="668">
        <v>411.78</v>
      </c>
      <c r="BM10" s="666">
        <v>418.65</v>
      </c>
      <c r="BN10" s="666">
        <v>419.5</v>
      </c>
      <c r="BO10" s="667">
        <v>422.06</v>
      </c>
      <c r="BP10" s="668">
        <v>426.64</v>
      </c>
      <c r="BQ10" s="666">
        <v>429.83</v>
      </c>
      <c r="BR10" s="666">
        <v>432.86</v>
      </c>
      <c r="BS10" s="667">
        <v>434.57</v>
      </c>
      <c r="BT10" s="668">
        <v>438.73</v>
      </c>
      <c r="BU10" s="666">
        <v>445.29</v>
      </c>
      <c r="BV10" s="666">
        <v>449.25</v>
      </c>
      <c r="BW10" s="667">
        <v>449.32</v>
      </c>
      <c r="BX10" s="668">
        <v>449.94</v>
      </c>
      <c r="BY10" s="666">
        <v>453.54</v>
      </c>
      <c r="BZ10" s="666">
        <v>457.63</v>
      </c>
      <c r="CA10" s="667">
        <v>458.66</v>
      </c>
      <c r="CB10" s="668">
        <v>460.32</v>
      </c>
      <c r="CC10" s="666">
        <v>464.19</v>
      </c>
      <c r="CD10" s="666">
        <v>466.28</v>
      </c>
      <c r="CE10" s="667">
        <v>467.21</v>
      </c>
      <c r="CF10" s="668">
        <v>469.68</v>
      </c>
      <c r="CG10" s="666">
        <v>473.13</v>
      </c>
      <c r="CH10" s="666">
        <v>474.11</v>
      </c>
      <c r="CI10" s="667">
        <v>472.96</v>
      </c>
      <c r="CJ10" s="669">
        <v>474.43</v>
      </c>
      <c r="CK10" s="666">
        <v>478.77</v>
      </c>
      <c r="CL10" s="666">
        <v>484.44</v>
      </c>
      <c r="CM10" s="667">
        <v>482.76</v>
      </c>
      <c r="CN10" s="668">
        <v>485.77</v>
      </c>
      <c r="CO10" s="666">
        <v>488.74</v>
      </c>
      <c r="CP10" s="666">
        <v>490.22</v>
      </c>
      <c r="CQ10" s="667">
        <v>490.8</v>
      </c>
      <c r="CR10" s="668">
        <v>492.11</v>
      </c>
      <c r="CS10" s="666">
        <v>493.23</v>
      </c>
      <c r="CT10" s="666">
        <v>497.55</v>
      </c>
      <c r="CU10" s="667">
        <v>498.84</v>
      </c>
      <c r="CV10" s="665">
        <v>500.92</v>
      </c>
      <c r="CW10" s="666">
        <v>510.32</v>
      </c>
      <c r="CX10" s="666">
        <v>516.29999999999995</v>
      </c>
      <c r="CY10" s="667">
        <v>516.21</v>
      </c>
      <c r="CZ10" s="665">
        <v>517.34</v>
      </c>
      <c r="DA10" s="666">
        <v>520.66999999999996</v>
      </c>
      <c r="DB10" s="666">
        <v>523.36</v>
      </c>
      <c r="DC10" s="667">
        <v>528.58000000000004</v>
      </c>
      <c r="DD10" s="668">
        <v>537.80999999999995</v>
      </c>
      <c r="DE10" s="666">
        <v>560.54999999999995</v>
      </c>
      <c r="DF10" s="666">
        <v>572.89</v>
      </c>
      <c r="DG10" s="667">
        <v>588.45000000000005</v>
      </c>
      <c r="DH10" s="668">
        <v>595.76</v>
      </c>
      <c r="DI10" s="666">
        <v>599.22</v>
      </c>
      <c r="DJ10" s="666">
        <v>602.16999999999996</v>
      </c>
      <c r="DK10" s="667">
        <v>610.26</v>
      </c>
      <c r="DL10" s="668">
        <v>624.39</v>
      </c>
      <c r="DM10" s="666">
        <v>630.29999999999995</v>
      </c>
      <c r="DN10" s="666">
        <v>638.4</v>
      </c>
      <c r="DO10" s="667">
        <v>648.48</v>
      </c>
      <c r="DP10" s="668">
        <v>652.21</v>
      </c>
      <c r="DQ10" s="666">
        <v>671.85</v>
      </c>
      <c r="DR10" s="666">
        <v>677.88</v>
      </c>
      <c r="DS10" s="667">
        <v>676.32</v>
      </c>
      <c r="DT10" s="668">
        <v>682.18</v>
      </c>
      <c r="DU10" s="666">
        <v>701.14</v>
      </c>
      <c r="DV10" s="666">
        <v>730.54</v>
      </c>
      <c r="DW10" s="667">
        <v>728.97</v>
      </c>
      <c r="DX10" s="668">
        <v>708.16</v>
      </c>
      <c r="DY10" s="666">
        <v>696.16</v>
      </c>
      <c r="DZ10" s="666">
        <v>699.79</v>
      </c>
      <c r="EA10" s="667">
        <v>701.92</v>
      </c>
      <c r="EB10" s="668">
        <v>708.17</v>
      </c>
      <c r="EC10" s="666">
        <v>718.31</v>
      </c>
      <c r="ED10" s="666">
        <v>725.64</v>
      </c>
      <c r="EE10" s="667">
        <v>725.88</v>
      </c>
      <c r="EF10" s="668">
        <v>733.84</v>
      </c>
      <c r="EG10" s="666">
        <v>748.48</v>
      </c>
      <c r="EH10" s="666">
        <v>756.76</v>
      </c>
      <c r="EI10" s="667">
        <v>756.73</v>
      </c>
      <c r="EJ10" s="668">
        <v>760.93</v>
      </c>
      <c r="EK10" s="666">
        <v>765.02</v>
      </c>
      <c r="EL10" s="666">
        <v>765.35</v>
      </c>
      <c r="EM10" s="667">
        <v>764.34</v>
      </c>
      <c r="EN10" s="668">
        <v>771.04</v>
      </c>
      <c r="EO10" s="666">
        <v>775.23</v>
      </c>
      <c r="EP10" s="666">
        <v>778.58</v>
      </c>
      <c r="EQ10" s="667">
        <v>780.15</v>
      </c>
      <c r="ER10" s="668">
        <v>787.78</v>
      </c>
      <c r="ES10" s="666">
        <v>790.73</v>
      </c>
      <c r="ET10" s="666">
        <v>793.69</v>
      </c>
      <c r="EU10" s="667">
        <v>796.64</v>
      </c>
      <c r="EV10" s="668">
        <v>800.03</v>
      </c>
      <c r="EW10" s="666">
        <v>803.97</v>
      </c>
      <c r="EX10" s="666">
        <v>807.39</v>
      </c>
      <c r="EY10" s="667">
        <v>810.82</v>
      </c>
      <c r="EZ10" s="668">
        <v>815.01</v>
      </c>
      <c r="FA10" s="666">
        <v>818.91</v>
      </c>
      <c r="FB10" s="666">
        <v>822.81</v>
      </c>
      <c r="FC10" s="667">
        <v>826.7</v>
      </c>
      <c r="FD10" s="668">
        <v>830.99</v>
      </c>
      <c r="FE10" s="666">
        <v>835.18</v>
      </c>
      <c r="FF10" s="666">
        <v>839.37</v>
      </c>
      <c r="FG10" s="667">
        <v>843.55</v>
      </c>
      <c r="FH10" s="668">
        <v>847.61</v>
      </c>
      <c r="FI10" s="666">
        <v>851.88</v>
      </c>
      <c r="FJ10" s="666">
        <v>856.15</v>
      </c>
      <c r="FK10" s="667">
        <v>860.42</v>
      </c>
      <c r="FL10" s="668">
        <v>864.57</v>
      </c>
      <c r="FM10" s="666">
        <v>868.92</v>
      </c>
      <c r="FN10" s="666">
        <v>873.28</v>
      </c>
      <c r="FO10" s="667">
        <v>877.63</v>
      </c>
      <c r="FP10" s="668">
        <v>881.86</v>
      </c>
      <c r="FQ10" s="666">
        <v>886.3</v>
      </c>
      <c r="FR10" s="666">
        <v>890.74</v>
      </c>
      <c r="FS10" s="667">
        <v>895.18</v>
      </c>
      <c r="FT10" s="668">
        <v>899.49</v>
      </c>
      <c r="FU10" s="666">
        <v>904.03</v>
      </c>
      <c r="FV10" s="666">
        <v>908.56</v>
      </c>
      <c r="FW10" s="667">
        <v>913.09</v>
      </c>
      <c r="FX10" s="668">
        <v>917.48</v>
      </c>
      <c r="FY10" s="666">
        <v>922.11</v>
      </c>
      <c r="FZ10" s="666">
        <v>926.73</v>
      </c>
      <c r="GA10" s="667">
        <v>931.35</v>
      </c>
      <c r="GB10" s="668">
        <v>935.83</v>
      </c>
      <c r="GC10" s="666">
        <v>940.55</v>
      </c>
      <c r="GD10" s="666">
        <v>945.26</v>
      </c>
      <c r="GE10" s="667">
        <v>949.98</v>
      </c>
      <c r="GF10" s="668">
        <v>954.55</v>
      </c>
      <c r="GG10" s="666">
        <v>959.36</v>
      </c>
      <c r="GH10" s="666">
        <v>964.17</v>
      </c>
      <c r="GI10" s="667">
        <v>968.98</v>
      </c>
      <c r="GJ10" s="668">
        <v>973.64</v>
      </c>
      <c r="GK10" s="666">
        <v>978.55</v>
      </c>
      <c r="GL10" s="666">
        <v>983.45</v>
      </c>
      <c r="GM10" s="667">
        <v>988.36</v>
      </c>
      <c r="GN10" s="668">
        <v>993.11</v>
      </c>
      <c r="GO10" s="666">
        <v>998.12</v>
      </c>
      <c r="GP10" s="666">
        <v>1003.12</v>
      </c>
      <c r="GQ10" s="667">
        <v>1008.12</v>
      </c>
      <c r="GR10" s="668">
        <v>1012.98</v>
      </c>
      <c r="GS10" s="666">
        <v>1018.08</v>
      </c>
      <c r="GT10" s="666">
        <v>1023.18</v>
      </c>
      <c r="GU10" s="667">
        <v>1028.29</v>
      </c>
      <c r="GV10" s="668">
        <v>1033.24</v>
      </c>
      <c r="GW10" s="666">
        <v>1038.44</v>
      </c>
      <c r="GX10" s="666">
        <v>1043.6500000000001</v>
      </c>
      <c r="GY10" s="667">
        <v>1048.8499999999999</v>
      </c>
      <c r="GZ10" s="668">
        <v>1053.9000000000001</v>
      </c>
      <c r="HA10" s="666">
        <v>1059.21</v>
      </c>
      <c r="HB10" s="666">
        <v>1064.52</v>
      </c>
      <c r="HC10" s="667">
        <v>1069.83</v>
      </c>
      <c r="HD10" s="668">
        <v>1074.98</v>
      </c>
      <c r="HE10" s="666">
        <v>1080.3900000000001</v>
      </c>
      <c r="HF10" s="666">
        <v>1085.81</v>
      </c>
      <c r="HG10" s="667">
        <v>1091.22</v>
      </c>
      <c r="HH10" s="668">
        <v>1096.48</v>
      </c>
      <c r="HI10" s="666">
        <v>1102</v>
      </c>
      <c r="HJ10" s="666">
        <v>1107.53</v>
      </c>
      <c r="HK10" s="667">
        <v>1113.05</v>
      </c>
      <c r="HL10" s="668">
        <v>1118.4100000000001</v>
      </c>
      <c r="HM10" s="666">
        <v>1124.04</v>
      </c>
      <c r="HN10" s="666">
        <v>1129.68</v>
      </c>
      <c r="HO10" s="667">
        <v>1135.31</v>
      </c>
      <c r="HP10" s="668">
        <v>1140.78</v>
      </c>
      <c r="HQ10" s="666">
        <v>1146.52</v>
      </c>
      <c r="HR10" s="666">
        <v>1152.27</v>
      </c>
      <c r="HS10" s="667">
        <v>1158.02</v>
      </c>
      <c r="HT10" s="668">
        <v>1163.5899999999999</v>
      </c>
      <c r="HU10" s="666">
        <v>1169.45</v>
      </c>
      <c r="HV10" s="666">
        <v>1175.32</v>
      </c>
      <c r="HW10" s="667">
        <v>1181.18</v>
      </c>
      <c r="HX10" s="668">
        <v>1186.8599999999999</v>
      </c>
      <c r="HY10" s="666">
        <v>1192.8399999999999</v>
      </c>
      <c r="HZ10" s="666">
        <v>1198.82</v>
      </c>
      <c r="IA10" s="667">
        <v>1204.8</v>
      </c>
      <c r="IB10" s="668">
        <v>1210.5999999999999</v>
      </c>
      <c r="IC10" s="666">
        <v>1216.7</v>
      </c>
      <c r="ID10" s="666">
        <v>1222.8</v>
      </c>
      <c r="IE10" s="667">
        <v>1228.9000000000001</v>
      </c>
      <c r="IF10" s="668">
        <v>1234.81</v>
      </c>
      <c r="IG10" s="666">
        <v>1241.03</v>
      </c>
      <c r="IH10" s="666">
        <v>1247.25</v>
      </c>
      <c r="II10" s="667">
        <v>1253.47</v>
      </c>
      <c r="IJ10" s="668">
        <v>1259.51</v>
      </c>
      <c r="IK10" s="666">
        <v>1265.8499999999999</v>
      </c>
      <c r="IL10" s="666">
        <v>1272.2</v>
      </c>
      <c r="IM10" s="667">
        <v>1278.54</v>
      </c>
      <c r="IN10" s="668">
        <v>1284.7</v>
      </c>
      <c r="IO10" s="666">
        <v>1291.17</v>
      </c>
      <c r="IP10" s="666">
        <v>1297.6400000000001</v>
      </c>
      <c r="IQ10" s="667">
        <v>1304.1099999999999</v>
      </c>
      <c r="IR10" s="668">
        <v>1310.3900000000001</v>
      </c>
      <c r="IS10" s="666">
        <v>1316.99</v>
      </c>
      <c r="IT10" s="666">
        <v>1323.6</v>
      </c>
      <c r="IU10" s="667">
        <v>1330.2</v>
      </c>
      <c r="IV10" s="668">
        <v>1336.6</v>
      </c>
      <c r="IW10" s="666">
        <v>1343.33</v>
      </c>
      <c r="IX10" s="666">
        <v>1350.07</v>
      </c>
      <c r="IY10" s="667">
        <v>1356.8</v>
      </c>
      <c r="IZ10" s="668">
        <v>1363.33</v>
      </c>
      <c r="JA10" s="666">
        <v>1370.2</v>
      </c>
      <c r="JB10" s="666">
        <v>1377.07</v>
      </c>
      <c r="JC10" s="667">
        <v>1383.94</v>
      </c>
      <c r="JD10" s="668">
        <v>1390.6</v>
      </c>
      <c r="JE10" s="666">
        <v>1397.6</v>
      </c>
      <c r="JF10" s="666">
        <v>1404.61</v>
      </c>
      <c r="JG10" s="667">
        <v>1411.62</v>
      </c>
      <c r="JH10" s="668">
        <v>1418.41</v>
      </c>
      <c r="JI10" s="666">
        <v>1425.56</v>
      </c>
      <c r="JJ10" s="666">
        <v>1432.7</v>
      </c>
      <c r="JK10" s="667">
        <v>1439.85</v>
      </c>
      <c r="JL10" s="668">
        <v>1446.78</v>
      </c>
      <c r="JM10" s="666">
        <v>1454.07</v>
      </c>
      <c r="JN10" s="666">
        <v>1461.36</v>
      </c>
      <c r="JO10" s="667">
        <v>1468.65</v>
      </c>
      <c r="JP10" s="668">
        <v>1475.72</v>
      </c>
      <c r="JQ10" s="666">
        <v>1483.15</v>
      </c>
      <c r="JR10" s="666">
        <v>1490.58</v>
      </c>
      <c r="JS10" s="667">
        <v>1498.02</v>
      </c>
      <c r="JT10" s="668">
        <v>1505.23</v>
      </c>
      <c r="JU10" s="666">
        <v>1512.81</v>
      </c>
      <c r="JV10" s="666">
        <v>1520.4</v>
      </c>
      <c r="JW10" s="667">
        <v>1527.98</v>
      </c>
      <c r="JX10" s="668">
        <v>1535.33</v>
      </c>
      <c r="JY10" s="666">
        <v>1543.07</v>
      </c>
      <c r="JZ10" s="666">
        <v>1550.8</v>
      </c>
      <c r="KA10" s="667">
        <v>1558.54</v>
      </c>
      <c r="KB10" s="668">
        <v>1566.04</v>
      </c>
      <c r="KC10" s="666">
        <v>1573.93</v>
      </c>
      <c r="KD10" s="666">
        <v>1581.82</v>
      </c>
      <c r="KE10" s="667">
        <v>1589.71</v>
      </c>
      <c r="KF10" s="668">
        <v>1597.36</v>
      </c>
      <c r="KG10" s="666">
        <v>1605.41</v>
      </c>
      <c r="KH10" s="666">
        <v>1613.46</v>
      </c>
      <c r="KI10" s="667">
        <v>1621.5</v>
      </c>
      <c r="KJ10" s="668">
        <v>1629.31</v>
      </c>
      <c r="KK10" s="666">
        <v>1637.52</v>
      </c>
      <c r="KL10" s="666">
        <v>1645.72</v>
      </c>
      <c r="KM10" s="667">
        <v>1653.93</v>
      </c>
      <c r="KN10" s="668">
        <v>1661.89</v>
      </c>
      <c r="KO10" s="666">
        <v>1670.27</v>
      </c>
      <c r="KP10" s="666">
        <v>1678.64</v>
      </c>
      <c r="KQ10" s="667">
        <v>1687.01</v>
      </c>
      <c r="KR10" s="668">
        <v>1695.13</v>
      </c>
      <c r="KS10" s="666">
        <v>1703.67</v>
      </c>
      <c r="KT10" s="666">
        <v>1712.21</v>
      </c>
      <c r="KU10" s="667">
        <v>1720.75</v>
      </c>
      <c r="KV10" s="668">
        <v>1729.04</v>
      </c>
      <c r="KW10" s="666">
        <v>1737.75</v>
      </c>
      <c r="KX10" s="666">
        <v>1746.46</v>
      </c>
      <c r="KY10" s="667">
        <v>1755.17</v>
      </c>
      <c r="KZ10" s="668">
        <v>1763.62</v>
      </c>
      <c r="LA10" s="666">
        <v>1772.5</v>
      </c>
      <c r="LB10" s="666">
        <v>1781.39</v>
      </c>
      <c r="LC10" s="667">
        <v>1790.27</v>
      </c>
      <c r="LD10" s="668">
        <v>1798.89</v>
      </c>
      <c r="LE10" s="666">
        <v>1807.95</v>
      </c>
      <c r="LF10" s="666">
        <v>1817.01</v>
      </c>
      <c r="LG10" s="667">
        <v>1826.08</v>
      </c>
      <c r="LH10" s="668">
        <v>1834.87</v>
      </c>
      <c r="LI10" s="666">
        <v>1844.11</v>
      </c>
      <c r="LJ10" s="666">
        <v>1853.35</v>
      </c>
      <c r="LK10" s="667">
        <v>1862.6</v>
      </c>
      <c r="LL10" s="668">
        <v>1871.56</v>
      </c>
      <c r="LM10" s="666">
        <v>1880.99</v>
      </c>
      <c r="LN10" s="666">
        <v>1890.42</v>
      </c>
      <c r="LO10" s="667">
        <v>1899.85</v>
      </c>
      <c r="LP10" s="668">
        <v>1908.99</v>
      </c>
      <c r="LQ10" s="666">
        <v>1918.61</v>
      </c>
      <c r="LR10" s="666">
        <v>1928.23</v>
      </c>
      <c r="LS10" s="667">
        <v>1937.85</v>
      </c>
      <c r="LT10" s="668">
        <v>1947.17</v>
      </c>
      <c r="LU10" s="666">
        <v>1956.98</v>
      </c>
      <c r="LV10" s="666">
        <v>1966.79</v>
      </c>
      <c r="LW10" s="667">
        <v>1976.6</v>
      </c>
      <c r="LX10" s="668">
        <v>1986.12</v>
      </c>
      <c r="LY10" s="666">
        <v>1996.12</v>
      </c>
      <c r="LZ10" s="666">
        <v>2006.13</v>
      </c>
      <c r="MA10" s="667">
        <v>2016.13</v>
      </c>
      <c r="MB10" s="668">
        <v>2025.84</v>
      </c>
      <c r="MC10" s="666">
        <v>2036.05</v>
      </c>
      <c r="MD10" s="666">
        <v>2046.25</v>
      </c>
      <c r="ME10" s="667">
        <v>2056.46</v>
      </c>
      <c r="MF10" s="668">
        <v>2066.36</v>
      </c>
      <c r="MG10" s="666">
        <v>2076.77</v>
      </c>
      <c r="MH10" s="666">
        <v>2087.1799999999998</v>
      </c>
      <c r="MI10" s="667">
        <v>2097.59</v>
      </c>
      <c r="MJ10" s="668">
        <v>2107.6799999999998</v>
      </c>
      <c r="MK10" s="666">
        <v>2118.3000000000002</v>
      </c>
      <c r="ML10" s="666">
        <v>2128.92</v>
      </c>
      <c r="MM10" s="667">
        <v>2139.54</v>
      </c>
      <c r="MN10" s="668">
        <v>2149.84</v>
      </c>
      <c r="MO10" s="666">
        <v>2160.67</v>
      </c>
      <c r="MP10" s="666">
        <v>2171.5</v>
      </c>
      <c r="MQ10" s="667">
        <v>2182.33</v>
      </c>
      <c r="MR10" s="668">
        <v>2192.83</v>
      </c>
      <c r="MS10" s="666">
        <v>2203.88</v>
      </c>
      <c r="MT10" s="666">
        <v>2214.9299999999998</v>
      </c>
      <c r="MU10" s="667">
        <v>2225.98</v>
      </c>
      <c r="MV10" s="668">
        <v>2236.69</v>
      </c>
      <c r="MW10" s="666">
        <v>2247.96</v>
      </c>
      <c r="MX10" s="666">
        <v>2259.23</v>
      </c>
      <c r="MY10" s="667">
        <v>2270.5</v>
      </c>
      <c r="MZ10" s="668">
        <v>2281.4299999999998</v>
      </c>
      <c r="NA10" s="666">
        <v>2292.92</v>
      </c>
      <c r="NB10" s="666">
        <v>2304.41</v>
      </c>
      <c r="NC10" s="667">
        <v>2315.91</v>
      </c>
      <c r="ND10" s="668">
        <v>2327.0500000000002</v>
      </c>
      <c r="NE10" s="666">
        <v>2338.7800000000002</v>
      </c>
      <c r="NF10" s="666">
        <v>2350.5</v>
      </c>
      <c r="NG10" s="667">
        <v>2362.2199999999998</v>
      </c>
      <c r="NH10" s="668">
        <v>2373.59</v>
      </c>
      <c r="NI10" s="666">
        <v>2385.5500000000002</v>
      </c>
      <c r="NJ10" s="666">
        <v>2397.5100000000002</v>
      </c>
      <c r="NK10" s="667">
        <v>2409.4699999999998</v>
      </c>
      <c r="NL10" s="668">
        <v>2421.0700000000002</v>
      </c>
      <c r="NM10" s="666">
        <v>2433.2600000000002</v>
      </c>
      <c r="NN10" s="666">
        <v>2445.46</v>
      </c>
      <c r="NO10" s="667">
        <v>2457.66</v>
      </c>
      <c r="NP10" s="668">
        <v>2469.4899999999998</v>
      </c>
      <c r="NQ10" s="666">
        <v>2481.9299999999998</v>
      </c>
      <c r="NR10" s="666">
        <v>2494.37</v>
      </c>
      <c r="NS10" s="667">
        <v>2506.81</v>
      </c>
      <c r="NT10" s="668">
        <v>2518.88</v>
      </c>
      <c r="NU10" s="666">
        <v>2531.5700000000002</v>
      </c>
      <c r="NV10" s="666">
        <v>2544.2600000000002</v>
      </c>
      <c r="NW10" s="667">
        <v>2556.9499999999998</v>
      </c>
      <c r="NX10" s="668">
        <v>2569.2600000000002</v>
      </c>
      <c r="NY10" s="666">
        <v>2582.1999999999998</v>
      </c>
      <c r="NZ10" s="666">
        <v>2595.14</v>
      </c>
      <c r="OA10" s="667">
        <v>2608.09</v>
      </c>
      <c r="OB10" s="668">
        <v>2620.64</v>
      </c>
      <c r="OC10" s="666">
        <v>2633.84</v>
      </c>
      <c r="OD10" s="666">
        <v>2647.05</v>
      </c>
      <c r="OE10" s="667">
        <v>2660.25</v>
      </c>
      <c r="OF10" s="668">
        <v>2673.05</v>
      </c>
      <c r="OG10" s="666">
        <v>2686.52</v>
      </c>
      <c r="OH10" s="666">
        <v>2699.99</v>
      </c>
      <c r="OI10" s="667">
        <v>2713.45</v>
      </c>
      <c r="OJ10" s="668">
        <v>2726.51</v>
      </c>
      <c r="OK10" s="666">
        <v>2740.25</v>
      </c>
      <c r="OL10" s="666">
        <v>2753.99</v>
      </c>
      <c r="OM10" s="667">
        <v>2767.72</v>
      </c>
      <c r="ON10" s="668">
        <v>2781.04</v>
      </c>
      <c r="OO10" s="666">
        <v>2795.06</v>
      </c>
      <c r="OP10" s="666">
        <v>2809.07</v>
      </c>
      <c r="OQ10" s="667">
        <v>2823.08</v>
      </c>
      <c r="OR10" s="668">
        <v>2836.67</v>
      </c>
      <c r="OS10" s="666">
        <v>2850.96</v>
      </c>
      <c r="OT10" s="666">
        <v>2865.25</v>
      </c>
      <c r="OU10" s="667">
        <v>2879.54</v>
      </c>
      <c r="OV10" s="668">
        <v>2893.4</v>
      </c>
      <c r="OW10" s="666">
        <v>2907.98</v>
      </c>
      <c r="OX10" s="666">
        <v>2922.55</v>
      </c>
      <c r="OY10" s="667">
        <v>2937.13</v>
      </c>
      <c r="OZ10" s="668">
        <v>2951.27</v>
      </c>
      <c r="PA10" s="666">
        <v>2966.13</v>
      </c>
      <c r="PB10" s="666">
        <v>2981</v>
      </c>
      <c r="PC10" s="667">
        <v>2995.87</v>
      </c>
      <c r="PD10" s="668">
        <v>3010.29</v>
      </c>
      <c r="PE10" s="666">
        <v>3025.46</v>
      </c>
      <c r="PF10" s="666">
        <v>3040.62</v>
      </c>
      <c r="PG10" s="667">
        <v>3055.79</v>
      </c>
      <c r="PH10" s="668">
        <v>3070.5</v>
      </c>
      <c r="PI10" s="666">
        <v>3085.97</v>
      </c>
      <c r="PJ10" s="666">
        <v>3101.44</v>
      </c>
      <c r="PK10" s="667">
        <v>3116.9</v>
      </c>
      <c r="PL10" s="668">
        <v>3131.91</v>
      </c>
      <c r="PM10" s="666">
        <v>3147.69</v>
      </c>
      <c r="PN10" s="666">
        <v>3163.46</v>
      </c>
      <c r="PO10" s="667">
        <v>3179.24</v>
      </c>
      <c r="PP10" s="668">
        <v>3194.55</v>
      </c>
      <c r="PQ10" s="666">
        <v>3210.64</v>
      </c>
      <c r="PR10" s="666">
        <v>3226.73</v>
      </c>
      <c r="PS10" s="667">
        <v>3242.83</v>
      </c>
      <c r="PT10" s="668">
        <v>3258.44</v>
      </c>
      <c r="PU10" s="666">
        <v>3274.85</v>
      </c>
      <c r="PV10" s="666">
        <v>3291.27</v>
      </c>
      <c r="PW10" s="667">
        <v>3307.68</v>
      </c>
      <c r="PX10" s="668">
        <v>3323.61</v>
      </c>
      <c r="PY10" s="666">
        <v>3340.35</v>
      </c>
      <c r="PZ10" s="666">
        <v>3357.09</v>
      </c>
      <c r="QA10" s="667">
        <v>3373.84</v>
      </c>
      <c r="QB10" s="668">
        <v>3390.08</v>
      </c>
      <c r="QC10" s="666">
        <v>3407.16</v>
      </c>
      <c r="QD10" s="666">
        <v>3424.24</v>
      </c>
      <c r="QE10" s="667">
        <v>3441.31</v>
      </c>
      <c r="QF10" s="668">
        <v>3457.88</v>
      </c>
      <c r="QG10" s="666">
        <v>3475.3</v>
      </c>
      <c r="QH10" s="666">
        <v>3492.72</v>
      </c>
      <c r="QI10" s="667">
        <v>3510.14</v>
      </c>
      <c r="QJ10" s="668">
        <v>3527.04</v>
      </c>
      <c r="QK10" s="666">
        <v>3544.81</v>
      </c>
      <c r="QL10" s="666">
        <v>3562.57</v>
      </c>
      <c r="QM10" s="667">
        <v>3580.34</v>
      </c>
      <c r="QN10" s="668">
        <v>3597.58</v>
      </c>
      <c r="QO10" s="666">
        <v>3615.7</v>
      </c>
      <c r="QP10" s="666">
        <v>3633.83</v>
      </c>
      <c r="QQ10" s="667">
        <v>3651.95</v>
      </c>
      <c r="QR10" s="668">
        <v>3669.53</v>
      </c>
      <c r="QS10" s="666">
        <v>3688.02</v>
      </c>
      <c r="QT10" s="666">
        <v>3706.5</v>
      </c>
      <c r="QU10" s="667">
        <v>3724.99</v>
      </c>
      <c r="QV10" s="668">
        <v>3742.92</v>
      </c>
      <c r="QW10" s="666">
        <v>3761.78</v>
      </c>
      <c r="QX10" s="666">
        <v>3780.63</v>
      </c>
      <c r="QY10" s="667">
        <v>3799.49</v>
      </c>
      <c r="QZ10" s="668">
        <v>3817.78</v>
      </c>
      <c r="RA10" s="666">
        <v>3837.01</v>
      </c>
      <c r="RB10" s="666">
        <v>3856.24</v>
      </c>
      <c r="RC10" s="667">
        <v>3875.48</v>
      </c>
      <c r="RD10" s="668">
        <v>3894.13</v>
      </c>
      <c r="RE10" s="666">
        <v>3913.75</v>
      </c>
      <c r="RF10" s="666">
        <v>3933.37</v>
      </c>
      <c r="RG10" s="667">
        <v>3952.99</v>
      </c>
      <c r="RH10" s="668">
        <v>3972.02</v>
      </c>
      <c r="RI10" s="666">
        <v>3992.03</v>
      </c>
      <c r="RJ10" s="666">
        <v>4012.04</v>
      </c>
      <c r="RK10" s="667">
        <v>4032.05</v>
      </c>
      <c r="RL10" s="668">
        <v>4051.46</v>
      </c>
      <c r="RM10" s="666">
        <v>4071.87</v>
      </c>
      <c r="RN10" s="666">
        <v>4092.28</v>
      </c>
      <c r="RO10" s="667">
        <v>4112.6899999999996</v>
      </c>
      <c r="RP10" s="668">
        <v>4132.49</v>
      </c>
      <c r="RQ10" s="666">
        <v>4153.3</v>
      </c>
      <c r="RR10" s="666">
        <v>4174.12</v>
      </c>
      <c r="RS10" s="667">
        <v>4194.9399999999996</v>
      </c>
      <c r="RT10" s="668">
        <v>4215.1400000000003</v>
      </c>
      <c r="RU10" s="666">
        <v>4236.37</v>
      </c>
      <c r="RV10" s="666">
        <v>4257.6099999999997</v>
      </c>
      <c r="RW10" s="667">
        <v>4278.84</v>
      </c>
      <c r="RX10" s="668">
        <v>4299.4399999999996</v>
      </c>
      <c r="RY10" s="666">
        <v>4321.1000000000004</v>
      </c>
      <c r="RZ10" s="666">
        <v>4342.76</v>
      </c>
      <c r="SA10" s="741">
        <v>4364.42</v>
      </c>
    </row>
    <row r="11" spans="1:542">
      <c r="A11" s="625"/>
      <c r="B11" s="626"/>
      <c r="C11" s="626"/>
      <c r="D11" s="626"/>
      <c r="E11" s="626"/>
      <c r="F11" s="626"/>
      <c r="G11" s="610">
        <v>10</v>
      </c>
      <c r="H11" s="662" t="s">
        <v>81</v>
      </c>
      <c r="I11" s="618">
        <v>10</v>
      </c>
      <c r="J11" s="663" t="s">
        <v>375</v>
      </c>
      <c r="K11" s="664">
        <v>0.05</v>
      </c>
      <c r="L11" s="665">
        <v>272.95999999999998</v>
      </c>
      <c r="M11" s="666">
        <v>276.04000000000002</v>
      </c>
      <c r="N11" s="666">
        <v>284.61</v>
      </c>
      <c r="O11" s="667">
        <v>287.69</v>
      </c>
      <c r="P11" s="665">
        <v>293.79000000000002</v>
      </c>
      <c r="Q11" s="666">
        <v>300</v>
      </c>
      <c r="R11" s="666">
        <v>309.83</v>
      </c>
      <c r="S11" s="667">
        <v>312.44</v>
      </c>
      <c r="T11" s="668">
        <v>317.17</v>
      </c>
      <c r="U11" s="666">
        <v>318.26</v>
      </c>
      <c r="V11" s="666">
        <v>327.74</v>
      </c>
      <c r="W11" s="667">
        <v>327.83</v>
      </c>
      <c r="X11" s="668">
        <v>327.52999999999997</v>
      </c>
      <c r="Y11" s="666">
        <v>329.77</v>
      </c>
      <c r="Z11" s="666">
        <v>336.78</v>
      </c>
      <c r="AA11" s="667">
        <v>337.58</v>
      </c>
      <c r="AB11" s="668">
        <v>337.59</v>
      </c>
      <c r="AC11" s="666">
        <v>341.9</v>
      </c>
      <c r="AD11" s="666">
        <v>345.41</v>
      </c>
      <c r="AE11" s="667">
        <v>344.61</v>
      </c>
      <c r="AF11" s="668">
        <v>344.74</v>
      </c>
      <c r="AG11" s="666">
        <v>346.93</v>
      </c>
      <c r="AH11" s="666">
        <v>349.22</v>
      </c>
      <c r="AI11" s="667">
        <v>347.84</v>
      </c>
      <c r="AJ11" s="668">
        <v>347.27</v>
      </c>
      <c r="AK11" s="666">
        <v>349.61</v>
      </c>
      <c r="AL11" s="666">
        <v>349.34</v>
      </c>
      <c r="AM11" s="667">
        <v>349.75</v>
      </c>
      <c r="AN11" s="668">
        <v>350.28</v>
      </c>
      <c r="AO11" s="666">
        <v>352.65</v>
      </c>
      <c r="AP11" s="666">
        <v>356.54</v>
      </c>
      <c r="AQ11" s="667">
        <v>359.07</v>
      </c>
      <c r="AR11" s="668">
        <v>362.38</v>
      </c>
      <c r="AS11" s="666">
        <v>367.09</v>
      </c>
      <c r="AT11" s="666">
        <v>370.86</v>
      </c>
      <c r="AU11" s="667">
        <v>371.49</v>
      </c>
      <c r="AV11" s="668">
        <v>374.97</v>
      </c>
      <c r="AW11" s="666">
        <v>379.49</v>
      </c>
      <c r="AX11" s="666">
        <v>382.47</v>
      </c>
      <c r="AY11" s="667">
        <v>382.81</v>
      </c>
      <c r="AZ11" s="668">
        <v>382.1</v>
      </c>
      <c r="BA11" s="666">
        <v>385.48</v>
      </c>
      <c r="BB11" s="666">
        <v>388.93</v>
      </c>
      <c r="BC11" s="667">
        <v>389.01</v>
      </c>
      <c r="BD11" s="668">
        <v>391.31</v>
      </c>
      <c r="BE11" s="666">
        <v>393.28</v>
      </c>
      <c r="BF11" s="666">
        <v>396.94</v>
      </c>
      <c r="BG11" s="667">
        <v>395.33</v>
      </c>
      <c r="BH11" s="668">
        <v>398.09</v>
      </c>
      <c r="BI11" s="666">
        <v>402.68</v>
      </c>
      <c r="BJ11" s="666">
        <v>403.56</v>
      </c>
      <c r="BK11" s="667">
        <v>403.94</v>
      </c>
      <c r="BL11" s="668">
        <v>409.21</v>
      </c>
      <c r="BM11" s="666">
        <v>419.09</v>
      </c>
      <c r="BN11" s="666">
        <v>417.86</v>
      </c>
      <c r="BO11" s="667">
        <v>421.18</v>
      </c>
      <c r="BP11" s="668">
        <v>427.15</v>
      </c>
      <c r="BQ11" s="666">
        <v>429.69</v>
      </c>
      <c r="BR11" s="666">
        <v>432.59</v>
      </c>
      <c r="BS11" s="667">
        <v>434.12</v>
      </c>
      <c r="BT11" s="668">
        <v>438.14</v>
      </c>
      <c r="BU11" s="666">
        <v>444.64</v>
      </c>
      <c r="BV11" s="666">
        <v>447.98</v>
      </c>
      <c r="BW11" s="667">
        <v>447.96</v>
      </c>
      <c r="BX11" s="668">
        <v>447.8</v>
      </c>
      <c r="BY11" s="666">
        <v>452.65</v>
      </c>
      <c r="BZ11" s="666">
        <v>457.78</v>
      </c>
      <c r="CA11" s="667">
        <v>459.09</v>
      </c>
      <c r="CB11" s="668">
        <v>461.23</v>
      </c>
      <c r="CC11" s="666">
        <v>466.4</v>
      </c>
      <c r="CD11" s="666">
        <v>468.57</v>
      </c>
      <c r="CE11" s="667">
        <v>468.4</v>
      </c>
      <c r="CF11" s="668">
        <v>469.97</v>
      </c>
      <c r="CG11" s="666">
        <v>474.07</v>
      </c>
      <c r="CH11" s="666">
        <v>474.38</v>
      </c>
      <c r="CI11" s="667">
        <v>472.57</v>
      </c>
      <c r="CJ11" s="669">
        <v>474.86</v>
      </c>
      <c r="CK11" s="666">
        <v>480.31</v>
      </c>
      <c r="CL11" s="666">
        <v>487.47</v>
      </c>
      <c r="CM11" s="667">
        <v>483.86</v>
      </c>
      <c r="CN11" s="668">
        <v>487.08</v>
      </c>
      <c r="CO11" s="666">
        <v>489.21</v>
      </c>
      <c r="CP11" s="666">
        <v>489.75</v>
      </c>
      <c r="CQ11" s="667">
        <v>489.55</v>
      </c>
      <c r="CR11" s="668">
        <v>490.33</v>
      </c>
      <c r="CS11" s="666">
        <v>491.91</v>
      </c>
      <c r="CT11" s="666">
        <v>496.69</v>
      </c>
      <c r="CU11" s="667">
        <v>497.31</v>
      </c>
      <c r="CV11" s="665">
        <v>499.28</v>
      </c>
      <c r="CW11" s="666">
        <v>508.67</v>
      </c>
      <c r="CX11" s="666">
        <v>514.07000000000005</v>
      </c>
      <c r="CY11" s="667">
        <v>513.82000000000005</v>
      </c>
      <c r="CZ11" s="665">
        <v>514.15</v>
      </c>
      <c r="DA11" s="666">
        <v>516.87</v>
      </c>
      <c r="DB11" s="666">
        <v>520.35</v>
      </c>
      <c r="DC11" s="667">
        <v>525.69000000000005</v>
      </c>
      <c r="DD11" s="668">
        <v>534.75</v>
      </c>
      <c r="DE11" s="666">
        <v>558.9</v>
      </c>
      <c r="DF11" s="666">
        <v>571.54999999999995</v>
      </c>
      <c r="DG11" s="667">
        <v>586.55999999999995</v>
      </c>
      <c r="DH11" s="668">
        <v>593.35</v>
      </c>
      <c r="DI11" s="666">
        <v>597.76</v>
      </c>
      <c r="DJ11" s="666">
        <v>600.97</v>
      </c>
      <c r="DK11" s="667">
        <v>608.17999999999995</v>
      </c>
      <c r="DL11" s="668">
        <v>624.32000000000005</v>
      </c>
      <c r="DM11" s="666">
        <v>630.14</v>
      </c>
      <c r="DN11" s="666">
        <v>636.39</v>
      </c>
      <c r="DO11" s="667">
        <v>645.47</v>
      </c>
      <c r="DP11" s="668">
        <v>649.01</v>
      </c>
      <c r="DQ11" s="666">
        <v>668.79</v>
      </c>
      <c r="DR11" s="666">
        <v>674.11</v>
      </c>
      <c r="DS11" s="667">
        <v>671.55</v>
      </c>
      <c r="DT11" s="668">
        <v>675.58</v>
      </c>
      <c r="DU11" s="666">
        <v>693.72</v>
      </c>
      <c r="DV11" s="666">
        <v>722.13</v>
      </c>
      <c r="DW11" s="667">
        <v>719.86</v>
      </c>
      <c r="DX11" s="668">
        <v>698.29</v>
      </c>
      <c r="DY11" s="666">
        <v>686.42</v>
      </c>
      <c r="DZ11" s="666">
        <v>689.95</v>
      </c>
      <c r="EA11" s="667">
        <v>691.34</v>
      </c>
      <c r="EB11" s="668">
        <v>696.93</v>
      </c>
      <c r="EC11" s="666">
        <v>707.21</v>
      </c>
      <c r="ED11" s="666">
        <v>712.33</v>
      </c>
      <c r="EE11" s="667">
        <v>711.42</v>
      </c>
      <c r="EF11" s="668">
        <v>718.73</v>
      </c>
      <c r="EG11" s="666">
        <v>732.94</v>
      </c>
      <c r="EH11" s="666">
        <v>740.7</v>
      </c>
      <c r="EI11" s="667">
        <v>740.08</v>
      </c>
      <c r="EJ11" s="668">
        <v>744.72</v>
      </c>
      <c r="EK11" s="666">
        <v>749.69</v>
      </c>
      <c r="EL11" s="666">
        <v>749.6</v>
      </c>
      <c r="EM11" s="667">
        <v>749.46</v>
      </c>
      <c r="EN11" s="668">
        <v>758.43</v>
      </c>
      <c r="EO11" s="666">
        <v>764.29</v>
      </c>
      <c r="EP11" s="666">
        <v>764.9</v>
      </c>
      <c r="EQ11" s="667">
        <v>766.75</v>
      </c>
      <c r="ER11" s="668">
        <v>775.02</v>
      </c>
      <c r="ES11" s="666">
        <v>777.93</v>
      </c>
      <c r="ET11" s="666">
        <v>780.83</v>
      </c>
      <c r="EU11" s="667">
        <v>783.74</v>
      </c>
      <c r="EV11" s="668">
        <v>787.07</v>
      </c>
      <c r="EW11" s="666">
        <v>790.94</v>
      </c>
      <c r="EX11" s="666">
        <v>794.31</v>
      </c>
      <c r="EY11" s="667">
        <v>797.68</v>
      </c>
      <c r="EZ11" s="668">
        <v>801.81</v>
      </c>
      <c r="FA11" s="666">
        <v>805.64</v>
      </c>
      <c r="FB11" s="666">
        <v>809.48</v>
      </c>
      <c r="FC11" s="667">
        <v>813.31</v>
      </c>
      <c r="FD11" s="668">
        <v>817.53</v>
      </c>
      <c r="FE11" s="666">
        <v>821.65</v>
      </c>
      <c r="FF11" s="666">
        <v>825.77</v>
      </c>
      <c r="FG11" s="667">
        <v>829.89</v>
      </c>
      <c r="FH11" s="668">
        <v>833.88</v>
      </c>
      <c r="FI11" s="666">
        <v>838.08</v>
      </c>
      <c r="FJ11" s="666">
        <v>842.29</v>
      </c>
      <c r="FK11" s="667">
        <v>846.49</v>
      </c>
      <c r="FL11" s="668">
        <v>850.56</v>
      </c>
      <c r="FM11" s="666">
        <v>854.85</v>
      </c>
      <c r="FN11" s="666">
        <v>859.13</v>
      </c>
      <c r="FO11" s="667">
        <v>863.42</v>
      </c>
      <c r="FP11" s="668">
        <v>867.57</v>
      </c>
      <c r="FQ11" s="666">
        <v>871.94</v>
      </c>
      <c r="FR11" s="666">
        <v>876.31</v>
      </c>
      <c r="FS11" s="667">
        <v>880.68</v>
      </c>
      <c r="FT11" s="668">
        <v>884.92</v>
      </c>
      <c r="FU11" s="666">
        <v>889.38</v>
      </c>
      <c r="FV11" s="666">
        <v>893.84</v>
      </c>
      <c r="FW11" s="667">
        <v>898.3</v>
      </c>
      <c r="FX11" s="668">
        <v>902.62</v>
      </c>
      <c r="FY11" s="666">
        <v>907.17</v>
      </c>
      <c r="FZ11" s="666">
        <v>911.72</v>
      </c>
      <c r="GA11" s="667">
        <v>916.26</v>
      </c>
      <c r="GB11" s="668">
        <v>920.68</v>
      </c>
      <c r="GC11" s="666">
        <v>925.31</v>
      </c>
      <c r="GD11" s="666">
        <v>929.95</v>
      </c>
      <c r="GE11" s="667">
        <v>934.59</v>
      </c>
      <c r="GF11" s="668">
        <v>939.09</v>
      </c>
      <c r="GG11" s="666">
        <v>943.82</v>
      </c>
      <c r="GH11" s="666">
        <v>948.55</v>
      </c>
      <c r="GI11" s="667">
        <v>953.28</v>
      </c>
      <c r="GJ11" s="668">
        <v>957.87</v>
      </c>
      <c r="GK11" s="666">
        <v>962.7</v>
      </c>
      <c r="GL11" s="666">
        <v>967.52</v>
      </c>
      <c r="GM11" s="667">
        <v>972.35</v>
      </c>
      <c r="GN11" s="668">
        <v>977.03</v>
      </c>
      <c r="GO11" s="666">
        <v>981.95</v>
      </c>
      <c r="GP11" s="666">
        <v>986.87</v>
      </c>
      <c r="GQ11" s="667">
        <v>991.79</v>
      </c>
      <c r="GR11" s="668">
        <v>996.57</v>
      </c>
      <c r="GS11" s="666">
        <v>1001.59</v>
      </c>
      <c r="GT11" s="666">
        <v>1006.61</v>
      </c>
      <c r="GU11" s="667">
        <v>1011.63</v>
      </c>
      <c r="GV11" s="668">
        <v>1016.5</v>
      </c>
      <c r="GW11" s="666">
        <v>1021.62</v>
      </c>
      <c r="GX11" s="666">
        <v>1026.74</v>
      </c>
      <c r="GY11" s="667">
        <v>1031.8599999999999</v>
      </c>
      <c r="GZ11" s="668">
        <v>1036.83</v>
      </c>
      <c r="HA11" s="666">
        <v>1042.05</v>
      </c>
      <c r="HB11" s="666">
        <v>1047.28</v>
      </c>
      <c r="HC11" s="667">
        <v>1052.5</v>
      </c>
      <c r="HD11" s="668">
        <v>1057.57</v>
      </c>
      <c r="HE11" s="666">
        <v>1062.8900000000001</v>
      </c>
      <c r="HF11" s="666">
        <v>1068.22</v>
      </c>
      <c r="HG11" s="667">
        <v>1073.55</v>
      </c>
      <c r="HH11" s="668">
        <v>1078.72</v>
      </c>
      <c r="HI11" s="666">
        <v>1084.1500000000001</v>
      </c>
      <c r="HJ11" s="666">
        <v>1089.5899999999999</v>
      </c>
      <c r="HK11" s="667">
        <v>1095.02</v>
      </c>
      <c r="HL11" s="668">
        <v>1100.29</v>
      </c>
      <c r="HM11" s="666">
        <v>1105.8399999999999</v>
      </c>
      <c r="HN11" s="666">
        <v>1111.3800000000001</v>
      </c>
      <c r="HO11" s="667">
        <v>1116.92</v>
      </c>
      <c r="HP11" s="668">
        <v>1122.3</v>
      </c>
      <c r="HQ11" s="666">
        <v>1127.95</v>
      </c>
      <c r="HR11" s="666">
        <v>1133.6099999999999</v>
      </c>
      <c r="HS11" s="667">
        <v>1139.26</v>
      </c>
      <c r="HT11" s="668">
        <v>1144.74</v>
      </c>
      <c r="HU11" s="666">
        <v>1150.51</v>
      </c>
      <c r="HV11" s="666">
        <v>1156.28</v>
      </c>
      <c r="HW11" s="667">
        <v>1162.04</v>
      </c>
      <c r="HX11" s="668">
        <v>1167.6400000000001</v>
      </c>
      <c r="HY11" s="666">
        <v>1173.52</v>
      </c>
      <c r="HZ11" s="666">
        <v>1179.4000000000001</v>
      </c>
      <c r="IA11" s="667">
        <v>1185.29</v>
      </c>
      <c r="IB11" s="668">
        <v>1190.99</v>
      </c>
      <c r="IC11" s="666">
        <v>1196.99</v>
      </c>
      <c r="ID11" s="666">
        <v>1202.99</v>
      </c>
      <c r="IE11" s="667">
        <v>1208.99</v>
      </c>
      <c r="IF11" s="668">
        <v>1214.81</v>
      </c>
      <c r="IG11" s="666">
        <v>1220.93</v>
      </c>
      <c r="IH11" s="666">
        <v>1227.05</v>
      </c>
      <c r="II11" s="667">
        <v>1233.17</v>
      </c>
      <c r="IJ11" s="668">
        <v>1239.1099999999999</v>
      </c>
      <c r="IK11" s="666">
        <v>1245.3499999999999</v>
      </c>
      <c r="IL11" s="666">
        <v>1251.5899999999999</v>
      </c>
      <c r="IM11" s="667">
        <v>1257.83</v>
      </c>
      <c r="IN11" s="668">
        <v>1263.8900000000001</v>
      </c>
      <c r="IO11" s="666">
        <v>1270.26</v>
      </c>
      <c r="IP11" s="666">
        <v>1276.6199999999999</v>
      </c>
      <c r="IQ11" s="667">
        <v>1282.99</v>
      </c>
      <c r="IR11" s="668">
        <v>1289.17</v>
      </c>
      <c r="IS11" s="666">
        <v>1295.6600000000001</v>
      </c>
      <c r="IT11" s="666">
        <v>1302.1600000000001</v>
      </c>
      <c r="IU11" s="667">
        <v>1308.6500000000001</v>
      </c>
      <c r="IV11" s="668">
        <v>1314.95</v>
      </c>
      <c r="IW11" s="666">
        <v>1321.58</v>
      </c>
      <c r="IX11" s="666">
        <v>1328.2</v>
      </c>
      <c r="IY11" s="667">
        <v>1334.82</v>
      </c>
      <c r="IZ11" s="668">
        <v>1341.25</v>
      </c>
      <c r="JA11" s="666">
        <v>1348.01</v>
      </c>
      <c r="JB11" s="666">
        <v>1354.76</v>
      </c>
      <c r="JC11" s="667">
        <v>1361.52</v>
      </c>
      <c r="JD11" s="668">
        <v>1368.08</v>
      </c>
      <c r="JE11" s="666">
        <v>1374.97</v>
      </c>
      <c r="JF11" s="666">
        <v>1381.86</v>
      </c>
      <c r="JG11" s="667">
        <v>1388.75</v>
      </c>
      <c r="JH11" s="668">
        <v>1395.44</v>
      </c>
      <c r="JI11" s="666">
        <v>1402.47</v>
      </c>
      <c r="JJ11" s="666">
        <v>1409.5</v>
      </c>
      <c r="JK11" s="667">
        <v>1416.53</v>
      </c>
      <c r="JL11" s="668">
        <v>1423.35</v>
      </c>
      <c r="JM11" s="666">
        <v>1430.52</v>
      </c>
      <c r="JN11" s="666">
        <v>1437.69</v>
      </c>
      <c r="JO11" s="667">
        <v>1444.86</v>
      </c>
      <c r="JP11" s="668">
        <v>1451.81</v>
      </c>
      <c r="JQ11" s="666">
        <v>1459.13</v>
      </c>
      <c r="JR11" s="666">
        <v>1466.44</v>
      </c>
      <c r="JS11" s="667">
        <v>1473.75</v>
      </c>
      <c r="JT11" s="668">
        <v>1480.85</v>
      </c>
      <c r="JU11" s="666">
        <v>1488.31</v>
      </c>
      <c r="JV11" s="666">
        <v>1495.77</v>
      </c>
      <c r="JW11" s="667">
        <v>1503.23</v>
      </c>
      <c r="JX11" s="668">
        <v>1510.47</v>
      </c>
      <c r="JY11" s="666">
        <v>1518.07</v>
      </c>
      <c r="JZ11" s="666">
        <v>1525.68</v>
      </c>
      <c r="KA11" s="667">
        <v>1533.29</v>
      </c>
      <c r="KB11" s="668">
        <v>1540.67</v>
      </c>
      <c r="KC11" s="666">
        <v>1548.44</v>
      </c>
      <c r="KD11" s="666">
        <v>1556.2</v>
      </c>
      <c r="KE11" s="667">
        <v>1563.96</v>
      </c>
      <c r="KF11" s="668">
        <v>1571.49</v>
      </c>
      <c r="KG11" s="666">
        <v>1579.41</v>
      </c>
      <c r="KH11" s="666">
        <v>1587.32</v>
      </c>
      <c r="KI11" s="667">
        <v>1595.24</v>
      </c>
      <c r="KJ11" s="668">
        <v>1602.92</v>
      </c>
      <c r="KK11" s="666">
        <v>1610.99</v>
      </c>
      <c r="KL11" s="666">
        <v>1619.07</v>
      </c>
      <c r="KM11" s="667">
        <v>1627.14</v>
      </c>
      <c r="KN11" s="668">
        <v>1634.98</v>
      </c>
      <c r="KO11" s="666">
        <v>1643.21</v>
      </c>
      <c r="KP11" s="666">
        <v>1651.45</v>
      </c>
      <c r="KQ11" s="667">
        <v>1659.69</v>
      </c>
      <c r="KR11" s="668">
        <v>1667.68</v>
      </c>
      <c r="KS11" s="666">
        <v>1676.08</v>
      </c>
      <c r="KT11" s="666">
        <v>1684.48</v>
      </c>
      <c r="KU11" s="667">
        <v>1692.88</v>
      </c>
      <c r="KV11" s="668">
        <v>1701.03</v>
      </c>
      <c r="KW11" s="666">
        <v>1709.6</v>
      </c>
      <c r="KX11" s="666">
        <v>1718.17</v>
      </c>
      <c r="KY11" s="667">
        <v>1726.74</v>
      </c>
      <c r="KZ11" s="668">
        <v>1735.05</v>
      </c>
      <c r="LA11" s="666">
        <v>1743.79</v>
      </c>
      <c r="LB11" s="666">
        <v>1752.53</v>
      </c>
      <c r="LC11" s="667">
        <v>1761.27</v>
      </c>
      <c r="LD11" s="668">
        <v>1769.75</v>
      </c>
      <c r="LE11" s="666">
        <v>1778.67</v>
      </c>
      <c r="LF11" s="666">
        <v>1787.58</v>
      </c>
      <c r="LG11" s="667">
        <v>1796.5</v>
      </c>
      <c r="LH11" s="668">
        <v>1805.15</v>
      </c>
      <c r="LI11" s="666">
        <v>1814.24</v>
      </c>
      <c r="LJ11" s="666">
        <v>1823.33</v>
      </c>
      <c r="LK11" s="667">
        <v>1832.43</v>
      </c>
      <c r="LL11" s="668">
        <v>1841.25</v>
      </c>
      <c r="LM11" s="666">
        <v>1850.52</v>
      </c>
      <c r="LN11" s="666">
        <v>1859.8</v>
      </c>
      <c r="LO11" s="667">
        <v>1869.08</v>
      </c>
      <c r="LP11" s="668">
        <v>1878.07</v>
      </c>
      <c r="LQ11" s="666">
        <v>1887.54</v>
      </c>
      <c r="LR11" s="666">
        <v>1897</v>
      </c>
      <c r="LS11" s="667">
        <v>1906.46</v>
      </c>
      <c r="LT11" s="668">
        <v>1915.64</v>
      </c>
      <c r="LU11" s="666">
        <v>1925.29</v>
      </c>
      <c r="LV11" s="666">
        <v>1934.94</v>
      </c>
      <c r="LW11" s="667">
        <v>1944.59</v>
      </c>
      <c r="LX11" s="668">
        <v>1953.95</v>
      </c>
      <c r="LY11" s="666">
        <v>1963.79</v>
      </c>
      <c r="LZ11" s="666">
        <v>1973.64</v>
      </c>
      <c r="MA11" s="667">
        <v>1983.48</v>
      </c>
      <c r="MB11" s="668">
        <v>1993.03</v>
      </c>
      <c r="MC11" s="666">
        <v>2003.07</v>
      </c>
      <c r="MD11" s="666">
        <v>2013.11</v>
      </c>
      <c r="ME11" s="667">
        <v>2023.15</v>
      </c>
      <c r="MF11" s="668">
        <v>2032.89</v>
      </c>
      <c r="MG11" s="666">
        <v>2043.13</v>
      </c>
      <c r="MH11" s="666">
        <v>2053.37</v>
      </c>
      <c r="MI11" s="667">
        <v>2063.61</v>
      </c>
      <c r="MJ11" s="668">
        <v>2073.5500000000002</v>
      </c>
      <c r="MK11" s="666">
        <v>2083.9899999999998</v>
      </c>
      <c r="ML11" s="666">
        <v>2094.44</v>
      </c>
      <c r="MM11" s="667">
        <v>2104.88</v>
      </c>
      <c r="MN11" s="668">
        <v>2115.02</v>
      </c>
      <c r="MO11" s="666">
        <v>2125.67</v>
      </c>
      <c r="MP11" s="666">
        <v>2136.33</v>
      </c>
      <c r="MQ11" s="667">
        <v>2146.98</v>
      </c>
      <c r="MR11" s="668">
        <v>2157.3200000000002</v>
      </c>
      <c r="MS11" s="666">
        <v>2168.1799999999998</v>
      </c>
      <c r="MT11" s="666">
        <v>2179.0500000000002</v>
      </c>
      <c r="MU11" s="667">
        <v>2189.92</v>
      </c>
      <c r="MV11" s="668">
        <v>2200.46</v>
      </c>
      <c r="MW11" s="666">
        <v>2211.5500000000002</v>
      </c>
      <c r="MX11" s="666">
        <v>2222.63</v>
      </c>
      <c r="MY11" s="667">
        <v>2233.7199999999998</v>
      </c>
      <c r="MZ11" s="668">
        <v>2244.4699999999998</v>
      </c>
      <c r="NA11" s="666">
        <v>2255.7800000000002</v>
      </c>
      <c r="NB11" s="666">
        <v>2267.09</v>
      </c>
      <c r="NC11" s="667">
        <v>2278.39</v>
      </c>
      <c r="ND11" s="668">
        <v>2289.36</v>
      </c>
      <c r="NE11" s="666">
        <v>2300.89</v>
      </c>
      <c r="NF11" s="666">
        <v>2312.4299999999998</v>
      </c>
      <c r="NG11" s="667">
        <v>2323.96</v>
      </c>
      <c r="NH11" s="668">
        <v>2335.15</v>
      </c>
      <c r="NI11" s="666">
        <v>2346.91</v>
      </c>
      <c r="NJ11" s="666">
        <v>2358.6799999999998</v>
      </c>
      <c r="NK11" s="667">
        <v>2370.44</v>
      </c>
      <c r="NL11" s="668">
        <v>2381.85</v>
      </c>
      <c r="NM11" s="666">
        <v>2393.85</v>
      </c>
      <c r="NN11" s="666">
        <v>2405.85</v>
      </c>
      <c r="NO11" s="667">
        <v>2417.85</v>
      </c>
      <c r="NP11" s="668">
        <v>2429.4899999999998</v>
      </c>
      <c r="NQ11" s="666">
        <v>2441.73</v>
      </c>
      <c r="NR11" s="666">
        <v>2453.9699999999998</v>
      </c>
      <c r="NS11" s="667">
        <v>2466.21</v>
      </c>
      <c r="NT11" s="668">
        <v>2478.08</v>
      </c>
      <c r="NU11" s="666">
        <v>2490.56</v>
      </c>
      <c r="NV11" s="666">
        <v>2503.0500000000002</v>
      </c>
      <c r="NW11" s="667">
        <v>2515.5300000000002</v>
      </c>
      <c r="NX11" s="668">
        <v>2527.64</v>
      </c>
      <c r="NY11" s="666">
        <v>2540.37</v>
      </c>
      <c r="NZ11" s="666">
        <v>2553.11</v>
      </c>
      <c r="OA11" s="667">
        <v>2565.84</v>
      </c>
      <c r="OB11" s="668">
        <v>2578.19</v>
      </c>
      <c r="OC11" s="666">
        <v>2591.1799999999998</v>
      </c>
      <c r="OD11" s="666">
        <v>2604.17</v>
      </c>
      <c r="OE11" s="667">
        <v>2617.16</v>
      </c>
      <c r="OF11" s="668">
        <v>2629.76</v>
      </c>
      <c r="OG11" s="666">
        <v>2643.01</v>
      </c>
      <c r="OH11" s="666">
        <v>2656.25</v>
      </c>
      <c r="OI11" s="667">
        <v>2669.5</v>
      </c>
      <c r="OJ11" s="668">
        <v>2682.35</v>
      </c>
      <c r="OK11" s="666">
        <v>2695.87</v>
      </c>
      <c r="OL11" s="666">
        <v>2709.38</v>
      </c>
      <c r="OM11" s="667">
        <v>2722.89</v>
      </c>
      <c r="ON11" s="668">
        <v>2736</v>
      </c>
      <c r="OO11" s="666">
        <v>2749.78</v>
      </c>
      <c r="OP11" s="666">
        <v>2763.57</v>
      </c>
      <c r="OQ11" s="667">
        <v>2777.35</v>
      </c>
      <c r="OR11" s="668">
        <v>2790.72</v>
      </c>
      <c r="OS11" s="666">
        <v>2804.78</v>
      </c>
      <c r="OT11" s="666">
        <v>2818.84</v>
      </c>
      <c r="OU11" s="667">
        <v>2832.9</v>
      </c>
      <c r="OV11" s="668">
        <v>2846.53</v>
      </c>
      <c r="OW11" s="666">
        <v>2860.87</v>
      </c>
      <c r="OX11" s="666">
        <v>2875.21</v>
      </c>
      <c r="OY11" s="667">
        <v>2889.55</v>
      </c>
      <c r="OZ11" s="668">
        <v>2903.46</v>
      </c>
      <c r="PA11" s="666">
        <v>2918.09</v>
      </c>
      <c r="PB11" s="666">
        <v>2932.72</v>
      </c>
      <c r="PC11" s="667">
        <v>2947.35</v>
      </c>
      <c r="PD11" s="668">
        <v>2961.53</v>
      </c>
      <c r="PE11" s="666">
        <v>2976.45</v>
      </c>
      <c r="PF11" s="666">
        <v>2991.37</v>
      </c>
      <c r="PG11" s="667">
        <v>3006.29</v>
      </c>
      <c r="PH11" s="668">
        <v>3020.76</v>
      </c>
      <c r="PI11" s="666">
        <v>3035.98</v>
      </c>
      <c r="PJ11" s="666">
        <v>3051.2</v>
      </c>
      <c r="PK11" s="667">
        <v>3066.42</v>
      </c>
      <c r="PL11" s="668">
        <v>3081.18</v>
      </c>
      <c r="PM11" s="666">
        <v>3096.7</v>
      </c>
      <c r="PN11" s="666">
        <v>3112.22</v>
      </c>
      <c r="PO11" s="667">
        <v>3127.75</v>
      </c>
      <c r="PP11" s="668">
        <v>3142.8</v>
      </c>
      <c r="PQ11" s="666">
        <v>3158.64</v>
      </c>
      <c r="PR11" s="666">
        <v>3174.47</v>
      </c>
      <c r="PS11" s="667">
        <v>3190.3</v>
      </c>
      <c r="PT11" s="668">
        <v>3205.66</v>
      </c>
      <c r="PU11" s="666">
        <v>3221.81</v>
      </c>
      <c r="PV11" s="666">
        <v>3237.96</v>
      </c>
      <c r="PW11" s="667">
        <v>3254.11</v>
      </c>
      <c r="PX11" s="668">
        <v>3269.77</v>
      </c>
      <c r="PY11" s="666">
        <v>3286.24</v>
      </c>
      <c r="PZ11" s="666">
        <v>3302.72</v>
      </c>
      <c r="QA11" s="667">
        <v>3319.19</v>
      </c>
      <c r="QB11" s="668">
        <v>3335.17</v>
      </c>
      <c r="QC11" s="666">
        <v>3351.97</v>
      </c>
      <c r="QD11" s="666">
        <v>3368.77</v>
      </c>
      <c r="QE11" s="667">
        <v>3385.57</v>
      </c>
      <c r="QF11" s="668">
        <v>3401.87</v>
      </c>
      <c r="QG11" s="666">
        <v>3419.01</v>
      </c>
      <c r="QH11" s="666">
        <v>3436.15</v>
      </c>
      <c r="QI11" s="667">
        <v>3453.28</v>
      </c>
      <c r="QJ11" s="668">
        <v>3469.91</v>
      </c>
      <c r="QK11" s="666">
        <v>3487.39</v>
      </c>
      <c r="QL11" s="666">
        <v>3504.87</v>
      </c>
      <c r="QM11" s="667">
        <v>3522.35</v>
      </c>
      <c r="QN11" s="668">
        <v>3539.31</v>
      </c>
      <c r="QO11" s="666">
        <v>3557.14</v>
      </c>
      <c r="QP11" s="666">
        <v>3574.97</v>
      </c>
      <c r="QQ11" s="667">
        <v>3592.8</v>
      </c>
      <c r="QR11" s="668">
        <v>3610.09</v>
      </c>
      <c r="QS11" s="666">
        <v>3628.28</v>
      </c>
      <c r="QT11" s="666">
        <v>3646.47</v>
      </c>
      <c r="QU11" s="667">
        <v>3664.65</v>
      </c>
      <c r="QV11" s="668">
        <v>3682.29</v>
      </c>
      <c r="QW11" s="666">
        <v>3700.85</v>
      </c>
      <c r="QX11" s="666">
        <v>3719.4</v>
      </c>
      <c r="QY11" s="667">
        <v>3737.95</v>
      </c>
      <c r="QZ11" s="668">
        <v>3755.94</v>
      </c>
      <c r="RA11" s="666">
        <v>3774.86</v>
      </c>
      <c r="RB11" s="666">
        <v>3793.78</v>
      </c>
      <c r="RC11" s="667">
        <v>3812.71</v>
      </c>
      <c r="RD11" s="668">
        <v>3831.06</v>
      </c>
      <c r="RE11" s="666">
        <v>3850.36</v>
      </c>
      <c r="RF11" s="666">
        <v>3869.66</v>
      </c>
      <c r="RG11" s="667">
        <v>3888.96</v>
      </c>
      <c r="RH11" s="668">
        <v>3907.68</v>
      </c>
      <c r="RI11" s="666">
        <v>3927.37</v>
      </c>
      <c r="RJ11" s="666">
        <v>3947.05</v>
      </c>
      <c r="RK11" s="667">
        <v>3966.74</v>
      </c>
      <c r="RL11" s="668">
        <v>3985.83</v>
      </c>
      <c r="RM11" s="666">
        <v>4005.91</v>
      </c>
      <c r="RN11" s="666">
        <v>4025.99</v>
      </c>
      <c r="RO11" s="667">
        <v>4046.07</v>
      </c>
      <c r="RP11" s="668">
        <v>4065.55</v>
      </c>
      <c r="RQ11" s="666">
        <v>4086.03</v>
      </c>
      <c r="RR11" s="666">
        <v>4106.51</v>
      </c>
      <c r="RS11" s="667">
        <v>4126.99</v>
      </c>
      <c r="RT11" s="668">
        <v>4146.8599999999997</v>
      </c>
      <c r="RU11" s="666">
        <v>4167.75</v>
      </c>
      <c r="RV11" s="666">
        <v>4188.6400000000003</v>
      </c>
      <c r="RW11" s="667">
        <v>4209.53</v>
      </c>
      <c r="RX11" s="668">
        <v>4229.8</v>
      </c>
      <c r="RY11" s="666">
        <v>4251.1099999999997</v>
      </c>
      <c r="RZ11" s="666">
        <v>4272.42</v>
      </c>
      <c r="SA11" s="741">
        <v>4293.7299999999996</v>
      </c>
    </row>
    <row r="12" spans="1:542" s="626" customFormat="1">
      <c r="A12" s="609"/>
      <c r="B12" s="683" t="s">
        <v>677</v>
      </c>
      <c r="C12" s="599"/>
      <c r="E12" s="684"/>
      <c r="G12" s="610">
        <v>11</v>
      </c>
      <c r="H12" s="685" t="s">
        <v>82</v>
      </c>
      <c r="I12" s="618">
        <v>11</v>
      </c>
      <c r="J12" s="677" t="s">
        <v>376</v>
      </c>
      <c r="K12" s="678">
        <v>0.1</v>
      </c>
      <c r="L12" s="665">
        <v>254.91</v>
      </c>
      <c r="M12" s="666">
        <v>261.92</v>
      </c>
      <c r="N12" s="666">
        <v>271.8</v>
      </c>
      <c r="O12" s="667">
        <v>276.77999999999997</v>
      </c>
      <c r="P12" s="665">
        <v>282.49</v>
      </c>
      <c r="Q12" s="666">
        <v>290.3</v>
      </c>
      <c r="R12" s="666">
        <v>299.66000000000003</v>
      </c>
      <c r="S12" s="667">
        <v>305.47000000000003</v>
      </c>
      <c r="T12" s="668">
        <v>309.82</v>
      </c>
      <c r="U12" s="666">
        <v>312.2</v>
      </c>
      <c r="V12" s="666">
        <v>318.60000000000002</v>
      </c>
      <c r="W12" s="667">
        <v>318.44</v>
      </c>
      <c r="X12" s="668">
        <v>319.76</v>
      </c>
      <c r="Y12" s="666">
        <v>322.14</v>
      </c>
      <c r="Z12" s="666">
        <v>326.42</v>
      </c>
      <c r="AA12" s="667">
        <v>328.13</v>
      </c>
      <c r="AB12" s="668">
        <v>329.23</v>
      </c>
      <c r="AC12" s="666">
        <v>331.22</v>
      </c>
      <c r="AD12" s="666">
        <v>336.05</v>
      </c>
      <c r="AE12" s="667">
        <v>336.13</v>
      </c>
      <c r="AF12" s="668">
        <v>335.55</v>
      </c>
      <c r="AG12" s="666">
        <v>336.98</v>
      </c>
      <c r="AH12" s="666">
        <v>338.59</v>
      </c>
      <c r="AI12" s="667">
        <v>338.98</v>
      </c>
      <c r="AJ12" s="668">
        <v>339.42</v>
      </c>
      <c r="AK12" s="666">
        <v>341.68</v>
      </c>
      <c r="AL12" s="666">
        <v>342.4</v>
      </c>
      <c r="AM12" s="667">
        <v>343.89</v>
      </c>
      <c r="AN12" s="668">
        <v>344.84</v>
      </c>
      <c r="AO12" s="666">
        <v>346.64</v>
      </c>
      <c r="AP12" s="666">
        <v>350.24</v>
      </c>
      <c r="AQ12" s="667">
        <v>352.88</v>
      </c>
      <c r="AR12" s="668">
        <v>355.43</v>
      </c>
      <c r="AS12" s="666">
        <v>359.77</v>
      </c>
      <c r="AT12" s="666">
        <v>362.57</v>
      </c>
      <c r="AU12" s="667">
        <v>365.95</v>
      </c>
      <c r="AV12" s="668">
        <v>370.58</v>
      </c>
      <c r="AW12" s="666">
        <v>375.63</v>
      </c>
      <c r="AX12" s="666">
        <v>379.26</v>
      </c>
      <c r="AY12" s="667">
        <v>380.68</v>
      </c>
      <c r="AZ12" s="668">
        <v>382.72</v>
      </c>
      <c r="BA12" s="666">
        <v>385.98</v>
      </c>
      <c r="BB12" s="666">
        <v>390.04</v>
      </c>
      <c r="BC12" s="667">
        <v>392.37</v>
      </c>
      <c r="BD12" s="668">
        <v>395.96</v>
      </c>
      <c r="BE12" s="666">
        <v>398.37</v>
      </c>
      <c r="BF12" s="666">
        <v>400.46</v>
      </c>
      <c r="BG12" s="667">
        <v>401.16</v>
      </c>
      <c r="BH12" s="668">
        <v>403.39</v>
      </c>
      <c r="BI12" s="666">
        <v>406.1</v>
      </c>
      <c r="BJ12" s="666">
        <v>407.68</v>
      </c>
      <c r="BK12" s="667">
        <v>408.81</v>
      </c>
      <c r="BL12" s="668">
        <v>411.75</v>
      </c>
      <c r="BM12" s="666">
        <v>415.92</v>
      </c>
      <c r="BN12" s="666">
        <v>417.3</v>
      </c>
      <c r="BO12" s="667">
        <v>419.18</v>
      </c>
      <c r="BP12" s="668">
        <v>422.2</v>
      </c>
      <c r="BQ12" s="666">
        <v>424.51</v>
      </c>
      <c r="BR12" s="666">
        <v>426.7</v>
      </c>
      <c r="BS12" s="667">
        <v>429.08</v>
      </c>
      <c r="BT12" s="668">
        <v>432.79</v>
      </c>
      <c r="BU12" s="666">
        <v>437.55</v>
      </c>
      <c r="BV12" s="666">
        <v>440.85</v>
      </c>
      <c r="BW12" s="667">
        <v>442.1</v>
      </c>
      <c r="BX12" s="668">
        <v>441.89</v>
      </c>
      <c r="BY12" s="666">
        <v>444.43</v>
      </c>
      <c r="BZ12" s="666">
        <v>446.64</v>
      </c>
      <c r="CA12" s="667">
        <v>447.38</v>
      </c>
      <c r="CB12" s="668">
        <v>447.1</v>
      </c>
      <c r="CC12" s="666">
        <v>450.74</v>
      </c>
      <c r="CD12" s="666">
        <v>453.52</v>
      </c>
      <c r="CE12" s="667">
        <v>455.29</v>
      </c>
      <c r="CF12" s="668">
        <v>457.05</v>
      </c>
      <c r="CG12" s="666">
        <v>458.84</v>
      </c>
      <c r="CH12" s="666">
        <v>460.27</v>
      </c>
      <c r="CI12" s="667">
        <v>459.69</v>
      </c>
      <c r="CJ12" s="669">
        <v>461.41</v>
      </c>
      <c r="CK12" s="666">
        <v>464.12</v>
      </c>
      <c r="CL12" s="666">
        <v>467.99</v>
      </c>
      <c r="CM12" s="667">
        <v>467.98</v>
      </c>
      <c r="CN12" s="668">
        <v>469.5</v>
      </c>
      <c r="CO12" s="666">
        <v>472.63</v>
      </c>
      <c r="CP12" s="666">
        <v>473.85</v>
      </c>
      <c r="CQ12" s="667">
        <v>474.95</v>
      </c>
      <c r="CR12" s="668">
        <v>476.65</v>
      </c>
      <c r="CS12" s="666">
        <v>478.03</v>
      </c>
      <c r="CT12" s="666">
        <v>481.14</v>
      </c>
      <c r="CU12" s="667">
        <v>482.73</v>
      </c>
      <c r="CV12" s="665">
        <v>483.76</v>
      </c>
      <c r="CW12" s="666">
        <v>489.01</v>
      </c>
      <c r="CX12" s="666">
        <v>493.68</v>
      </c>
      <c r="CY12" s="667">
        <v>493.88</v>
      </c>
      <c r="CZ12" s="665">
        <v>494.64</v>
      </c>
      <c r="DA12" s="666">
        <v>496.8</v>
      </c>
      <c r="DB12" s="666">
        <v>499.15</v>
      </c>
      <c r="DC12" s="667">
        <v>502.53</v>
      </c>
      <c r="DD12" s="668">
        <v>508.32</v>
      </c>
      <c r="DE12" s="666">
        <v>524.12</v>
      </c>
      <c r="DF12" s="666">
        <v>534.82000000000005</v>
      </c>
      <c r="DG12" s="667">
        <v>545</v>
      </c>
      <c r="DH12" s="668">
        <v>550.58000000000004</v>
      </c>
      <c r="DI12" s="666">
        <v>555.21</v>
      </c>
      <c r="DJ12" s="666">
        <v>557.62</v>
      </c>
      <c r="DK12" s="667">
        <v>565.16</v>
      </c>
      <c r="DL12" s="668">
        <v>578.01</v>
      </c>
      <c r="DM12" s="666">
        <v>583.39</v>
      </c>
      <c r="DN12" s="666">
        <v>591.74</v>
      </c>
      <c r="DO12" s="667">
        <v>602.27</v>
      </c>
      <c r="DP12" s="668">
        <v>605.88</v>
      </c>
      <c r="DQ12" s="666">
        <v>621.78</v>
      </c>
      <c r="DR12" s="666">
        <v>628.04</v>
      </c>
      <c r="DS12" s="667">
        <v>628.54</v>
      </c>
      <c r="DT12" s="668">
        <v>635.04</v>
      </c>
      <c r="DU12" s="666">
        <v>648.1</v>
      </c>
      <c r="DV12" s="666">
        <v>672.38</v>
      </c>
      <c r="DW12" s="667">
        <v>676.86</v>
      </c>
      <c r="DX12" s="668">
        <v>660.73</v>
      </c>
      <c r="DY12" s="666">
        <v>657.37</v>
      </c>
      <c r="DZ12" s="666">
        <v>660.93</v>
      </c>
      <c r="EA12" s="667">
        <v>664.75</v>
      </c>
      <c r="EB12" s="668">
        <v>670.51</v>
      </c>
      <c r="EC12" s="666">
        <v>677.22</v>
      </c>
      <c r="ED12" s="666">
        <v>683.75</v>
      </c>
      <c r="EE12" s="667">
        <v>684.61</v>
      </c>
      <c r="EF12" s="668">
        <v>690.66</v>
      </c>
      <c r="EG12" s="666">
        <v>702.31</v>
      </c>
      <c r="EH12" s="666">
        <v>709.32</v>
      </c>
      <c r="EI12" s="667">
        <v>709.88</v>
      </c>
      <c r="EJ12" s="668">
        <v>713.57</v>
      </c>
      <c r="EK12" s="666">
        <v>717.4</v>
      </c>
      <c r="EL12" s="666">
        <v>717.04</v>
      </c>
      <c r="EM12" s="667">
        <v>718.99</v>
      </c>
      <c r="EN12" s="668">
        <v>722.83</v>
      </c>
      <c r="EO12" s="666">
        <v>725.97</v>
      </c>
      <c r="EP12" s="666">
        <v>728.72</v>
      </c>
      <c r="EQ12" s="667">
        <v>730.08</v>
      </c>
      <c r="ER12" s="668">
        <v>735.71</v>
      </c>
      <c r="ES12" s="666">
        <v>738.47</v>
      </c>
      <c r="ET12" s="666">
        <v>741.22</v>
      </c>
      <c r="EU12" s="667">
        <v>743.98</v>
      </c>
      <c r="EV12" s="668">
        <v>747.14</v>
      </c>
      <c r="EW12" s="666">
        <v>750.82</v>
      </c>
      <c r="EX12" s="666">
        <v>754.02</v>
      </c>
      <c r="EY12" s="667">
        <v>757.22</v>
      </c>
      <c r="EZ12" s="668">
        <v>761.13</v>
      </c>
      <c r="FA12" s="666">
        <v>764.77</v>
      </c>
      <c r="FB12" s="666">
        <v>768.42</v>
      </c>
      <c r="FC12" s="667">
        <v>772.06</v>
      </c>
      <c r="FD12" s="668">
        <v>776.06</v>
      </c>
      <c r="FE12" s="666">
        <v>779.97</v>
      </c>
      <c r="FF12" s="666">
        <v>783.88</v>
      </c>
      <c r="FG12" s="667">
        <v>787.79</v>
      </c>
      <c r="FH12" s="668">
        <v>791.58</v>
      </c>
      <c r="FI12" s="666">
        <v>795.57</v>
      </c>
      <c r="FJ12" s="666">
        <v>799.56</v>
      </c>
      <c r="FK12" s="667">
        <v>803.55</v>
      </c>
      <c r="FL12" s="668">
        <v>807.42</v>
      </c>
      <c r="FM12" s="666">
        <v>811.48</v>
      </c>
      <c r="FN12" s="666">
        <v>815.55</v>
      </c>
      <c r="FO12" s="667">
        <v>819.62</v>
      </c>
      <c r="FP12" s="668">
        <v>823.56</v>
      </c>
      <c r="FQ12" s="666">
        <v>827.71</v>
      </c>
      <c r="FR12" s="666">
        <v>831.86</v>
      </c>
      <c r="FS12" s="667">
        <v>836.01</v>
      </c>
      <c r="FT12" s="668">
        <v>840.04</v>
      </c>
      <c r="FU12" s="666">
        <v>844.27</v>
      </c>
      <c r="FV12" s="666">
        <v>848.5</v>
      </c>
      <c r="FW12" s="667">
        <v>852.73</v>
      </c>
      <c r="FX12" s="668">
        <v>856.84</v>
      </c>
      <c r="FY12" s="666">
        <v>861.15</v>
      </c>
      <c r="FZ12" s="666">
        <v>865.47</v>
      </c>
      <c r="GA12" s="667">
        <v>869.79</v>
      </c>
      <c r="GB12" s="668">
        <v>873.97</v>
      </c>
      <c r="GC12" s="666">
        <v>878.38</v>
      </c>
      <c r="GD12" s="666">
        <v>882.78</v>
      </c>
      <c r="GE12" s="667">
        <v>887.18</v>
      </c>
      <c r="GF12" s="668">
        <v>891.45</v>
      </c>
      <c r="GG12" s="666">
        <v>895.94</v>
      </c>
      <c r="GH12" s="666">
        <v>900.43</v>
      </c>
      <c r="GI12" s="667">
        <v>904.93</v>
      </c>
      <c r="GJ12" s="668">
        <v>909.28</v>
      </c>
      <c r="GK12" s="666">
        <v>913.86</v>
      </c>
      <c r="GL12" s="666">
        <v>918.44</v>
      </c>
      <c r="GM12" s="667">
        <v>923.02</v>
      </c>
      <c r="GN12" s="668">
        <v>927.47</v>
      </c>
      <c r="GO12" s="666">
        <v>932.14</v>
      </c>
      <c r="GP12" s="666">
        <v>936.81</v>
      </c>
      <c r="GQ12" s="667">
        <v>941.48</v>
      </c>
      <c r="GR12" s="668">
        <v>946.02</v>
      </c>
      <c r="GS12" s="666">
        <v>950.78</v>
      </c>
      <c r="GT12" s="666">
        <v>955.55</v>
      </c>
      <c r="GU12" s="667">
        <v>960.31</v>
      </c>
      <c r="GV12" s="668">
        <v>964.94</v>
      </c>
      <c r="GW12" s="666">
        <v>969.8</v>
      </c>
      <c r="GX12" s="666">
        <v>974.66</v>
      </c>
      <c r="GY12" s="667">
        <v>979.52</v>
      </c>
      <c r="GZ12" s="668">
        <v>984.24</v>
      </c>
      <c r="HA12" s="666">
        <v>989.19</v>
      </c>
      <c r="HB12" s="666">
        <v>994.15</v>
      </c>
      <c r="HC12" s="667">
        <v>999.11</v>
      </c>
      <c r="HD12" s="668">
        <v>1003.92</v>
      </c>
      <c r="HE12" s="666">
        <v>1008.98</v>
      </c>
      <c r="HF12" s="666">
        <v>1014.04</v>
      </c>
      <c r="HG12" s="667">
        <v>1019.09</v>
      </c>
      <c r="HH12" s="668">
        <v>1024</v>
      </c>
      <c r="HI12" s="666">
        <v>1029.1600000000001</v>
      </c>
      <c r="HJ12" s="666">
        <v>1034.32</v>
      </c>
      <c r="HK12" s="667">
        <v>1039.47</v>
      </c>
      <c r="HL12" s="668">
        <v>1044.48</v>
      </c>
      <c r="HM12" s="666">
        <v>1049.74</v>
      </c>
      <c r="HN12" s="666">
        <v>1055</v>
      </c>
      <c r="HO12" s="667">
        <v>1060.26</v>
      </c>
      <c r="HP12" s="668">
        <v>1065.3699999999999</v>
      </c>
      <c r="HQ12" s="666">
        <v>1070.74</v>
      </c>
      <c r="HR12" s="666">
        <v>1076.0999999999999</v>
      </c>
      <c r="HS12" s="667">
        <v>1081.47</v>
      </c>
      <c r="HT12" s="668">
        <v>1086.68</v>
      </c>
      <c r="HU12" s="666">
        <v>1092.1500000000001</v>
      </c>
      <c r="HV12" s="666">
        <v>1097.6199999999999</v>
      </c>
      <c r="HW12" s="667">
        <v>1103.0999999999999</v>
      </c>
      <c r="HX12" s="668">
        <v>1108.4100000000001</v>
      </c>
      <c r="HY12" s="666">
        <v>1113.99</v>
      </c>
      <c r="HZ12" s="666">
        <v>1119.58</v>
      </c>
      <c r="IA12" s="667">
        <v>1125.1600000000001</v>
      </c>
      <c r="IB12" s="668">
        <v>1130.58</v>
      </c>
      <c r="IC12" s="666">
        <v>1136.27</v>
      </c>
      <c r="ID12" s="666">
        <v>1141.97</v>
      </c>
      <c r="IE12" s="667">
        <v>1147.6600000000001</v>
      </c>
      <c r="IF12" s="668">
        <v>1153.19</v>
      </c>
      <c r="IG12" s="666">
        <v>1159</v>
      </c>
      <c r="IH12" s="666">
        <v>1164.81</v>
      </c>
      <c r="II12" s="667">
        <v>1170.6199999999999</v>
      </c>
      <c r="IJ12" s="668">
        <v>1176.25</v>
      </c>
      <c r="IK12" s="666">
        <v>1182.18</v>
      </c>
      <c r="IL12" s="666">
        <v>1188.0999999999999</v>
      </c>
      <c r="IM12" s="667">
        <v>1194.03</v>
      </c>
      <c r="IN12" s="668">
        <v>1199.78</v>
      </c>
      <c r="IO12" s="666">
        <v>1205.82</v>
      </c>
      <c r="IP12" s="666">
        <v>1211.8699999999999</v>
      </c>
      <c r="IQ12" s="667">
        <v>1217.9100000000001</v>
      </c>
      <c r="IR12" s="668">
        <v>1223.77</v>
      </c>
      <c r="IS12" s="666">
        <v>1229.94</v>
      </c>
      <c r="IT12" s="666">
        <v>1236.0999999999999</v>
      </c>
      <c r="IU12" s="667">
        <v>1242.27</v>
      </c>
      <c r="IV12" s="668">
        <v>1248.25</v>
      </c>
      <c r="IW12" s="666">
        <v>1254.54</v>
      </c>
      <c r="IX12" s="666">
        <v>1260.83</v>
      </c>
      <c r="IY12" s="667">
        <v>1267.1099999999999</v>
      </c>
      <c r="IZ12" s="668">
        <v>1273.21</v>
      </c>
      <c r="JA12" s="666">
        <v>1279.6300000000001</v>
      </c>
      <c r="JB12" s="666">
        <v>1286.04</v>
      </c>
      <c r="JC12" s="667">
        <v>1292.46</v>
      </c>
      <c r="JD12" s="668">
        <v>1298.68</v>
      </c>
      <c r="JE12" s="666">
        <v>1305.22</v>
      </c>
      <c r="JF12" s="666">
        <v>1311.76</v>
      </c>
      <c r="JG12" s="667">
        <v>1318.31</v>
      </c>
      <c r="JH12" s="668">
        <v>1324.65</v>
      </c>
      <c r="JI12" s="666">
        <v>1331.32</v>
      </c>
      <c r="JJ12" s="666">
        <v>1338</v>
      </c>
      <c r="JK12" s="667">
        <v>1344.67</v>
      </c>
      <c r="JL12" s="668">
        <v>1351.14</v>
      </c>
      <c r="JM12" s="666">
        <v>1357.95</v>
      </c>
      <c r="JN12" s="666">
        <v>1364.76</v>
      </c>
      <c r="JO12" s="667">
        <v>1371.56</v>
      </c>
      <c r="JP12" s="668">
        <v>1378.17</v>
      </c>
      <c r="JQ12" s="666">
        <v>1385.11</v>
      </c>
      <c r="JR12" s="666">
        <v>1392.05</v>
      </c>
      <c r="JS12" s="667">
        <v>1399</v>
      </c>
      <c r="JT12" s="668">
        <v>1405.73</v>
      </c>
      <c r="JU12" s="666">
        <v>1412.81</v>
      </c>
      <c r="JV12" s="666">
        <v>1419.89</v>
      </c>
      <c r="JW12" s="667">
        <v>1426.98</v>
      </c>
      <c r="JX12" s="668">
        <v>1433.85</v>
      </c>
      <c r="JY12" s="666">
        <v>1441.07</v>
      </c>
      <c r="JZ12" s="666">
        <v>1448.29</v>
      </c>
      <c r="KA12" s="667">
        <v>1455.52</v>
      </c>
      <c r="KB12" s="668">
        <v>1462.52</v>
      </c>
      <c r="KC12" s="666">
        <v>1469.89</v>
      </c>
      <c r="KD12" s="666">
        <v>1477.26</v>
      </c>
      <c r="KE12" s="667">
        <v>1484.63</v>
      </c>
      <c r="KF12" s="668">
        <v>1491.77</v>
      </c>
      <c r="KG12" s="666">
        <v>1499.29</v>
      </c>
      <c r="KH12" s="666">
        <v>1506.8</v>
      </c>
      <c r="KI12" s="667">
        <v>1514.32</v>
      </c>
      <c r="KJ12" s="668">
        <v>1521.61</v>
      </c>
      <c r="KK12" s="666">
        <v>1529.27</v>
      </c>
      <c r="KL12" s="666">
        <v>1536.94</v>
      </c>
      <c r="KM12" s="667">
        <v>1544.6</v>
      </c>
      <c r="KN12" s="668">
        <v>1552.04</v>
      </c>
      <c r="KO12" s="666">
        <v>1559.86</v>
      </c>
      <c r="KP12" s="666">
        <v>1567.68</v>
      </c>
      <c r="KQ12" s="667">
        <v>1575.5</v>
      </c>
      <c r="KR12" s="668">
        <v>1583.08</v>
      </c>
      <c r="KS12" s="666">
        <v>1591.06</v>
      </c>
      <c r="KT12" s="666">
        <v>1599.03</v>
      </c>
      <c r="KU12" s="667">
        <v>1607.01</v>
      </c>
      <c r="KV12" s="668">
        <v>1614.74</v>
      </c>
      <c r="KW12" s="666">
        <v>1622.88</v>
      </c>
      <c r="KX12" s="666">
        <v>1631.01</v>
      </c>
      <c r="KY12" s="667">
        <v>1639.15</v>
      </c>
      <c r="KZ12" s="668">
        <v>1647.04</v>
      </c>
      <c r="LA12" s="666">
        <v>1655.33</v>
      </c>
      <c r="LB12" s="666">
        <v>1663.63</v>
      </c>
      <c r="LC12" s="667">
        <v>1671.93</v>
      </c>
      <c r="LD12" s="668">
        <v>1679.98</v>
      </c>
      <c r="LE12" s="666">
        <v>1688.44</v>
      </c>
      <c r="LF12" s="666">
        <v>1696.9</v>
      </c>
      <c r="LG12" s="667">
        <v>1705.37</v>
      </c>
      <c r="LH12" s="668">
        <v>1713.58</v>
      </c>
      <c r="LI12" s="666">
        <v>1722.21</v>
      </c>
      <c r="LJ12" s="666">
        <v>1730.84</v>
      </c>
      <c r="LK12" s="667">
        <v>1739.48</v>
      </c>
      <c r="LL12" s="668">
        <v>1747.85</v>
      </c>
      <c r="LM12" s="666">
        <v>1756.65</v>
      </c>
      <c r="LN12" s="666">
        <v>1765.46</v>
      </c>
      <c r="LO12" s="667">
        <v>1774.27</v>
      </c>
      <c r="LP12" s="668">
        <v>1782.81</v>
      </c>
      <c r="LQ12" s="666">
        <v>1791.79</v>
      </c>
      <c r="LR12" s="666">
        <v>1800.77</v>
      </c>
      <c r="LS12" s="667">
        <v>1809.75</v>
      </c>
      <c r="LT12" s="668">
        <v>1818.46</v>
      </c>
      <c r="LU12" s="666">
        <v>1827.62</v>
      </c>
      <c r="LV12" s="666">
        <v>1836.78</v>
      </c>
      <c r="LW12" s="667">
        <v>1845.95</v>
      </c>
      <c r="LX12" s="668">
        <v>1854.83</v>
      </c>
      <c r="LY12" s="666">
        <v>1864.18</v>
      </c>
      <c r="LZ12" s="666">
        <v>1873.52</v>
      </c>
      <c r="MA12" s="667">
        <v>1882.86</v>
      </c>
      <c r="MB12" s="668">
        <v>1891.93</v>
      </c>
      <c r="MC12" s="666">
        <v>1901.46</v>
      </c>
      <c r="MD12" s="666">
        <v>1910.99</v>
      </c>
      <c r="ME12" s="667">
        <v>1920.52</v>
      </c>
      <c r="MF12" s="668">
        <v>1929.77</v>
      </c>
      <c r="MG12" s="666">
        <v>1939.49</v>
      </c>
      <c r="MH12" s="666">
        <v>1949.21</v>
      </c>
      <c r="MI12" s="667">
        <v>1958.93</v>
      </c>
      <c r="MJ12" s="668">
        <v>1968.36</v>
      </c>
      <c r="MK12" s="666">
        <v>1978.28</v>
      </c>
      <c r="ML12" s="666">
        <v>1988.19</v>
      </c>
      <c r="MM12" s="667">
        <v>1998.11</v>
      </c>
      <c r="MN12" s="668">
        <v>2007.73</v>
      </c>
      <c r="MO12" s="666">
        <v>2017.84</v>
      </c>
      <c r="MP12" s="666">
        <v>2027.96</v>
      </c>
      <c r="MQ12" s="667">
        <v>2038.07</v>
      </c>
      <c r="MR12" s="668">
        <v>2047.88</v>
      </c>
      <c r="MS12" s="666">
        <v>2058.1999999999998</v>
      </c>
      <c r="MT12" s="666">
        <v>2068.52</v>
      </c>
      <c r="MU12" s="667">
        <v>2078.83</v>
      </c>
      <c r="MV12" s="668">
        <v>2088.84</v>
      </c>
      <c r="MW12" s="666">
        <v>2099.36</v>
      </c>
      <c r="MX12" s="666">
        <v>2109.89</v>
      </c>
      <c r="MY12" s="667">
        <v>2120.41</v>
      </c>
      <c r="MZ12" s="668">
        <v>2130.62</v>
      </c>
      <c r="NA12" s="666">
        <v>2141.35</v>
      </c>
      <c r="NB12" s="666">
        <v>2152.09</v>
      </c>
      <c r="NC12" s="667">
        <v>2162.8200000000002</v>
      </c>
      <c r="ND12" s="668">
        <v>2173.23</v>
      </c>
      <c r="NE12" s="666">
        <v>2184.1799999999998</v>
      </c>
      <c r="NF12" s="666">
        <v>2195.13</v>
      </c>
      <c r="NG12" s="667">
        <v>2206.08</v>
      </c>
      <c r="NH12" s="668">
        <v>2216.6999999999998</v>
      </c>
      <c r="NI12" s="666">
        <v>2227.86</v>
      </c>
      <c r="NJ12" s="666">
        <v>2239.0300000000002</v>
      </c>
      <c r="NK12" s="667">
        <v>2250.1999999999998</v>
      </c>
      <c r="NL12" s="668">
        <v>2261.0300000000002</v>
      </c>
      <c r="NM12" s="666">
        <v>2272.42</v>
      </c>
      <c r="NN12" s="666">
        <v>2283.81</v>
      </c>
      <c r="NO12" s="667">
        <v>2295.1999999999998</v>
      </c>
      <c r="NP12" s="668">
        <v>2306.25</v>
      </c>
      <c r="NQ12" s="666">
        <v>2317.87</v>
      </c>
      <c r="NR12" s="666">
        <v>2329.4899999999998</v>
      </c>
      <c r="NS12" s="667">
        <v>2341.11</v>
      </c>
      <c r="NT12" s="668">
        <v>2352.38</v>
      </c>
      <c r="NU12" s="666">
        <v>2364.23</v>
      </c>
      <c r="NV12" s="666">
        <v>2376.08</v>
      </c>
      <c r="NW12" s="667">
        <v>2387.9299999999998</v>
      </c>
      <c r="NX12" s="668">
        <v>2399.42</v>
      </c>
      <c r="NY12" s="666">
        <v>2411.5100000000002</v>
      </c>
      <c r="NZ12" s="666">
        <v>2423.6</v>
      </c>
      <c r="OA12" s="667">
        <v>2435.69</v>
      </c>
      <c r="OB12" s="668">
        <v>2447.41</v>
      </c>
      <c r="OC12" s="666">
        <v>2459.7399999999998</v>
      </c>
      <c r="OD12" s="666">
        <v>2472.0700000000002</v>
      </c>
      <c r="OE12" s="667">
        <v>2484.4</v>
      </c>
      <c r="OF12" s="668">
        <v>2496.36</v>
      </c>
      <c r="OG12" s="666">
        <v>2508.94</v>
      </c>
      <c r="OH12" s="666">
        <v>2521.5100000000002</v>
      </c>
      <c r="OI12" s="667">
        <v>2534.09</v>
      </c>
      <c r="OJ12" s="668">
        <v>2546.29</v>
      </c>
      <c r="OK12" s="666">
        <v>2559.11</v>
      </c>
      <c r="OL12" s="666">
        <v>2571.94</v>
      </c>
      <c r="OM12" s="667">
        <v>2584.77</v>
      </c>
      <c r="ON12" s="668">
        <v>2597.21</v>
      </c>
      <c r="OO12" s="666">
        <v>2610.3000000000002</v>
      </c>
      <c r="OP12" s="666">
        <v>2623.38</v>
      </c>
      <c r="OQ12" s="667">
        <v>2636.46</v>
      </c>
      <c r="OR12" s="668">
        <v>2649.16</v>
      </c>
      <c r="OS12" s="666">
        <v>2662.5</v>
      </c>
      <c r="OT12" s="666">
        <v>2675.85</v>
      </c>
      <c r="OU12" s="667">
        <v>2689.19</v>
      </c>
      <c r="OV12" s="668">
        <v>2702.14</v>
      </c>
      <c r="OW12" s="666">
        <v>2715.75</v>
      </c>
      <c r="OX12" s="666">
        <v>2729.37</v>
      </c>
      <c r="OY12" s="667">
        <v>2742.98</v>
      </c>
      <c r="OZ12" s="668">
        <v>2756.18</v>
      </c>
      <c r="PA12" s="666">
        <v>2770.07</v>
      </c>
      <c r="PB12" s="666">
        <v>2783.95</v>
      </c>
      <c r="PC12" s="667">
        <v>2797.84</v>
      </c>
      <c r="PD12" s="668">
        <v>2811.31</v>
      </c>
      <c r="PE12" s="666">
        <v>2825.47</v>
      </c>
      <c r="PF12" s="666">
        <v>2839.63</v>
      </c>
      <c r="PG12" s="667">
        <v>2853.79</v>
      </c>
      <c r="PH12" s="668">
        <v>2867.53</v>
      </c>
      <c r="PI12" s="666">
        <v>2881.98</v>
      </c>
      <c r="PJ12" s="666">
        <v>2896.42</v>
      </c>
      <c r="PK12" s="667">
        <v>2910.87</v>
      </c>
      <c r="PL12" s="668">
        <v>2924.88</v>
      </c>
      <c r="PM12" s="666">
        <v>2939.62</v>
      </c>
      <c r="PN12" s="666">
        <v>2954.35</v>
      </c>
      <c r="PO12" s="667">
        <v>2969.09</v>
      </c>
      <c r="PP12" s="668">
        <v>2983.38</v>
      </c>
      <c r="PQ12" s="666">
        <v>2998.41</v>
      </c>
      <c r="PR12" s="666">
        <v>3013.44</v>
      </c>
      <c r="PS12" s="667">
        <v>3028.47</v>
      </c>
      <c r="PT12" s="668">
        <v>3043.05</v>
      </c>
      <c r="PU12" s="666">
        <v>3058.38</v>
      </c>
      <c r="PV12" s="666">
        <v>3073.71</v>
      </c>
      <c r="PW12" s="667">
        <v>3089.04</v>
      </c>
      <c r="PX12" s="668">
        <v>3103.91</v>
      </c>
      <c r="PY12" s="666">
        <v>3119.55</v>
      </c>
      <c r="PZ12" s="666">
        <v>3135.18</v>
      </c>
      <c r="QA12" s="667">
        <v>3150.82</v>
      </c>
      <c r="QB12" s="668">
        <v>3165.99</v>
      </c>
      <c r="QC12" s="666">
        <v>3181.94</v>
      </c>
      <c r="QD12" s="666">
        <v>3197.89</v>
      </c>
      <c r="QE12" s="667">
        <v>3213.84</v>
      </c>
      <c r="QF12" s="668">
        <v>3229.31</v>
      </c>
      <c r="QG12" s="666">
        <v>3245.58</v>
      </c>
      <c r="QH12" s="666">
        <v>3261.84</v>
      </c>
      <c r="QI12" s="667">
        <v>3278.11</v>
      </c>
      <c r="QJ12" s="668">
        <v>3293.89</v>
      </c>
      <c r="QK12" s="666">
        <v>3310.49</v>
      </c>
      <c r="QL12" s="666">
        <v>3327.08</v>
      </c>
      <c r="QM12" s="667">
        <v>3343.67</v>
      </c>
      <c r="QN12" s="668">
        <v>3359.77</v>
      </c>
      <c r="QO12" s="666">
        <v>3376.7</v>
      </c>
      <c r="QP12" s="666">
        <v>3393.62</v>
      </c>
      <c r="QQ12" s="667">
        <v>3410.55</v>
      </c>
      <c r="QR12" s="668">
        <v>3426.97</v>
      </c>
      <c r="QS12" s="666">
        <v>3444.23</v>
      </c>
      <c r="QT12" s="666">
        <v>3461.49</v>
      </c>
      <c r="QU12" s="667">
        <v>3478.76</v>
      </c>
      <c r="QV12" s="668">
        <v>3495.51</v>
      </c>
      <c r="QW12" s="666">
        <v>3513.12</v>
      </c>
      <c r="QX12" s="666">
        <v>3530.72</v>
      </c>
      <c r="QY12" s="667">
        <v>3548.33</v>
      </c>
      <c r="QZ12" s="668">
        <v>3565.42</v>
      </c>
      <c r="RA12" s="666">
        <v>3583.38</v>
      </c>
      <c r="RB12" s="666">
        <v>3601.34</v>
      </c>
      <c r="RC12" s="667">
        <v>3619.3</v>
      </c>
      <c r="RD12" s="668">
        <v>3636.72</v>
      </c>
      <c r="RE12" s="666">
        <v>3655.05</v>
      </c>
      <c r="RF12" s="666">
        <v>3673.37</v>
      </c>
      <c r="RG12" s="667">
        <v>3691.69</v>
      </c>
      <c r="RH12" s="668">
        <v>3709.46</v>
      </c>
      <c r="RI12" s="666">
        <v>3728.15</v>
      </c>
      <c r="RJ12" s="666">
        <v>3746.83</v>
      </c>
      <c r="RK12" s="667">
        <v>3765.52</v>
      </c>
      <c r="RL12" s="668">
        <v>3783.65</v>
      </c>
      <c r="RM12" s="666">
        <v>3802.71</v>
      </c>
      <c r="RN12" s="666">
        <v>3821.77</v>
      </c>
      <c r="RO12" s="667">
        <v>3840.83</v>
      </c>
      <c r="RP12" s="668">
        <v>3859.32</v>
      </c>
      <c r="RQ12" s="666">
        <v>3878.76</v>
      </c>
      <c r="RR12" s="666">
        <v>3898.21</v>
      </c>
      <c r="RS12" s="667">
        <v>3917.65</v>
      </c>
      <c r="RT12" s="668">
        <v>3936.51</v>
      </c>
      <c r="RU12" s="666">
        <v>3956.34</v>
      </c>
      <c r="RV12" s="666">
        <v>3976.17</v>
      </c>
      <c r="RW12" s="667">
        <v>3996</v>
      </c>
      <c r="RX12" s="668">
        <v>4015.24</v>
      </c>
      <c r="RY12" s="666">
        <v>4035.47</v>
      </c>
      <c r="RZ12" s="666">
        <v>4055.69</v>
      </c>
      <c r="SA12" s="741">
        <v>4075.92</v>
      </c>
      <c r="SB12" s="738"/>
      <c r="SC12" s="738"/>
      <c r="SD12" s="738"/>
      <c r="SE12" s="738"/>
      <c r="SF12" s="738"/>
      <c r="SG12" s="738"/>
      <c r="SH12" s="738"/>
      <c r="SI12" s="738"/>
      <c r="SJ12" s="738"/>
      <c r="SK12" s="738"/>
      <c r="SL12" s="738"/>
      <c r="SM12" s="738"/>
      <c r="SN12" s="738"/>
      <c r="SO12" s="738"/>
      <c r="SP12" s="738"/>
      <c r="SQ12" s="738"/>
      <c r="SR12" s="738"/>
      <c r="SS12" s="738"/>
      <c r="ST12" s="738"/>
      <c r="SU12" s="738"/>
      <c r="SV12" s="738"/>
      <c r="SW12" s="738"/>
      <c r="SX12" s="738"/>
      <c r="SY12" s="738"/>
      <c r="SZ12" s="738"/>
      <c r="TA12" s="738"/>
      <c r="TB12" s="738"/>
      <c r="TC12" s="738"/>
      <c r="TD12" s="738"/>
      <c r="TE12" s="738"/>
      <c r="TF12" s="738"/>
      <c r="TG12" s="738"/>
      <c r="TH12" s="738"/>
      <c r="TI12" s="738"/>
      <c r="TJ12" s="738"/>
      <c r="TK12" s="738"/>
      <c r="TL12" s="738"/>
      <c r="TM12" s="738"/>
      <c r="TN12" s="738"/>
      <c r="TO12" s="738"/>
      <c r="TP12" s="738"/>
      <c r="TQ12" s="738"/>
      <c r="TR12" s="738"/>
      <c r="TS12" s="738"/>
      <c r="TT12" s="738"/>
      <c r="TU12" s="738"/>
      <c r="TV12" s="738"/>
    </row>
    <row r="13" spans="1:542">
      <c r="B13" s="686" t="s">
        <v>582</v>
      </c>
      <c r="C13" s="599" t="s">
        <v>678</v>
      </c>
      <c r="D13" s="626"/>
      <c r="E13" s="684"/>
      <c r="F13" s="626"/>
      <c r="G13" s="610">
        <v>12</v>
      </c>
      <c r="H13" s="662" t="s">
        <v>76</v>
      </c>
      <c r="I13" s="618">
        <v>12</v>
      </c>
      <c r="J13" s="663" t="s">
        <v>377</v>
      </c>
      <c r="K13" s="664">
        <v>0.1</v>
      </c>
      <c r="L13" s="665">
        <v>271.87</v>
      </c>
      <c r="M13" s="666">
        <v>274.31</v>
      </c>
      <c r="N13" s="666">
        <v>285.26</v>
      </c>
      <c r="O13" s="667">
        <v>289.3</v>
      </c>
      <c r="P13" s="665">
        <v>295.10000000000002</v>
      </c>
      <c r="Q13" s="666">
        <v>301.18</v>
      </c>
      <c r="R13" s="666">
        <v>312.75</v>
      </c>
      <c r="S13" s="667">
        <v>315.63</v>
      </c>
      <c r="T13" s="668">
        <v>320.52999999999997</v>
      </c>
      <c r="U13" s="666">
        <v>322.08</v>
      </c>
      <c r="V13" s="666">
        <v>333.33</v>
      </c>
      <c r="W13" s="667">
        <v>333.67</v>
      </c>
      <c r="X13" s="668">
        <v>335.14</v>
      </c>
      <c r="Y13" s="666">
        <v>338.18</v>
      </c>
      <c r="Z13" s="666">
        <v>345.35</v>
      </c>
      <c r="AA13" s="667">
        <v>344.78</v>
      </c>
      <c r="AB13" s="668">
        <v>345.52</v>
      </c>
      <c r="AC13" s="666">
        <v>348.83</v>
      </c>
      <c r="AD13" s="666">
        <v>352.68</v>
      </c>
      <c r="AE13" s="667">
        <v>351.02</v>
      </c>
      <c r="AF13" s="668">
        <v>353.13</v>
      </c>
      <c r="AG13" s="666">
        <v>354.92</v>
      </c>
      <c r="AH13" s="666">
        <v>357.91</v>
      </c>
      <c r="AI13" s="667">
        <v>355.77</v>
      </c>
      <c r="AJ13" s="668">
        <v>355.59</v>
      </c>
      <c r="AK13" s="666">
        <v>359.01</v>
      </c>
      <c r="AL13" s="666">
        <v>359.28</v>
      </c>
      <c r="AM13" s="667">
        <v>359.55</v>
      </c>
      <c r="AN13" s="668">
        <v>361.04</v>
      </c>
      <c r="AO13" s="666">
        <v>363.87</v>
      </c>
      <c r="AP13" s="666">
        <v>368.87</v>
      </c>
      <c r="AQ13" s="667">
        <v>371.5</v>
      </c>
      <c r="AR13" s="668">
        <v>374.44</v>
      </c>
      <c r="AS13" s="666">
        <v>379.38</v>
      </c>
      <c r="AT13" s="666">
        <v>383.85</v>
      </c>
      <c r="AU13" s="667">
        <v>384.02</v>
      </c>
      <c r="AV13" s="668">
        <v>388.26</v>
      </c>
      <c r="AW13" s="666">
        <v>393.87</v>
      </c>
      <c r="AX13" s="666">
        <v>398.1</v>
      </c>
      <c r="AY13" s="667">
        <v>398.06</v>
      </c>
      <c r="AZ13" s="668">
        <v>397.7</v>
      </c>
      <c r="BA13" s="666">
        <v>402.35</v>
      </c>
      <c r="BB13" s="666">
        <v>406.27</v>
      </c>
      <c r="BC13" s="667">
        <v>405.48</v>
      </c>
      <c r="BD13" s="668">
        <v>407.61</v>
      </c>
      <c r="BE13" s="666">
        <v>409.79</v>
      </c>
      <c r="BF13" s="666">
        <v>415.17</v>
      </c>
      <c r="BG13" s="667">
        <v>412.51</v>
      </c>
      <c r="BH13" s="668">
        <v>416.6</v>
      </c>
      <c r="BI13" s="666">
        <v>423.9</v>
      </c>
      <c r="BJ13" s="666">
        <v>424.33</v>
      </c>
      <c r="BK13" s="667">
        <v>424.64</v>
      </c>
      <c r="BL13" s="668">
        <v>432.27</v>
      </c>
      <c r="BM13" s="666">
        <v>444.84</v>
      </c>
      <c r="BN13" s="666">
        <v>440.26</v>
      </c>
      <c r="BO13" s="667">
        <v>444.4</v>
      </c>
      <c r="BP13" s="668">
        <v>453.13</v>
      </c>
      <c r="BQ13" s="666">
        <v>453.19</v>
      </c>
      <c r="BR13" s="666">
        <v>455.09</v>
      </c>
      <c r="BS13" s="667">
        <v>455.63</v>
      </c>
      <c r="BT13" s="668">
        <v>459.16</v>
      </c>
      <c r="BU13" s="666">
        <v>463.37</v>
      </c>
      <c r="BV13" s="666">
        <v>466.65</v>
      </c>
      <c r="BW13" s="667">
        <v>466.2</v>
      </c>
      <c r="BX13" s="668">
        <v>466.08</v>
      </c>
      <c r="BY13" s="666">
        <v>471.21</v>
      </c>
      <c r="BZ13" s="666">
        <v>477.34</v>
      </c>
      <c r="CA13" s="667">
        <v>478.46</v>
      </c>
      <c r="CB13" s="668">
        <v>481.69</v>
      </c>
      <c r="CC13" s="666">
        <v>487.33</v>
      </c>
      <c r="CD13" s="666">
        <v>488.95</v>
      </c>
      <c r="CE13" s="667">
        <v>487</v>
      </c>
      <c r="CF13" s="668">
        <v>488.93</v>
      </c>
      <c r="CG13" s="666">
        <v>492.32</v>
      </c>
      <c r="CH13" s="666">
        <v>491.1</v>
      </c>
      <c r="CI13" s="667">
        <v>488.69</v>
      </c>
      <c r="CJ13" s="669">
        <v>492.81</v>
      </c>
      <c r="CK13" s="666">
        <v>499.56</v>
      </c>
      <c r="CL13" s="666">
        <v>509.16</v>
      </c>
      <c r="CM13" s="667">
        <v>503.04</v>
      </c>
      <c r="CN13" s="668">
        <v>506.82</v>
      </c>
      <c r="CO13" s="666">
        <v>508.77</v>
      </c>
      <c r="CP13" s="666">
        <v>508.18</v>
      </c>
      <c r="CQ13" s="667">
        <v>508.11</v>
      </c>
      <c r="CR13" s="668">
        <v>508.75</v>
      </c>
      <c r="CS13" s="666">
        <v>510.79</v>
      </c>
      <c r="CT13" s="666">
        <v>516.87</v>
      </c>
      <c r="CU13" s="667">
        <v>516.78</v>
      </c>
      <c r="CV13" s="665">
        <v>519.55999999999995</v>
      </c>
      <c r="CW13" s="666">
        <v>530.58000000000004</v>
      </c>
      <c r="CX13" s="666">
        <v>535.25</v>
      </c>
      <c r="CY13" s="667">
        <v>534.41</v>
      </c>
      <c r="CZ13" s="665">
        <v>535.70000000000005</v>
      </c>
      <c r="DA13" s="666">
        <v>538.79</v>
      </c>
      <c r="DB13" s="666">
        <v>543.21</v>
      </c>
      <c r="DC13" s="667">
        <v>549.21</v>
      </c>
      <c r="DD13" s="668">
        <v>559.04</v>
      </c>
      <c r="DE13" s="666">
        <v>583.39</v>
      </c>
      <c r="DF13" s="666">
        <v>595.63</v>
      </c>
      <c r="DG13" s="667">
        <v>608.04999999999995</v>
      </c>
      <c r="DH13" s="668">
        <v>612.78</v>
      </c>
      <c r="DI13" s="666">
        <v>617.37</v>
      </c>
      <c r="DJ13" s="666">
        <v>619.16</v>
      </c>
      <c r="DK13" s="667">
        <v>625.19000000000005</v>
      </c>
      <c r="DL13" s="668">
        <v>639.51</v>
      </c>
      <c r="DM13" s="666">
        <v>643.94000000000005</v>
      </c>
      <c r="DN13" s="666">
        <v>647.71</v>
      </c>
      <c r="DO13" s="667">
        <v>655.73</v>
      </c>
      <c r="DP13" s="668">
        <v>660.22</v>
      </c>
      <c r="DQ13" s="666">
        <v>678.49</v>
      </c>
      <c r="DR13" s="666">
        <v>685.41</v>
      </c>
      <c r="DS13" s="667">
        <v>681.9</v>
      </c>
      <c r="DT13" s="668">
        <v>685.16</v>
      </c>
      <c r="DU13" s="666">
        <v>701.29</v>
      </c>
      <c r="DV13" s="666">
        <v>728.77</v>
      </c>
      <c r="DW13" s="667">
        <v>727.11</v>
      </c>
      <c r="DX13" s="668">
        <v>708.97</v>
      </c>
      <c r="DY13" s="666">
        <v>699.5</v>
      </c>
      <c r="DZ13" s="666">
        <v>706.43</v>
      </c>
      <c r="EA13" s="667">
        <v>707.53</v>
      </c>
      <c r="EB13" s="668">
        <v>715.45</v>
      </c>
      <c r="EC13" s="666">
        <v>727.79</v>
      </c>
      <c r="ED13" s="666">
        <v>733.68</v>
      </c>
      <c r="EE13" s="667">
        <v>732.86</v>
      </c>
      <c r="EF13" s="668">
        <v>741.6</v>
      </c>
      <c r="EG13" s="666">
        <v>754.5</v>
      </c>
      <c r="EH13" s="666">
        <v>762.57</v>
      </c>
      <c r="EI13" s="667">
        <v>763.99</v>
      </c>
      <c r="EJ13" s="668">
        <v>768.33</v>
      </c>
      <c r="EK13" s="666">
        <v>774.53</v>
      </c>
      <c r="EL13" s="666">
        <v>776.41</v>
      </c>
      <c r="EM13" s="667">
        <v>776.53</v>
      </c>
      <c r="EN13" s="668">
        <v>787.84</v>
      </c>
      <c r="EO13" s="666">
        <v>795.56</v>
      </c>
      <c r="EP13" s="666">
        <v>794.68</v>
      </c>
      <c r="EQ13" s="667">
        <v>797.33</v>
      </c>
      <c r="ER13" s="668">
        <v>805.49</v>
      </c>
      <c r="ES13" s="666">
        <v>808.51</v>
      </c>
      <c r="ET13" s="666">
        <v>811.53</v>
      </c>
      <c r="EU13" s="667">
        <v>814.55</v>
      </c>
      <c r="EV13" s="668">
        <v>818.01</v>
      </c>
      <c r="EW13" s="666">
        <v>822.04</v>
      </c>
      <c r="EX13" s="666">
        <v>825.54</v>
      </c>
      <c r="EY13" s="667">
        <v>829.04</v>
      </c>
      <c r="EZ13" s="668">
        <v>833.33</v>
      </c>
      <c r="FA13" s="666">
        <v>837.32</v>
      </c>
      <c r="FB13" s="666">
        <v>841.3</v>
      </c>
      <c r="FC13" s="667">
        <v>845.29</v>
      </c>
      <c r="FD13" s="668">
        <v>849.67</v>
      </c>
      <c r="FE13" s="666">
        <v>853.96</v>
      </c>
      <c r="FF13" s="666">
        <v>858.24</v>
      </c>
      <c r="FG13" s="667">
        <v>862.52</v>
      </c>
      <c r="FH13" s="668">
        <v>866.67</v>
      </c>
      <c r="FI13" s="666">
        <v>871.03</v>
      </c>
      <c r="FJ13" s="666">
        <v>875.4</v>
      </c>
      <c r="FK13" s="667">
        <v>879.77</v>
      </c>
      <c r="FL13" s="668">
        <v>884</v>
      </c>
      <c r="FM13" s="666">
        <v>888.46</v>
      </c>
      <c r="FN13" s="666">
        <v>892.91</v>
      </c>
      <c r="FO13" s="667">
        <v>897.36</v>
      </c>
      <c r="FP13" s="668">
        <v>901.68</v>
      </c>
      <c r="FQ13" s="666">
        <v>906.22</v>
      </c>
      <c r="FR13" s="666">
        <v>910.77</v>
      </c>
      <c r="FS13" s="667">
        <v>915.31</v>
      </c>
      <c r="FT13" s="668">
        <v>919.72</v>
      </c>
      <c r="FU13" s="666">
        <v>924.35</v>
      </c>
      <c r="FV13" s="666">
        <v>928.98</v>
      </c>
      <c r="FW13" s="667">
        <v>933.62</v>
      </c>
      <c r="FX13" s="668">
        <v>938.11</v>
      </c>
      <c r="FY13" s="666">
        <v>942.84</v>
      </c>
      <c r="FZ13" s="666">
        <v>947.56</v>
      </c>
      <c r="GA13" s="667">
        <v>952.29</v>
      </c>
      <c r="GB13" s="668">
        <v>956.87</v>
      </c>
      <c r="GC13" s="666">
        <v>961.69</v>
      </c>
      <c r="GD13" s="666">
        <v>966.51</v>
      </c>
      <c r="GE13" s="667">
        <v>971.33</v>
      </c>
      <c r="GF13" s="668">
        <v>976.01</v>
      </c>
      <c r="GG13" s="666">
        <v>980.93</v>
      </c>
      <c r="GH13" s="666">
        <v>985.84</v>
      </c>
      <c r="GI13" s="667">
        <v>990.76</v>
      </c>
      <c r="GJ13" s="668">
        <v>995.53</v>
      </c>
      <c r="GK13" s="666">
        <v>1000.54</v>
      </c>
      <c r="GL13" s="666">
        <v>1005.56</v>
      </c>
      <c r="GM13" s="667">
        <v>1010.58</v>
      </c>
      <c r="GN13" s="668">
        <v>1015.44</v>
      </c>
      <c r="GO13" s="666">
        <v>1020.56</v>
      </c>
      <c r="GP13" s="666">
        <v>1025.67</v>
      </c>
      <c r="GQ13" s="667">
        <v>1030.79</v>
      </c>
      <c r="GR13" s="668">
        <v>1035.75</v>
      </c>
      <c r="GS13" s="666">
        <v>1040.97</v>
      </c>
      <c r="GT13" s="666">
        <v>1046.18</v>
      </c>
      <c r="GU13" s="667">
        <v>1051.4000000000001</v>
      </c>
      <c r="GV13" s="668">
        <v>1056.46</v>
      </c>
      <c r="GW13" s="666">
        <v>1061.79</v>
      </c>
      <c r="GX13" s="666">
        <v>1067.1099999999999</v>
      </c>
      <c r="GY13" s="667">
        <v>1072.43</v>
      </c>
      <c r="GZ13" s="668">
        <v>1077.5899999999999</v>
      </c>
      <c r="HA13" s="666">
        <v>1083.02</v>
      </c>
      <c r="HB13" s="666">
        <v>1088.45</v>
      </c>
      <c r="HC13" s="667">
        <v>1093.8800000000001</v>
      </c>
      <c r="HD13" s="668">
        <v>1099.1400000000001</v>
      </c>
      <c r="HE13" s="666">
        <v>1104.68</v>
      </c>
      <c r="HF13" s="666">
        <v>1110.22</v>
      </c>
      <c r="HG13" s="667">
        <v>1115.76</v>
      </c>
      <c r="HH13" s="668">
        <v>1121.1300000000001</v>
      </c>
      <c r="HI13" s="666">
        <v>1126.78</v>
      </c>
      <c r="HJ13" s="666">
        <v>1132.42</v>
      </c>
      <c r="HK13" s="667">
        <v>1138.07</v>
      </c>
      <c r="HL13" s="668">
        <v>1143.55</v>
      </c>
      <c r="HM13" s="666">
        <v>1149.31</v>
      </c>
      <c r="HN13" s="666">
        <v>1155.07</v>
      </c>
      <c r="HO13" s="667">
        <v>1160.83</v>
      </c>
      <c r="HP13" s="668">
        <v>1166.42</v>
      </c>
      <c r="HQ13" s="666">
        <v>1172.3</v>
      </c>
      <c r="HR13" s="666">
        <v>1178.17</v>
      </c>
      <c r="HS13" s="667">
        <v>1184.05</v>
      </c>
      <c r="HT13" s="668">
        <v>1189.75</v>
      </c>
      <c r="HU13" s="666">
        <v>1195.74</v>
      </c>
      <c r="HV13" s="666">
        <v>1201.74</v>
      </c>
      <c r="HW13" s="667">
        <v>1207.73</v>
      </c>
      <c r="HX13" s="668">
        <v>1213.54</v>
      </c>
      <c r="HY13" s="666">
        <v>1219.6600000000001</v>
      </c>
      <c r="HZ13" s="666">
        <v>1225.77</v>
      </c>
      <c r="IA13" s="667">
        <v>1231.8900000000001</v>
      </c>
      <c r="IB13" s="668">
        <v>1237.82</v>
      </c>
      <c r="IC13" s="666">
        <v>1244.05</v>
      </c>
      <c r="ID13" s="666">
        <v>1250.29</v>
      </c>
      <c r="IE13" s="667">
        <v>1256.52</v>
      </c>
      <c r="IF13" s="668">
        <v>1262.57</v>
      </c>
      <c r="IG13" s="666">
        <v>1268.93</v>
      </c>
      <c r="IH13" s="666">
        <v>1275.29</v>
      </c>
      <c r="II13" s="667">
        <v>1281.6500000000001</v>
      </c>
      <c r="IJ13" s="668">
        <v>1287.82</v>
      </c>
      <c r="IK13" s="666">
        <v>1294.31</v>
      </c>
      <c r="IL13" s="666">
        <v>1300.8</v>
      </c>
      <c r="IM13" s="667">
        <v>1307.29</v>
      </c>
      <c r="IN13" s="668">
        <v>1313.58</v>
      </c>
      <c r="IO13" s="666">
        <v>1320.2</v>
      </c>
      <c r="IP13" s="666">
        <v>1326.81</v>
      </c>
      <c r="IQ13" s="667">
        <v>1333.43</v>
      </c>
      <c r="IR13" s="668">
        <v>1339.85</v>
      </c>
      <c r="IS13" s="666">
        <v>1346.6</v>
      </c>
      <c r="IT13" s="666">
        <v>1353.35</v>
      </c>
      <c r="IU13" s="667">
        <v>1360.1</v>
      </c>
      <c r="IV13" s="668">
        <v>1366.65</v>
      </c>
      <c r="IW13" s="666">
        <v>1373.53</v>
      </c>
      <c r="IX13" s="666">
        <v>1380.42</v>
      </c>
      <c r="IY13" s="667">
        <v>1387.3</v>
      </c>
      <c r="IZ13" s="668">
        <v>1393.98</v>
      </c>
      <c r="JA13" s="666">
        <v>1401</v>
      </c>
      <c r="JB13" s="666">
        <v>1408.03</v>
      </c>
      <c r="JC13" s="667">
        <v>1415.05</v>
      </c>
      <c r="JD13" s="668">
        <v>1421.86</v>
      </c>
      <c r="JE13" s="666">
        <v>1429.02</v>
      </c>
      <c r="JF13" s="666">
        <v>1436.19</v>
      </c>
      <c r="JG13" s="667">
        <v>1443.35</v>
      </c>
      <c r="JH13" s="668">
        <v>1450.3</v>
      </c>
      <c r="JI13" s="666">
        <v>1457.6</v>
      </c>
      <c r="JJ13" s="666">
        <v>1464.91</v>
      </c>
      <c r="JK13" s="667">
        <v>1472.22</v>
      </c>
      <c r="JL13" s="668">
        <v>1479.3</v>
      </c>
      <c r="JM13" s="666">
        <v>1486.76</v>
      </c>
      <c r="JN13" s="666">
        <v>1494.21</v>
      </c>
      <c r="JO13" s="667">
        <v>1501.66</v>
      </c>
      <c r="JP13" s="668">
        <v>1508.89</v>
      </c>
      <c r="JQ13" s="666">
        <v>1516.49</v>
      </c>
      <c r="JR13" s="666">
        <v>1524.09</v>
      </c>
      <c r="JS13" s="667">
        <v>1531.69</v>
      </c>
      <c r="JT13" s="668">
        <v>1539.07</v>
      </c>
      <c r="JU13" s="666">
        <v>1546.82</v>
      </c>
      <c r="JV13" s="666">
        <v>1554.58</v>
      </c>
      <c r="JW13" s="667">
        <v>1562.33</v>
      </c>
      <c r="JX13" s="668">
        <v>1569.85</v>
      </c>
      <c r="JY13" s="666">
        <v>1577.76</v>
      </c>
      <c r="JZ13" s="666">
        <v>1585.67</v>
      </c>
      <c r="KA13" s="667">
        <v>1593.58</v>
      </c>
      <c r="KB13" s="668">
        <v>1601.25</v>
      </c>
      <c r="KC13" s="666">
        <v>1609.31</v>
      </c>
      <c r="KD13" s="666">
        <v>1617.38</v>
      </c>
      <c r="KE13" s="667">
        <v>1625.45</v>
      </c>
      <c r="KF13" s="668">
        <v>1633.27</v>
      </c>
      <c r="KG13" s="666">
        <v>1641.5</v>
      </c>
      <c r="KH13" s="666">
        <v>1649.73</v>
      </c>
      <c r="KI13" s="667">
        <v>1657.96</v>
      </c>
      <c r="KJ13" s="668">
        <v>1665.94</v>
      </c>
      <c r="KK13" s="666">
        <v>1674.33</v>
      </c>
      <c r="KL13" s="666">
        <v>1682.72</v>
      </c>
      <c r="KM13" s="667">
        <v>1691.11</v>
      </c>
      <c r="KN13" s="668">
        <v>1699.26</v>
      </c>
      <c r="KO13" s="666">
        <v>1707.82</v>
      </c>
      <c r="KP13" s="666">
        <v>1716.38</v>
      </c>
      <c r="KQ13" s="667">
        <v>1724.94</v>
      </c>
      <c r="KR13" s="668">
        <v>1733.24</v>
      </c>
      <c r="KS13" s="666">
        <v>1741.97</v>
      </c>
      <c r="KT13" s="666">
        <v>1750.7</v>
      </c>
      <c r="KU13" s="667">
        <v>1759.44</v>
      </c>
      <c r="KV13" s="668">
        <v>1767.91</v>
      </c>
      <c r="KW13" s="666">
        <v>1776.81</v>
      </c>
      <c r="KX13" s="666">
        <v>1785.72</v>
      </c>
      <c r="KY13" s="667">
        <v>1794.62</v>
      </c>
      <c r="KZ13" s="668">
        <v>1803.26</v>
      </c>
      <c r="LA13" s="666">
        <v>1812.35</v>
      </c>
      <c r="LB13" s="666">
        <v>1821.43</v>
      </c>
      <c r="LC13" s="667">
        <v>1830.52</v>
      </c>
      <c r="LD13" s="668">
        <v>1839.33</v>
      </c>
      <c r="LE13" s="666">
        <v>1848.6</v>
      </c>
      <c r="LF13" s="666">
        <v>1857.86</v>
      </c>
      <c r="LG13" s="667">
        <v>1867.13</v>
      </c>
      <c r="LH13" s="668">
        <v>1876.12</v>
      </c>
      <c r="LI13" s="666">
        <v>1885.57</v>
      </c>
      <c r="LJ13" s="666">
        <v>1895.02</v>
      </c>
      <c r="LK13" s="667">
        <v>1904.47</v>
      </c>
      <c r="LL13" s="668">
        <v>1913.64</v>
      </c>
      <c r="LM13" s="666">
        <v>1923.28</v>
      </c>
      <c r="LN13" s="666">
        <v>1932.92</v>
      </c>
      <c r="LO13" s="667">
        <v>1942.56</v>
      </c>
      <c r="LP13" s="668">
        <v>1951.91</v>
      </c>
      <c r="LQ13" s="666">
        <v>1961.74</v>
      </c>
      <c r="LR13" s="666">
        <v>1971.58</v>
      </c>
      <c r="LS13" s="667">
        <v>1981.41</v>
      </c>
      <c r="LT13" s="668">
        <v>1990.95</v>
      </c>
      <c r="LU13" s="666">
        <v>2000.98</v>
      </c>
      <c r="LV13" s="666">
        <v>2011.01</v>
      </c>
      <c r="LW13" s="667">
        <v>2021.04</v>
      </c>
      <c r="LX13" s="668">
        <v>2030.77</v>
      </c>
      <c r="LY13" s="666">
        <v>2041</v>
      </c>
      <c r="LZ13" s="666">
        <v>2051.23</v>
      </c>
      <c r="MA13" s="667">
        <v>2061.46</v>
      </c>
      <c r="MB13" s="668">
        <v>2071.38</v>
      </c>
      <c r="MC13" s="666">
        <v>2081.8200000000002</v>
      </c>
      <c r="MD13" s="666">
        <v>2092.25</v>
      </c>
      <c r="ME13" s="667">
        <v>2102.69</v>
      </c>
      <c r="MF13" s="668">
        <v>2112.81</v>
      </c>
      <c r="MG13" s="666">
        <v>2123.4499999999998</v>
      </c>
      <c r="MH13" s="666">
        <v>2134.1</v>
      </c>
      <c r="MI13" s="667">
        <v>2144.7399999999998</v>
      </c>
      <c r="MJ13" s="668">
        <v>2155.0700000000002</v>
      </c>
      <c r="MK13" s="666">
        <v>2165.92</v>
      </c>
      <c r="ML13" s="666">
        <v>2176.7800000000002</v>
      </c>
      <c r="MM13" s="667">
        <v>2187.64</v>
      </c>
      <c r="MN13" s="668">
        <v>2198.17</v>
      </c>
      <c r="MO13" s="666">
        <v>2209.2399999999998</v>
      </c>
      <c r="MP13" s="666">
        <v>2220.3200000000002</v>
      </c>
      <c r="MQ13" s="667">
        <v>2231.39</v>
      </c>
      <c r="MR13" s="668">
        <v>2242.13</v>
      </c>
      <c r="MS13" s="666">
        <v>2253.4299999999998</v>
      </c>
      <c r="MT13" s="666">
        <v>2264.7199999999998</v>
      </c>
      <c r="MU13" s="667">
        <v>2276.02</v>
      </c>
      <c r="MV13" s="668">
        <v>2286.9699999999998</v>
      </c>
      <c r="MW13" s="666">
        <v>2298.5</v>
      </c>
      <c r="MX13" s="666">
        <v>2310.02</v>
      </c>
      <c r="MY13" s="667">
        <v>2321.54</v>
      </c>
      <c r="MZ13" s="668">
        <v>2332.71</v>
      </c>
      <c r="NA13" s="666">
        <v>2344.4699999999998</v>
      </c>
      <c r="NB13" s="666">
        <v>2356.2199999999998</v>
      </c>
      <c r="NC13" s="667">
        <v>2367.9699999999998</v>
      </c>
      <c r="ND13" s="668">
        <v>2379.37</v>
      </c>
      <c r="NE13" s="666">
        <v>2391.35</v>
      </c>
      <c r="NF13" s="666">
        <v>2403.34</v>
      </c>
      <c r="NG13" s="667">
        <v>2415.33</v>
      </c>
      <c r="NH13" s="668">
        <v>2426.96</v>
      </c>
      <c r="NI13" s="666">
        <v>2439.1799999999998</v>
      </c>
      <c r="NJ13" s="666">
        <v>2451.41</v>
      </c>
      <c r="NK13" s="667">
        <v>2463.63</v>
      </c>
      <c r="NL13" s="668">
        <v>2475.4899999999998</v>
      </c>
      <c r="NM13" s="666">
        <v>2487.9699999999998</v>
      </c>
      <c r="NN13" s="666">
        <v>2500.44</v>
      </c>
      <c r="NO13" s="667">
        <v>2512.91</v>
      </c>
      <c r="NP13" s="668">
        <v>2525</v>
      </c>
      <c r="NQ13" s="666">
        <v>2537.7199999999998</v>
      </c>
      <c r="NR13" s="666">
        <v>2550.4499999999998</v>
      </c>
      <c r="NS13" s="667">
        <v>2563.17</v>
      </c>
      <c r="NT13" s="668">
        <v>2575.5</v>
      </c>
      <c r="NU13" s="666">
        <v>2588.48</v>
      </c>
      <c r="NV13" s="666">
        <v>2601.4499999999998</v>
      </c>
      <c r="NW13" s="667">
        <v>2614.4299999999998</v>
      </c>
      <c r="NX13" s="668">
        <v>2627.01</v>
      </c>
      <c r="NY13" s="666">
        <v>2640.25</v>
      </c>
      <c r="NZ13" s="666">
        <v>2653.48</v>
      </c>
      <c r="OA13" s="667">
        <v>2666.72</v>
      </c>
      <c r="OB13" s="668">
        <v>2679.55</v>
      </c>
      <c r="OC13" s="666">
        <v>2693.05</v>
      </c>
      <c r="OD13" s="666">
        <v>2706.55</v>
      </c>
      <c r="OE13" s="667">
        <v>2720.05</v>
      </c>
      <c r="OF13" s="668">
        <v>2733.15</v>
      </c>
      <c r="OG13" s="666">
        <v>2746.92</v>
      </c>
      <c r="OH13" s="666">
        <v>2760.68</v>
      </c>
      <c r="OI13" s="667">
        <v>2774.45</v>
      </c>
      <c r="OJ13" s="668">
        <v>2787.81</v>
      </c>
      <c r="OK13" s="666">
        <v>2801.85</v>
      </c>
      <c r="OL13" s="666">
        <v>2815.9</v>
      </c>
      <c r="OM13" s="667">
        <v>2829.94</v>
      </c>
      <c r="ON13" s="668">
        <v>2843.57</v>
      </c>
      <c r="OO13" s="666">
        <v>2857.89</v>
      </c>
      <c r="OP13" s="666">
        <v>2872.22</v>
      </c>
      <c r="OQ13" s="667">
        <v>2886.54</v>
      </c>
      <c r="OR13" s="668">
        <v>2900.44</v>
      </c>
      <c r="OS13" s="666">
        <v>2915.05</v>
      </c>
      <c r="OT13" s="666">
        <v>2929.66</v>
      </c>
      <c r="OU13" s="667">
        <v>2944.27</v>
      </c>
      <c r="OV13" s="668">
        <v>2958.45</v>
      </c>
      <c r="OW13" s="666">
        <v>2973.35</v>
      </c>
      <c r="OX13" s="666">
        <v>2988.25</v>
      </c>
      <c r="OY13" s="667">
        <v>3003.16</v>
      </c>
      <c r="OZ13" s="668">
        <v>3017.61</v>
      </c>
      <c r="PA13" s="666">
        <v>3032.82</v>
      </c>
      <c r="PB13" s="666">
        <v>3048.02</v>
      </c>
      <c r="PC13" s="667">
        <v>3063.22</v>
      </c>
      <c r="PD13" s="668">
        <v>3077.97</v>
      </c>
      <c r="PE13" s="666">
        <v>3093.47</v>
      </c>
      <c r="PF13" s="666">
        <v>3108.98</v>
      </c>
      <c r="PG13" s="667">
        <v>3124.48</v>
      </c>
      <c r="PH13" s="668">
        <v>3139.53</v>
      </c>
      <c r="PI13" s="666">
        <v>3155.34</v>
      </c>
      <c r="PJ13" s="666">
        <v>3171.16</v>
      </c>
      <c r="PK13" s="667">
        <v>3186.97</v>
      </c>
      <c r="PL13" s="668">
        <v>3202.32</v>
      </c>
      <c r="PM13" s="666">
        <v>3218.45</v>
      </c>
      <c r="PN13" s="666">
        <v>3234.58</v>
      </c>
      <c r="PO13" s="667">
        <v>3250.71</v>
      </c>
      <c r="PP13" s="668">
        <v>3266.36</v>
      </c>
      <c r="PQ13" s="666">
        <v>3282.82</v>
      </c>
      <c r="PR13" s="666">
        <v>3299.27</v>
      </c>
      <c r="PS13" s="667">
        <v>3315.73</v>
      </c>
      <c r="PT13" s="668">
        <v>3331.69</v>
      </c>
      <c r="PU13" s="666">
        <v>3348.47</v>
      </c>
      <c r="PV13" s="666">
        <v>3365.26</v>
      </c>
      <c r="PW13" s="667">
        <v>3382.04</v>
      </c>
      <c r="PX13" s="668">
        <v>3398.32</v>
      </c>
      <c r="PY13" s="666">
        <v>3415.44</v>
      </c>
      <c r="PZ13" s="666">
        <v>3432.56</v>
      </c>
      <c r="QA13" s="667">
        <v>3449.68</v>
      </c>
      <c r="QB13" s="668">
        <v>3466.29</v>
      </c>
      <c r="QC13" s="666">
        <v>3483.75</v>
      </c>
      <c r="QD13" s="666">
        <v>3501.21</v>
      </c>
      <c r="QE13" s="667">
        <v>3518.68</v>
      </c>
      <c r="QF13" s="668">
        <v>3535.62</v>
      </c>
      <c r="QG13" s="666">
        <v>3553.43</v>
      </c>
      <c r="QH13" s="666">
        <v>3571.24</v>
      </c>
      <c r="QI13" s="667">
        <v>3589.05</v>
      </c>
      <c r="QJ13" s="668">
        <v>3606.33</v>
      </c>
      <c r="QK13" s="666">
        <v>3624.5</v>
      </c>
      <c r="QL13" s="666">
        <v>3642.66</v>
      </c>
      <c r="QM13" s="667">
        <v>3660.83</v>
      </c>
      <c r="QN13" s="668">
        <v>3678.45</v>
      </c>
      <c r="QO13" s="666">
        <v>3696.99</v>
      </c>
      <c r="QP13" s="666">
        <v>3715.52</v>
      </c>
      <c r="QQ13" s="667">
        <v>3734.05</v>
      </c>
      <c r="QR13" s="668">
        <v>3752.02</v>
      </c>
      <c r="QS13" s="666">
        <v>3770.93</v>
      </c>
      <c r="QT13" s="666">
        <v>3789.83</v>
      </c>
      <c r="QU13" s="667">
        <v>3808.73</v>
      </c>
      <c r="QV13" s="668">
        <v>3827.06</v>
      </c>
      <c r="QW13" s="666">
        <v>3846.34</v>
      </c>
      <c r="QX13" s="666">
        <v>3865.62</v>
      </c>
      <c r="QY13" s="667">
        <v>3884.9</v>
      </c>
      <c r="QZ13" s="668">
        <v>3903.61</v>
      </c>
      <c r="RA13" s="666">
        <v>3923.27</v>
      </c>
      <c r="RB13" s="666">
        <v>3942.94</v>
      </c>
      <c r="RC13" s="667">
        <v>3962.6</v>
      </c>
      <c r="RD13" s="668">
        <v>3981.68</v>
      </c>
      <c r="RE13" s="666">
        <v>4001.74</v>
      </c>
      <c r="RF13" s="666">
        <v>4021.8</v>
      </c>
      <c r="RG13" s="667">
        <v>4041.85</v>
      </c>
      <c r="RH13" s="668">
        <v>4061.31</v>
      </c>
      <c r="RI13" s="666">
        <v>4081.77</v>
      </c>
      <c r="RJ13" s="666">
        <v>4102.2299999999996</v>
      </c>
      <c r="RK13" s="667">
        <v>4122.6899999999996</v>
      </c>
      <c r="RL13" s="668">
        <v>4142.54</v>
      </c>
      <c r="RM13" s="666">
        <v>4163.41</v>
      </c>
      <c r="RN13" s="666">
        <v>4184.28</v>
      </c>
      <c r="RO13" s="667">
        <v>4205.1499999999996</v>
      </c>
      <c r="RP13" s="668">
        <v>4225.3900000000003</v>
      </c>
      <c r="RQ13" s="666">
        <v>4246.67</v>
      </c>
      <c r="RR13" s="666">
        <v>4267.96</v>
      </c>
      <c r="RS13" s="667">
        <v>4289.25</v>
      </c>
      <c r="RT13" s="668">
        <v>4309.8999999999996</v>
      </c>
      <c r="RU13" s="666">
        <v>4331.6099999999997</v>
      </c>
      <c r="RV13" s="666">
        <v>4353.32</v>
      </c>
      <c r="RW13" s="667">
        <v>4375.03</v>
      </c>
      <c r="RX13" s="668">
        <v>4396.09</v>
      </c>
      <c r="RY13" s="666">
        <v>4418.24</v>
      </c>
      <c r="RZ13" s="666">
        <v>4440.3900000000003</v>
      </c>
      <c r="SA13" s="741">
        <v>4462.53</v>
      </c>
    </row>
    <row r="14" spans="1:542">
      <c r="B14" s="686" t="str">
        <f>LEFT(B24,11)</f>
        <v>EC 11-2-206</v>
      </c>
      <c r="C14" s="599" t="s">
        <v>1285</v>
      </c>
      <c r="D14" s="626"/>
      <c r="E14" s="684"/>
      <c r="F14" s="626"/>
      <c r="G14" s="610">
        <v>13</v>
      </c>
      <c r="H14" s="662" t="s">
        <v>83</v>
      </c>
      <c r="I14" s="618">
        <v>13</v>
      </c>
      <c r="J14" s="663" t="s">
        <v>378</v>
      </c>
      <c r="K14" s="664">
        <v>0.03</v>
      </c>
      <c r="L14" s="665">
        <v>265.64</v>
      </c>
      <c r="M14" s="666">
        <v>270.82</v>
      </c>
      <c r="N14" s="666">
        <v>281.64999999999998</v>
      </c>
      <c r="O14" s="667">
        <v>287.98</v>
      </c>
      <c r="P14" s="665">
        <v>293.61</v>
      </c>
      <c r="Q14" s="666">
        <v>301.38</v>
      </c>
      <c r="R14" s="666">
        <v>313.41000000000003</v>
      </c>
      <c r="S14" s="667">
        <v>317.89</v>
      </c>
      <c r="T14" s="668">
        <v>325.51</v>
      </c>
      <c r="U14" s="666">
        <v>328.36</v>
      </c>
      <c r="V14" s="666">
        <v>339.24</v>
      </c>
      <c r="W14" s="667">
        <v>340.71</v>
      </c>
      <c r="X14" s="668">
        <v>342.1</v>
      </c>
      <c r="Y14" s="666">
        <v>343.64</v>
      </c>
      <c r="Z14" s="666">
        <v>348.71</v>
      </c>
      <c r="AA14" s="667">
        <v>349.82</v>
      </c>
      <c r="AB14" s="668">
        <v>350.85</v>
      </c>
      <c r="AC14" s="666">
        <v>352.53</v>
      </c>
      <c r="AD14" s="666">
        <v>357.12</v>
      </c>
      <c r="AE14" s="667">
        <v>357.17</v>
      </c>
      <c r="AF14" s="668">
        <v>356.12</v>
      </c>
      <c r="AG14" s="666">
        <v>357.8</v>
      </c>
      <c r="AH14" s="666">
        <v>359.39</v>
      </c>
      <c r="AI14" s="667">
        <v>359.65</v>
      </c>
      <c r="AJ14" s="668">
        <v>360.57</v>
      </c>
      <c r="AK14" s="666">
        <v>362.65</v>
      </c>
      <c r="AL14" s="666">
        <v>364.2</v>
      </c>
      <c r="AM14" s="667">
        <v>364.3</v>
      </c>
      <c r="AN14" s="668">
        <v>367.72</v>
      </c>
      <c r="AO14" s="666">
        <v>369.39</v>
      </c>
      <c r="AP14" s="666">
        <v>374.27</v>
      </c>
      <c r="AQ14" s="667">
        <v>375.45</v>
      </c>
      <c r="AR14" s="668">
        <v>378.91</v>
      </c>
      <c r="AS14" s="666">
        <v>381.47</v>
      </c>
      <c r="AT14" s="666">
        <v>386.02</v>
      </c>
      <c r="AU14" s="667">
        <v>387.57</v>
      </c>
      <c r="AV14" s="668">
        <v>394.41</v>
      </c>
      <c r="AW14" s="666">
        <v>397.56</v>
      </c>
      <c r="AX14" s="666">
        <v>404.46</v>
      </c>
      <c r="AY14" s="667">
        <v>406</v>
      </c>
      <c r="AZ14" s="668">
        <v>408.91</v>
      </c>
      <c r="BA14" s="666">
        <v>412.18</v>
      </c>
      <c r="BB14" s="666">
        <v>419.85</v>
      </c>
      <c r="BC14" s="667">
        <v>421.37</v>
      </c>
      <c r="BD14" s="668">
        <v>423.64</v>
      </c>
      <c r="BE14" s="666">
        <v>426.24</v>
      </c>
      <c r="BF14" s="666">
        <v>429.12</v>
      </c>
      <c r="BG14" s="667">
        <v>429.87</v>
      </c>
      <c r="BH14" s="668">
        <v>432.46</v>
      </c>
      <c r="BI14" s="666">
        <v>436.45</v>
      </c>
      <c r="BJ14" s="666">
        <v>440.83</v>
      </c>
      <c r="BK14" s="667">
        <v>441.51</v>
      </c>
      <c r="BL14" s="668">
        <v>444.91</v>
      </c>
      <c r="BM14" s="666">
        <v>448.13</v>
      </c>
      <c r="BN14" s="666">
        <v>451.04</v>
      </c>
      <c r="BO14" s="667">
        <v>451.92</v>
      </c>
      <c r="BP14" s="668">
        <v>455.98</v>
      </c>
      <c r="BQ14" s="666">
        <v>459.44</v>
      </c>
      <c r="BR14" s="666">
        <v>460.96</v>
      </c>
      <c r="BS14" s="667">
        <v>462.02</v>
      </c>
      <c r="BT14" s="668">
        <v>464.74</v>
      </c>
      <c r="BU14" s="666">
        <v>469.56</v>
      </c>
      <c r="BV14" s="666">
        <v>473.89</v>
      </c>
      <c r="BW14" s="667">
        <v>474.38</v>
      </c>
      <c r="BX14" s="668">
        <v>478.3</v>
      </c>
      <c r="BY14" s="666">
        <v>482.06</v>
      </c>
      <c r="BZ14" s="666">
        <v>485.4</v>
      </c>
      <c r="CA14" s="667">
        <v>485.86</v>
      </c>
      <c r="CB14" s="668">
        <v>488.99</v>
      </c>
      <c r="CC14" s="666">
        <v>492.02</v>
      </c>
      <c r="CD14" s="666">
        <v>493.05</v>
      </c>
      <c r="CE14" s="667">
        <v>494.6</v>
      </c>
      <c r="CF14" s="668">
        <v>500.35</v>
      </c>
      <c r="CG14" s="666">
        <v>503.18</v>
      </c>
      <c r="CH14" s="666">
        <v>504.72</v>
      </c>
      <c r="CI14" s="667">
        <v>505.95</v>
      </c>
      <c r="CJ14" s="669">
        <v>509.67</v>
      </c>
      <c r="CK14" s="666">
        <v>515.79</v>
      </c>
      <c r="CL14" s="666">
        <v>519.24</v>
      </c>
      <c r="CM14" s="667">
        <v>519.75</v>
      </c>
      <c r="CN14" s="668">
        <v>522.70000000000005</v>
      </c>
      <c r="CO14" s="666">
        <v>525.66999999999996</v>
      </c>
      <c r="CP14" s="666">
        <v>528.21</v>
      </c>
      <c r="CQ14" s="667">
        <v>530.30999999999995</v>
      </c>
      <c r="CR14" s="668">
        <v>533.16999999999996</v>
      </c>
      <c r="CS14" s="666">
        <v>533.64</v>
      </c>
      <c r="CT14" s="666">
        <v>537.32000000000005</v>
      </c>
      <c r="CU14" s="667">
        <v>539.98</v>
      </c>
      <c r="CV14" s="665">
        <v>543.14</v>
      </c>
      <c r="CW14" s="666">
        <v>552.98</v>
      </c>
      <c r="CX14" s="666">
        <v>556.82000000000005</v>
      </c>
      <c r="CY14" s="667">
        <v>557.29999999999995</v>
      </c>
      <c r="CZ14" s="665">
        <v>562.22</v>
      </c>
      <c r="DA14" s="666">
        <v>565.12</v>
      </c>
      <c r="DB14" s="666">
        <v>566.01</v>
      </c>
      <c r="DC14" s="667">
        <v>568.24</v>
      </c>
      <c r="DD14" s="668">
        <v>574.07000000000005</v>
      </c>
      <c r="DE14" s="666">
        <v>580.54999999999995</v>
      </c>
      <c r="DF14" s="666">
        <v>589.71</v>
      </c>
      <c r="DG14" s="667">
        <v>593.17999999999995</v>
      </c>
      <c r="DH14" s="668">
        <v>602.74</v>
      </c>
      <c r="DI14" s="666">
        <v>606.87</v>
      </c>
      <c r="DJ14" s="666">
        <v>617.59</v>
      </c>
      <c r="DK14" s="667">
        <v>621.30999999999995</v>
      </c>
      <c r="DL14" s="668">
        <v>634.12</v>
      </c>
      <c r="DM14" s="666">
        <v>639.70000000000005</v>
      </c>
      <c r="DN14" s="666">
        <v>643.34</v>
      </c>
      <c r="DO14" s="667">
        <v>650.07000000000005</v>
      </c>
      <c r="DP14" s="668">
        <v>658.19</v>
      </c>
      <c r="DQ14" s="666">
        <v>666.22</v>
      </c>
      <c r="DR14" s="666">
        <v>672.31</v>
      </c>
      <c r="DS14" s="667">
        <v>674.92</v>
      </c>
      <c r="DT14" s="668">
        <v>679</v>
      </c>
      <c r="DU14" s="666">
        <v>687.99</v>
      </c>
      <c r="DV14" s="666">
        <v>696.83</v>
      </c>
      <c r="DW14" s="667">
        <v>700.63</v>
      </c>
      <c r="DX14" s="668">
        <v>708.75</v>
      </c>
      <c r="DY14" s="666">
        <v>714.03</v>
      </c>
      <c r="DZ14" s="666">
        <v>722.16</v>
      </c>
      <c r="EA14" s="667">
        <v>718.6</v>
      </c>
      <c r="EB14" s="668">
        <v>726.21</v>
      </c>
      <c r="EC14" s="666">
        <v>727.34</v>
      </c>
      <c r="ED14" s="666">
        <v>738.67</v>
      </c>
      <c r="EE14" s="667">
        <v>740.12</v>
      </c>
      <c r="EF14" s="668">
        <v>745.5</v>
      </c>
      <c r="EG14" s="666">
        <v>752.01</v>
      </c>
      <c r="EH14" s="666">
        <v>763.2</v>
      </c>
      <c r="EI14" s="667">
        <v>769.05</v>
      </c>
      <c r="EJ14" s="668">
        <v>779.45</v>
      </c>
      <c r="EK14" s="666">
        <v>787.23</v>
      </c>
      <c r="EL14" s="666">
        <v>792.32</v>
      </c>
      <c r="EM14" s="667">
        <v>796.23</v>
      </c>
      <c r="EN14" s="668">
        <v>804.86</v>
      </c>
      <c r="EO14" s="666">
        <v>806.09</v>
      </c>
      <c r="EP14" s="666">
        <v>816.37</v>
      </c>
      <c r="EQ14" s="667">
        <v>817.99</v>
      </c>
      <c r="ER14" s="668">
        <v>825.25</v>
      </c>
      <c r="ES14" s="666">
        <v>828.34</v>
      </c>
      <c r="ET14" s="666">
        <v>831.44</v>
      </c>
      <c r="EU14" s="667">
        <v>834.53</v>
      </c>
      <c r="EV14" s="668">
        <v>838.08</v>
      </c>
      <c r="EW14" s="666">
        <v>842.21</v>
      </c>
      <c r="EX14" s="666">
        <v>845.79</v>
      </c>
      <c r="EY14" s="667">
        <v>849.38</v>
      </c>
      <c r="EZ14" s="668">
        <v>853.77</v>
      </c>
      <c r="FA14" s="666">
        <v>857.86</v>
      </c>
      <c r="FB14" s="666">
        <v>861.94</v>
      </c>
      <c r="FC14" s="667">
        <v>866.03</v>
      </c>
      <c r="FD14" s="668">
        <v>870.52</v>
      </c>
      <c r="FE14" s="666">
        <v>874.9</v>
      </c>
      <c r="FF14" s="666">
        <v>879.29</v>
      </c>
      <c r="FG14" s="667">
        <v>883.68</v>
      </c>
      <c r="FH14" s="668">
        <v>887.93</v>
      </c>
      <c r="FI14" s="666">
        <v>892.4</v>
      </c>
      <c r="FJ14" s="666">
        <v>896.88</v>
      </c>
      <c r="FK14" s="667">
        <v>901.35</v>
      </c>
      <c r="FL14" s="668">
        <v>905.69</v>
      </c>
      <c r="FM14" s="666">
        <v>910.25</v>
      </c>
      <c r="FN14" s="666">
        <v>914.81</v>
      </c>
      <c r="FO14" s="667">
        <v>919.38</v>
      </c>
      <c r="FP14" s="668">
        <v>923.8</v>
      </c>
      <c r="FQ14" s="666">
        <v>928.46</v>
      </c>
      <c r="FR14" s="666">
        <v>933.11</v>
      </c>
      <c r="FS14" s="667">
        <v>937.76</v>
      </c>
      <c r="FT14" s="668">
        <v>942.28</v>
      </c>
      <c r="FU14" s="666">
        <v>947.02</v>
      </c>
      <c r="FV14" s="666">
        <v>951.77</v>
      </c>
      <c r="FW14" s="667">
        <v>956.52</v>
      </c>
      <c r="FX14" s="668">
        <v>961.12</v>
      </c>
      <c r="FY14" s="666">
        <v>965.96</v>
      </c>
      <c r="FZ14" s="666">
        <v>970.81</v>
      </c>
      <c r="GA14" s="667">
        <v>975.65</v>
      </c>
      <c r="GB14" s="668">
        <v>980.35</v>
      </c>
      <c r="GC14" s="666">
        <v>985.28</v>
      </c>
      <c r="GD14" s="666">
        <v>990.22</v>
      </c>
      <c r="GE14" s="667">
        <v>995.16</v>
      </c>
      <c r="GF14" s="668">
        <v>999.95</v>
      </c>
      <c r="GG14" s="666">
        <v>1004.99</v>
      </c>
      <c r="GH14" s="666">
        <v>1010.03</v>
      </c>
      <c r="GI14" s="667">
        <v>1015.06</v>
      </c>
      <c r="GJ14" s="668">
        <v>1019.95</v>
      </c>
      <c r="GK14" s="666">
        <v>1025.0899999999999</v>
      </c>
      <c r="GL14" s="666">
        <v>1030.23</v>
      </c>
      <c r="GM14" s="667">
        <v>1035.3699999999999</v>
      </c>
      <c r="GN14" s="668">
        <v>1040.3499999999999</v>
      </c>
      <c r="GO14" s="666">
        <v>1045.5899999999999</v>
      </c>
      <c r="GP14" s="666">
        <v>1050.83</v>
      </c>
      <c r="GQ14" s="667">
        <v>1056.07</v>
      </c>
      <c r="GR14" s="668">
        <v>1061.1600000000001</v>
      </c>
      <c r="GS14" s="666">
        <v>1066.5</v>
      </c>
      <c r="GT14" s="666">
        <v>1071.8499999999999</v>
      </c>
      <c r="GU14" s="667">
        <v>1077.2</v>
      </c>
      <c r="GV14" s="668">
        <v>1082.3800000000001</v>
      </c>
      <c r="GW14" s="666">
        <v>1087.83</v>
      </c>
      <c r="GX14" s="666">
        <v>1093.29</v>
      </c>
      <c r="GY14" s="667">
        <v>1098.74</v>
      </c>
      <c r="GZ14" s="668">
        <v>1104.03</v>
      </c>
      <c r="HA14" s="666">
        <v>1109.5899999999999</v>
      </c>
      <c r="HB14" s="666">
        <v>1115.1500000000001</v>
      </c>
      <c r="HC14" s="667">
        <v>1120.71</v>
      </c>
      <c r="HD14" s="668">
        <v>1126.1099999999999</v>
      </c>
      <c r="HE14" s="666">
        <v>1131.78</v>
      </c>
      <c r="HF14" s="666">
        <v>1137.45</v>
      </c>
      <c r="HG14" s="667">
        <v>1143.1300000000001</v>
      </c>
      <c r="HH14" s="668">
        <v>1148.6300000000001</v>
      </c>
      <c r="HI14" s="666">
        <v>1154.42</v>
      </c>
      <c r="HJ14" s="666">
        <v>1160.2</v>
      </c>
      <c r="HK14" s="667">
        <v>1165.99</v>
      </c>
      <c r="HL14" s="668">
        <v>1171.5999999999999</v>
      </c>
      <c r="HM14" s="666">
        <v>1177.51</v>
      </c>
      <c r="HN14" s="666">
        <v>1183.4100000000001</v>
      </c>
      <c r="HO14" s="667">
        <v>1189.31</v>
      </c>
      <c r="HP14" s="668">
        <v>1195.04</v>
      </c>
      <c r="HQ14" s="666">
        <v>1201.06</v>
      </c>
      <c r="HR14" s="666">
        <v>1207.08</v>
      </c>
      <c r="HS14" s="667">
        <v>1213.0999999999999</v>
      </c>
      <c r="HT14" s="668">
        <v>1218.94</v>
      </c>
      <c r="HU14" s="666">
        <v>1225.08</v>
      </c>
      <c r="HV14" s="666">
        <v>1231.22</v>
      </c>
      <c r="HW14" s="667">
        <v>1237.3599999999999</v>
      </c>
      <c r="HX14" s="668">
        <v>1243.32</v>
      </c>
      <c r="HY14" s="666">
        <v>1249.58</v>
      </c>
      <c r="HZ14" s="666">
        <v>1255.8399999999999</v>
      </c>
      <c r="IA14" s="667">
        <v>1262.1099999999999</v>
      </c>
      <c r="IB14" s="668">
        <v>1268.18</v>
      </c>
      <c r="IC14" s="666">
        <v>1274.57</v>
      </c>
      <c r="ID14" s="666">
        <v>1280.96</v>
      </c>
      <c r="IE14" s="667">
        <v>1287.3499999999999</v>
      </c>
      <c r="IF14" s="668">
        <v>1293.54</v>
      </c>
      <c r="IG14" s="666">
        <v>1300.06</v>
      </c>
      <c r="IH14" s="666">
        <v>1306.58</v>
      </c>
      <c r="II14" s="667">
        <v>1313.09</v>
      </c>
      <c r="IJ14" s="668">
        <v>1319.42</v>
      </c>
      <c r="IK14" s="666">
        <v>1326.06</v>
      </c>
      <c r="IL14" s="666">
        <v>1332.71</v>
      </c>
      <c r="IM14" s="667">
        <v>1339.36</v>
      </c>
      <c r="IN14" s="668">
        <v>1345.8</v>
      </c>
      <c r="IO14" s="666">
        <v>1352.58</v>
      </c>
      <c r="IP14" s="666">
        <v>1359.36</v>
      </c>
      <c r="IQ14" s="667">
        <v>1366.14</v>
      </c>
      <c r="IR14" s="668">
        <v>1372.72</v>
      </c>
      <c r="IS14" s="666">
        <v>1379.64</v>
      </c>
      <c r="IT14" s="666">
        <v>1386.55</v>
      </c>
      <c r="IU14" s="667">
        <v>1393.47</v>
      </c>
      <c r="IV14" s="668">
        <v>1400.17</v>
      </c>
      <c r="IW14" s="666">
        <v>1407.23</v>
      </c>
      <c r="IX14" s="666">
        <v>1414.28</v>
      </c>
      <c r="IY14" s="667">
        <v>1421.34</v>
      </c>
      <c r="IZ14" s="668">
        <v>1428.18</v>
      </c>
      <c r="JA14" s="666">
        <v>1435.37</v>
      </c>
      <c r="JB14" s="666">
        <v>1442.57</v>
      </c>
      <c r="JC14" s="667">
        <v>1449.76</v>
      </c>
      <c r="JD14" s="668">
        <v>1456.74</v>
      </c>
      <c r="JE14" s="666">
        <v>1464.08</v>
      </c>
      <c r="JF14" s="666">
        <v>1471.42</v>
      </c>
      <c r="JG14" s="667">
        <v>1478.76</v>
      </c>
      <c r="JH14" s="668">
        <v>1485.88</v>
      </c>
      <c r="JI14" s="666">
        <v>1493.36</v>
      </c>
      <c r="JJ14" s="666">
        <v>1500.85</v>
      </c>
      <c r="JK14" s="667">
        <v>1508.33</v>
      </c>
      <c r="JL14" s="668">
        <v>1515.59</v>
      </c>
      <c r="JM14" s="666">
        <v>1523.23</v>
      </c>
      <c r="JN14" s="666">
        <v>1530.86</v>
      </c>
      <c r="JO14" s="667">
        <v>1538.5</v>
      </c>
      <c r="JP14" s="668">
        <v>1545.91</v>
      </c>
      <c r="JQ14" s="666">
        <v>1553.69</v>
      </c>
      <c r="JR14" s="666">
        <v>1561.48</v>
      </c>
      <c r="JS14" s="667">
        <v>1569.27</v>
      </c>
      <c r="JT14" s="668">
        <v>1576.82</v>
      </c>
      <c r="JU14" s="666">
        <v>1584.77</v>
      </c>
      <c r="JV14" s="666">
        <v>1592.71</v>
      </c>
      <c r="JW14" s="667">
        <v>1600.66</v>
      </c>
      <c r="JX14" s="668">
        <v>1608.36</v>
      </c>
      <c r="JY14" s="666">
        <v>1616.46</v>
      </c>
      <c r="JZ14" s="666">
        <v>1624.57</v>
      </c>
      <c r="KA14" s="667">
        <v>1632.67</v>
      </c>
      <c r="KB14" s="668">
        <v>1640.53</v>
      </c>
      <c r="KC14" s="666">
        <v>1648.79</v>
      </c>
      <c r="KD14" s="666">
        <v>1657.06</v>
      </c>
      <c r="KE14" s="667">
        <v>1665.32</v>
      </c>
      <c r="KF14" s="668">
        <v>1673.34</v>
      </c>
      <c r="KG14" s="666">
        <v>1681.77</v>
      </c>
      <c r="KH14" s="666">
        <v>1690.2</v>
      </c>
      <c r="KI14" s="667">
        <v>1698.63</v>
      </c>
      <c r="KJ14" s="668">
        <v>1706.81</v>
      </c>
      <c r="KK14" s="666">
        <v>1715.4</v>
      </c>
      <c r="KL14" s="666">
        <v>1724</v>
      </c>
      <c r="KM14" s="667">
        <v>1732.6</v>
      </c>
      <c r="KN14" s="668">
        <v>1740.94</v>
      </c>
      <c r="KO14" s="666">
        <v>1749.71</v>
      </c>
      <c r="KP14" s="666">
        <v>1758.48</v>
      </c>
      <c r="KQ14" s="667">
        <v>1767.25</v>
      </c>
      <c r="KR14" s="668">
        <v>1775.76</v>
      </c>
      <c r="KS14" s="666">
        <v>1784.71</v>
      </c>
      <c r="KT14" s="666">
        <v>1793.65</v>
      </c>
      <c r="KU14" s="667">
        <v>1802.6</v>
      </c>
      <c r="KV14" s="668">
        <v>1811.28</v>
      </c>
      <c r="KW14" s="666">
        <v>1820.4</v>
      </c>
      <c r="KX14" s="666">
        <v>1829.52</v>
      </c>
      <c r="KY14" s="667">
        <v>1838.65</v>
      </c>
      <c r="KZ14" s="668">
        <v>1847.5</v>
      </c>
      <c r="LA14" s="666">
        <v>1856.81</v>
      </c>
      <c r="LB14" s="666">
        <v>1866.12</v>
      </c>
      <c r="LC14" s="667">
        <v>1875.42</v>
      </c>
      <c r="LD14" s="668">
        <v>1884.45</v>
      </c>
      <c r="LE14" s="666">
        <v>1893.94</v>
      </c>
      <c r="LF14" s="666">
        <v>1903.44</v>
      </c>
      <c r="LG14" s="667">
        <v>1912.93</v>
      </c>
      <c r="LH14" s="668">
        <v>1922.14</v>
      </c>
      <c r="LI14" s="666">
        <v>1931.82</v>
      </c>
      <c r="LJ14" s="666">
        <v>1941.51</v>
      </c>
      <c r="LK14" s="667">
        <v>1951.19</v>
      </c>
      <c r="LL14" s="668">
        <v>1960.58</v>
      </c>
      <c r="LM14" s="666">
        <v>1970.46</v>
      </c>
      <c r="LN14" s="666">
        <v>1980.34</v>
      </c>
      <c r="LO14" s="667">
        <v>1990.21</v>
      </c>
      <c r="LP14" s="668">
        <v>1999.79</v>
      </c>
      <c r="LQ14" s="666">
        <v>2009.87</v>
      </c>
      <c r="LR14" s="666">
        <v>2019.94</v>
      </c>
      <c r="LS14" s="667">
        <v>2030.02</v>
      </c>
      <c r="LT14" s="668">
        <v>2039.79</v>
      </c>
      <c r="LU14" s="666">
        <v>2050.0700000000002</v>
      </c>
      <c r="LV14" s="666">
        <v>2060.34</v>
      </c>
      <c r="LW14" s="667">
        <v>2070.62</v>
      </c>
      <c r="LX14" s="668">
        <v>2080.59</v>
      </c>
      <c r="LY14" s="666">
        <v>2091.0700000000002</v>
      </c>
      <c r="LZ14" s="666">
        <v>2101.5500000000002</v>
      </c>
      <c r="MA14" s="667">
        <v>2112.0300000000002</v>
      </c>
      <c r="MB14" s="668">
        <v>2122.1999999999998</v>
      </c>
      <c r="MC14" s="666">
        <v>2132.89</v>
      </c>
      <c r="MD14" s="666">
        <v>2143.58</v>
      </c>
      <c r="ME14" s="667">
        <v>2154.27</v>
      </c>
      <c r="MF14" s="668">
        <v>2164.64</v>
      </c>
      <c r="MG14" s="666">
        <v>2175.5500000000002</v>
      </c>
      <c r="MH14" s="666">
        <v>2186.4499999999998</v>
      </c>
      <c r="MI14" s="667">
        <v>2197.36</v>
      </c>
      <c r="MJ14" s="668">
        <v>2207.9299999999998</v>
      </c>
      <c r="MK14" s="666">
        <v>2219.06</v>
      </c>
      <c r="ML14" s="666">
        <v>2230.1799999999998</v>
      </c>
      <c r="MM14" s="667">
        <v>2241.3000000000002</v>
      </c>
      <c r="MN14" s="668">
        <v>2252.09</v>
      </c>
      <c r="MO14" s="666">
        <v>2263.44</v>
      </c>
      <c r="MP14" s="666">
        <v>2274.7800000000002</v>
      </c>
      <c r="MQ14" s="667">
        <v>2286.13</v>
      </c>
      <c r="MR14" s="668">
        <v>2297.13</v>
      </c>
      <c r="MS14" s="666">
        <v>2308.71</v>
      </c>
      <c r="MT14" s="666">
        <v>2320.2800000000002</v>
      </c>
      <c r="MU14" s="667">
        <v>2331.85</v>
      </c>
      <c r="MV14" s="668">
        <v>2343.08</v>
      </c>
      <c r="MW14" s="666">
        <v>2354.88</v>
      </c>
      <c r="MX14" s="666">
        <v>2366.69</v>
      </c>
      <c r="MY14" s="667">
        <v>2378.4899999999998</v>
      </c>
      <c r="MZ14" s="668">
        <v>2389.94</v>
      </c>
      <c r="NA14" s="666">
        <v>2401.98</v>
      </c>
      <c r="NB14" s="666">
        <v>2414.02</v>
      </c>
      <c r="NC14" s="667">
        <v>2426.06</v>
      </c>
      <c r="ND14" s="668">
        <v>2437.7399999999998</v>
      </c>
      <c r="NE14" s="666">
        <v>2450.02</v>
      </c>
      <c r="NF14" s="666">
        <v>2462.3000000000002</v>
      </c>
      <c r="NG14" s="667">
        <v>2474.58</v>
      </c>
      <c r="NH14" s="668">
        <v>2486.4899999999998</v>
      </c>
      <c r="NI14" s="666">
        <v>2499.02</v>
      </c>
      <c r="NJ14" s="666">
        <v>2511.5500000000002</v>
      </c>
      <c r="NK14" s="667">
        <v>2524.0700000000002</v>
      </c>
      <c r="NL14" s="668">
        <v>2536.2199999999998</v>
      </c>
      <c r="NM14" s="666">
        <v>2549</v>
      </c>
      <c r="NN14" s="666">
        <v>2561.7800000000002</v>
      </c>
      <c r="NO14" s="667">
        <v>2574.5500000000002</v>
      </c>
      <c r="NP14" s="668">
        <v>2586.9499999999998</v>
      </c>
      <c r="NQ14" s="666">
        <v>2599.98</v>
      </c>
      <c r="NR14" s="666">
        <v>2613.0100000000002</v>
      </c>
      <c r="NS14" s="667">
        <v>2626.04</v>
      </c>
      <c r="NT14" s="668">
        <v>2638.69</v>
      </c>
      <c r="NU14" s="666">
        <v>2651.98</v>
      </c>
      <c r="NV14" s="666">
        <v>2665.27</v>
      </c>
      <c r="NW14" s="667">
        <v>2678.57</v>
      </c>
      <c r="NX14" s="668">
        <v>2691.46</v>
      </c>
      <c r="NY14" s="666">
        <v>2705.02</v>
      </c>
      <c r="NZ14" s="666">
        <v>2718.58</v>
      </c>
      <c r="OA14" s="667">
        <v>2732.14</v>
      </c>
      <c r="OB14" s="668">
        <v>2745.29</v>
      </c>
      <c r="OC14" s="666">
        <v>2759.12</v>
      </c>
      <c r="OD14" s="666">
        <v>2772.95</v>
      </c>
      <c r="OE14" s="667">
        <v>2786.78</v>
      </c>
      <c r="OF14" s="668">
        <v>2800.19</v>
      </c>
      <c r="OG14" s="666">
        <v>2814.3</v>
      </c>
      <c r="OH14" s="666">
        <v>2828.41</v>
      </c>
      <c r="OI14" s="667">
        <v>2842.52</v>
      </c>
      <c r="OJ14" s="668">
        <v>2856.2</v>
      </c>
      <c r="OK14" s="666">
        <v>2870.59</v>
      </c>
      <c r="OL14" s="666">
        <v>2884.98</v>
      </c>
      <c r="OM14" s="667">
        <v>2899.37</v>
      </c>
      <c r="ON14" s="668">
        <v>2913.32</v>
      </c>
      <c r="OO14" s="666">
        <v>2928</v>
      </c>
      <c r="OP14" s="666">
        <v>2942.68</v>
      </c>
      <c r="OQ14" s="667">
        <v>2957.35</v>
      </c>
      <c r="OR14" s="668">
        <v>2971.59</v>
      </c>
      <c r="OS14" s="666">
        <v>2986.56</v>
      </c>
      <c r="OT14" s="666">
        <v>3001.53</v>
      </c>
      <c r="OU14" s="667">
        <v>3016.5</v>
      </c>
      <c r="OV14" s="668">
        <v>3031.02</v>
      </c>
      <c r="OW14" s="666">
        <v>3046.29</v>
      </c>
      <c r="OX14" s="666">
        <v>3061.56</v>
      </c>
      <c r="OY14" s="667">
        <v>3076.83</v>
      </c>
      <c r="OZ14" s="668">
        <v>3091.64</v>
      </c>
      <c r="PA14" s="666">
        <v>3107.22</v>
      </c>
      <c r="PB14" s="666">
        <v>3122.79</v>
      </c>
      <c r="PC14" s="667">
        <v>3138.37</v>
      </c>
      <c r="PD14" s="668">
        <v>3153.47</v>
      </c>
      <c r="PE14" s="666">
        <v>3169.36</v>
      </c>
      <c r="PF14" s="666">
        <v>3185.25</v>
      </c>
      <c r="PG14" s="667">
        <v>3201.13</v>
      </c>
      <c r="PH14" s="668">
        <v>3216.54</v>
      </c>
      <c r="PI14" s="666">
        <v>3232.75</v>
      </c>
      <c r="PJ14" s="666">
        <v>3248.95</v>
      </c>
      <c r="PK14" s="667">
        <v>3265.16</v>
      </c>
      <c r="PL14" s="668">
        <v>3280.87</v>
      </c>
      <c r="PM14" s="666">
        <v>3297.4</v>
      </c>
      <c r="PN14" s="666">
        <v>3313.93</v>
      </c>
      <c r="PO14" s="667">
        <v>3330.46</v>
      </c>
      <c r="PP14" s="668">
        <v>3346.49</v>
      </c>
      <c r="PQ14" s="666">
        <v>3363.35</v>
      </c>
      <c r="PR14" s="666">
        <v>3380.21</v>
      </c>
      <c r="PS14" s="667">
        <v>3397.07</v>
      </c>
      <c r="PT14" s="668">
        <v>3413.42</v>
      </c>
      <c r="PU14" s="666">
        <v>3430.62</v>
      </c>
      <c r="PV14" s="666">
        <v>3447.81</v>
      </c>
      <c r="PW14" s="667">
        <v>3465.01</v>
      </c>
      <c r="PX14" s="668">
        <v>3481.69</v>
      </c>
      <c r="PY14" s="666">
        <v>3499.23</v>
      </c>
      <c r="PZ14" s="666">
        <v>3516.77</v>
      </c>
      <c r="QA14" s="667">
        <v>3534.31</v>
      </c>
      <c r="QB14" s="668">
        <v>3551.32</v>
      </c>
      <c r="QC14" s="666">
        <v>3569.21</v>
      </c>
      <c r="QD14" s="666">
        <v>3587.11</v>
      </c>
      <c r="QE14" s="667">
        <v>3605</v>
      </c>
      <c r="QF14" s="668">
        <v>3622.35</v>
      </c>
      <c r="QG14" s="666">
        <v>3640.6</v>
      </c>
      <c r="QH14" s="666">
        <v>3658.85</v>
      </c>
      <c r="QI14" s="667">
        <v>3677.1</v>
      </c>
      <c r="QJ14" s="668">
        <v>3694.8</v>
      </c>
      <c r="QK14" s="666">
        <v>3713.41</v>
      </c>
      <c r="QL14" s="666">
        <v>3732.02</v>
      </c>
      <c r="QM14" s="667">
        <v>3750.64</v>
      </c>
      <c r="QN14" s="668">
        <v>3768.69</v>
      </c>
      <c r="QO14" s="666">
        <v>3787.68</v>
      </c>
      <c r="QP14" s="666">
        <v>3806.67</v>
      </c>
      <c r="QQ14" s="667">
        <v>3825.65</v>
      </c>
      <c r="QR14" s="668">
        <v>3844.07</v>
      </c>
      <c r="QS14" s="666">
        <v>3863.43</v>
      </c>
      <c r="QT14" s="666">
        <v>3882.8</v>
      </c>
      <c r="QU14" s="667">
        <v>3902.16</v>
      </c>
      <c r="QV14" s="668">
        <v>3920.95</v>
      </c>
      <c r="QW14" s="666">
        <v>3940.7</v>
      </c>
      <c r="QX14" s="666">
        <v>3960.45</v>
      </c>
      <c r="QY14" s="667">
        <v>3980.21</v>
      </c>
      <c r="QZ14" s="668">
        <v>3999.37</v>
      </c>
      <c r="RA14" s="666">
        <v>4019.52</v>
      </c>
      <c r="RB14" s="666">
        <v>4039.66</v>
      </c>
      <c r="RC14" s="667">
        <v>4059.81</v>
      </c>
      <c r="RD14" s="668">
        <v>4079.35</v>
      </c>
      <c r="RE14" s="666">
        <v>4099.91</v>
      </c>
      <c r="RF14" s="666">
        <v>4120.46</v>
      </c>
      <c r="RG14" s="667">
        <v>4141.01</v>
      </c>
      <c r="RH14" s="668">
        <v>4160.9399999999996</v>
      </c>
      <c r="RI14" s="666">
        <v>4181.8999999999996</v>
      </c>
      <c r="RJ14" s="666">
        <v>4202.87</v>
      </c>
      <c r="RK14" s="667">
        <v>4223.83</v>
      </c>
      <c r="RL14" s="668">
        <v>4244.16</v>
      </c>
      <c r="RM14" s="666">
        <v>4265.54</v>
      </c>
      <c r="RN14" s="666">
        <v>4286.92</v>
      </c>
      <c r="RO14" s="667">
        <v>4308.3</v>
      </c>
      <c r="RP14" s="668">
        <v>4329.04</v>
      </c>
      <c r="RQ14" s="666">
        <v>4350.8500000000004</v>
      </c>
      <c r="RR14" s="666">
        <v>4372.66</v>
      </c>
      <c r="RS14" s="667">
        <v>4394.47</v>
      </c>
      <c r="RT14" s="668">
        <v>4415.62</v>
      </c>
      <c r="RU14" s="666">
        <v>4437.87</v>
      </c>
      <c r="RV14" s="666">
        <v>4460.1099999999997</v>
      </c>
      <c r="RW14" s="667">
        <v>4482.3599999999997</v>
      </c>
      <c r="RX14" s="668">
        <v>4503.9399999999996</v>
      </c>
      <c r="RY14" s="666">
        <v>4526.63</v>
      </c>
      <c r="RZ14" s="666">
        <v>4549.32</v>
      </c>
      <c r="SA14" s="741">
        <v>4572.01</v>
      </c>
    </row>
    <row r="15" spans="1:542">
      <c r="A15" s="687"/>
      <c r="B15" s="604"/>
      <c r="C15" s="688"/>
      <c r="D15" s="689"/>
      <c r="E15" s="604"/>
      <c r="F15" s="604"/>
      <c r="G15" s="610">
        <v>14</v>
      </c>
      <c r="H15" s="662" t="s">
        <v>84</v>
      </c>
      <c r="I15" s="618">
        <v>14</v>
      </c>
      <c r="J15" s="663" t="s">
        <v>379</v>
      </c>
      <c r="K15" s="664">
        <v>0.05</v>
      </c>
      <c r="L15" s="665">
        <v>268.87</v>
      </c>
      <c r="M15" s="666">
        <v>275.43</v>
      </c>
      <c r="N15" s="666">
        <v>284.94</v>
      </c>
      <c r="O15" s="667">
        <v>291.47000000000003</v>
      </c>
      <c r="P15" s="665">
        <v>297.87</v>
      </c>
      <c r="Q15" s="666">
        <v>307</v>
      </c>
      <c r="R15" s="666">
        <v>317.48</v>
      </c>
      <c r="S15" s="667">
        <v>322.02999999999997</v>
      </c>
      <c r="T15" s="668">
        <v>329.54</v>
      </c>
      <c r="U15" s="666">
        <v>332.77</v>
      </c>
      <c r="V15" s="666">
        <v>341.4</v>
      </c>
      <c r="W15" s="667">
        <v>342.84</v>
      </c>
      <c r="X15" s="668">
        <v>344.42</v>
      </c>
      <c r="Y15" s="666">
        <v>346.28</v>
      </c>
      <c r="Z15" s="666">
        <v>350.15</v>
      </c>
      <c r="AA15" s="667">
        <v>351.06</v>
      </c>
      <c r="AB15" s="668">
        <v>351.96</v>
      </c>
      <c r="AC15" s="666">
        <v>353.84</v>
      </c>
      <c r="AD15" s="666">
        <v>357.66</v>
      </c>
      <c r="AE15" s="667">
        <v>357.81</v>
      </c>
      <c r="AF15" s="668">
        <v>360.2</v>
      </c>
      <c r="AG15" s="666">
        <v>360.88</v>
      </c>
      <c r="AH15" s="666">
        <v>362.49</v>
      </c>
      <c r="AI15" s="667">
        <v>363.08</v>
      </c>
      <c r="AJ15" s="668">
        <v>364.15</v>
      </c>
      <c r="AK15" s="666">
        <v>366.12</v>
      </c>
      <c r="AL15" s="666">
        <v>367.26</v>
      </c>
      <c r="AM15" s="667">
        <v>367.48</v>
      </c>
      <c r="AN15" s="668">
        <v>371.39</v>
      </c>
      <c r="AO15" s="666">
        <v>372.87</v>
      </c>
      <c r="AP15" s="666">
        <v>376.57</v>
      </c>
      <c r="AQ15" s="667">
        <v>377.7</v>
      </c>
      <c r="AR15" s="668">
        <v>381.39</v>
      </c>
      <c r="AS15" s="666">
        <v>383.48</v>
      </c>
      <c r="AT15" s="666">
        <v>387.91</v>
      </c>
      <c r="AU15" s="667">
        <v>389.42</v>
      </c>
      <c r="AV15" s="668">
        <v>399.19</v>
      </c>
      <c r="AW15" s="666">
        <v>402.23</v>
      </c>
      <c r="AX15" s="666">
        <v>408.93</v>
      </c>
      <c r="AY15" s="667">
        <v>410.56</v>
      </c>
      <c r="AZ15" s="668">
        <v>416.23</v>
      </c>
      <c r="BA15" s="666">
        <v>418.83</v>
      </c>
      <c r="BB15" s="666">
        <v>426.15</v>
      </c>
      <c r="BC15" s="667">
        <v>427.58</v>
      </c>
      <c r="BD15" s="668">
        <v>431.75</v>
      </c>
      <c r="BE15" s="666">
        <v>434.02</v>
      </c>
      <c r="BF15" s="666">
        <v>436.95</v>
      </c>
      <c r="BG15" s="667">
        <v>437.42</v>
      </c>
      <c r="BH15" s="668">
        <v>440.32</v>
      </c>
      <c r="BI15" s="666">
        <v>444.65</v>
      </c>
      <c r="BJ15" s="666">
        <v>449.52</v>
      </c>
      <c r="BK15" s="667">
        <v>450.14</v>
      </c>
      <c r="BL15" s="668">
        <v>453.92</v>
      </c>
      <c r="BM15" s="666">
        <v>457.1</v>
      </c>
      <c r="BN15" s="666">
        <v>459.86</v>
      </c>
      <c r="BO15" s="667">
        <v>459.59</v>
      </c>
      <c r="BP15" s="668">
        <v>464.97</v>
      </c>
      <c r="BQ15" s="666">
        <v>467.37</v>
      </c>
      <c r="BR15" s="666">
        <v>469.13</v>
      </c>
      <c r="BS15" s="667">
        <v>470.36</v>
      </c>
      <c r="BT15" s="668">
        <v>473.69</v>
      </c>
      <c r="BU15" s="666">
        <v>477.42</v>
      </c>
      <c r="BV15" s="666">
        <v>480.99</v>
      </c>
      <c r="BW15" s="667">
        <v>481.23</v>
      </c>
      <c r="BX15" s="668">
        <v>486.3</v>
      </c>
      <c r="BY15" s="666">
        <v>489.3</v>
      </c>
      <c r="BZ15" s="666">
        <v>492.45</v>
      </c>
      <c r="CA15" s="667">
        <v>493.39</v>
      </c>
      <c r="CB15" s="668">
        <v>497.41</v>
      </c>
      <c r="CC15" s="666">
        <v>499.61</v>
      </c>
      <c r="CD15" s="666">
        <v>500.41</v>
      </c>
      <c r="CE15" s="667">
        <v>501.47</v>
      </c>
      <c r="CF15" s="668">
        <v>508.28</v>
      </c>
      <c r="CG15" s="666">
        <v>510.27</v>
      </c>
      <c r="CH15" s="666">
        <v>511.29</v>
      </c>
      <c r="CI15" s="667">
        <v>512.16</v>
      </c>
      <c r="CJ15" s="669">
        <v>515.92999999999995</v>
      </c>
      <c r="CK15" s="666">
        <v>520.55999999999995</v>
      </c>
      <c r="CL15" s="666">
        <v>523.14</v>
      </c>
      <c r="CM15" s="667">
        <v>523.67999999999995</v>
      </c>
      <c r="CN15" s="668">
        <v>526.04</v>
      </c>
      <c r="CO15" s="666">
        <v>526.70000000000005</v>
      </c>
      <c r="CP15" s="666">
        <v>528.41999999999996</v>
      </c>
      <c r="CQ15" s="667">
        <v>530.28</v>
      </c>
      <c r="CR15" s="668">
        <v>533</v>
      </c>
      <c r="CS15" s="666">
        <v>532.9</v>
      </c>
      <c r="CT15" s="666">
        <v>535.39</v>
      </c>
      <c r="CU15" s="667">
        <v>537.41999999999996</v>
      </c>
      <c r="CV15" s="665">
        <v>539.66999999999996</v>
      </c>
      <c r="CW15" s="666">
        <v>551.63</v>
      </c>
      <c r="CX15" s="666">
        <v>554.03</v>
      </c>
      <c r="CY15" s="667">
        <v>554.89</v>
      </c>
      <c r="CZ15" s="665">
        <v>560.29999999999995</v>
      </c>
      <c r="DA15" s="666">
        <v>563.87</v>
      </c>
      <c r="DB15" s="666">
        <v>564.09</v>
      </c>
      <c r="DC15" s="667">
        <v>566.98</v>
      </c>
      <c r="DD15" s="668">
        <v>572.42999999999995</v>
      </c>
      <c r="DE15" s="666">
        <v>579.15</v>
      </c>
      <c r="DF15" s="666">
        <v>587.47</v>
      </c>
      <c r="DG15" s="667">
        <v>594.66999999999996</v>
      </c>
      <c r="DH15" s="668">
        <v>603.21</v>
      </c>
      <c r="DI15" s="666">
        <v>607.88</v>
      </c>
      <c r="DJ15" s="666">
        <v>618.82000000000005</v>
      </c>
      <c r="DK15" s="667">
        <v>622.23</v>
      </c>
      <c r="DL15" s="668">
        <v>633.85</v>
      </c>
      <c r="DM15" s="666">
        <v>640.07000000000005</v>
      </c>
      <c r="DN15" s="666">
        <v>642.79999999999995</v>
      </c>
      <c r="DO15" s="667">
        <v>647.89</v>
      </c>
      <c r="DP15" s="668">
        <v>654.97</v>
      </c>
      <c r="DQ15" s="666">
        <v>660.82</v>
      </c>
      <c r="DR15" s="666">
        <v>666.4</v>
      </c>
      <c r="DS15" s="667">
        <v>668.25</v>
      </c>
      <c r="DT15" s="668">
        <v>672.17</v>
      </c>
      <c r="DU15" s="666">
        <v>679.9</v>
      </c>
      <c r="DV15" s="666">
        <v>689.75</v>
      </c>
      <c r="DW15" s="667">
        <v>696.2</v>
      </c>
      <c r="DX15" s="668">
        <v>704.84</v>
      </c>
      <c r="DY15" s="666">
        <v>708.1</v>
      </c>
      <c r="DZ15" s="666">
        <v>714.7</v>
      </c>
      <c r="EA15" s="667">
        <v>707.23</v>
      </c>
      <c r="EB15" s="668">
        <v>714.39</v>
      </c>
      <c r="EC15" s="666">
        <v>715.35</v>
      </c>
      <c r="ED15" s="666">
        <v>722.61</v>
      </c>
      <c r="EE15" s="667">
        <v>723.34</v>
      </c>
      <c r="EF15" s="668">
        <v>730.49</v>
      </c>
      <c r="EG15" s="666">
        <v>737.82</v>
      </c>
      <c r="EH15" s="666">
        <v>747.94</v>
      </c>
      <c r="EI15" s="667">
        <v>753.93</v>
      </c>
      <c r="EJ15" s="668">
        <v>757.76</v>
      </c>
      <c r="EK15" s="666">
        <v>764.47</v>
      </c>
      <c r="EL15" s="666">
        <v>768.52</v>
      </c>
      <c r="EM15" s="667">
        <v>772.18</v>
      </c>
      <c r="EN15" s="668">
        <v>782</v>
      </c>
      <c r="EO15" s="666">
        <v>784.6</v>
      </c>
      <c r="EP15" s="666">
        <v>792.86</v>
      </c>
      <c r="EQ15" s="667">
        <v>792.77</v>
      </c>
      <c r="ER15" s="668">
        <v>800.12</v>
      </c>
      <c r="ES15" s="666">
        <v>803.12</v>
      </c>
      <c r="ET15" s="666">
        <v>806.12</v>
      </c>
      <c r="EU15" s="667">
        <v>809.12</v>
      </c>
      <c r="EV15" s="668">
        <v>812.56</v>
      </c>
      <c r="EW15" s="666">
        <v>816.56</v>
      </c>
      <c r="EX15" s="666">
        <v>820.04</v>
      </c>
      <c r="EY15" s="667">
        <v>823.52</v>
      </c>
      <c r="EZ15" s="668">
        <v>827.77</v>
      </c>
      <c r="FA15" s="666">
        <v>831.73</v>
      </c>
      <c r="FB15" s="666">
        <v>835.69</v>
      </c>
      <c r="FC15" s="667">
        <v>839.65</v>
      </c>
      <c r="FD15" s="668">
        <v>844.01</v>
      </c>
      <c r="FE15" s="666">
        <v>848.26</v>
      </c>
      <c r="FF15" s="666">
        <v>852.51</v>
      </c>
      <c r="FG15" s="667">
        <v>856.77</v>
      </c>
      <c r="FH15" s="668">
        <v>860.89</v>
      </c>
      <c r="FI15" s="666">
        <v>865.23</v>
      </c>
      <c r="FJ15" s="666">
        <v>869.56</v>
      </c>
      <c r="FK15" s="667">
        <v>873.9</v>
      </c>
      <c r="FL15" s="668">
        <v>878.11</v>
      </c>
      <c r="FM15" s="666">
        <v>882.53</v>
      </c>
      <c r="FN15" s="666">
        <v>886.96</v>
      </c>
      <c r="FO15" s="667">
        <v>891.38</v>
      </c>
      <c r="FP15" s="668">
        <v>895.67</v>
      </c>
      <c r="FQ15" s="666">
        <v>900.18</v>
      </c>
      <c r="FR15" s="666">
        <v>904.69</v>
      </c>
      <c r="FS15" s="667">
        <v>909.21</v>
      </c>
      <c r="FT15" s="668">
        <v>913.58</v>
      </c>
      <c r="FU15" s="666">
        <v>918.19</v>
      </c>
      <c r="FV15" s="666">
        <v>922.79</v>
      </c>
      <c r="FW15" s="667">
        <v>927.39</v>
      </c>
      <c r="FX15" s="668">
        <v>931.86</v>
      </c>
      <c r="FY15" s="666">
        <v>936.55</v>
      </c>
      <c r="FZ15" s="666">
        <v>941.24</v>
      </c>
      <c r="GA15" s="667">
        <v>945.94</v>
      </c>
      <c r="GB15" s="668">
        <v>950.49</v>
      </c>
      <c r="GC15" s="666">
        <v>955.28</v>
      </c>
      <c r="GD15" s="666">
        <v>960.07</v>
      </c>
      <c r="GE15" s="667">
        <v>964.86</v>
      </c>
      <c r="GF15" s="668">
        <v>969.5</v>
      </c>
      <c r="GG15" s="666">
        <v>974.39</v>
      </c>
      <c r="GH15" s="666">
        <v>979.27</v>
      </c>
      <c r="GI15" s="667">
        <v>984.15</v>
      </c>
      <c r="GJ15" s="668">
        <v>988.89</v>
      </c>
      <c r="GK15" s="666">
        <v>993.87</v>
      </c>
      <c r="GL15" s="666">
        <v>998.86</v>
      </c>
      <c r="GM15" s="667">
        <v>1003.84</v>
      </c>
      <c r="GN15" s="668">
        <v>1008.67</v>
      </c>
      <c r="GO15" s="666">
        <v>1013.75</v>
      </c>
      <c r="GP15" s="666">
        <v>1018.83</v>
      </c>
      <c r="GQ15" s="667">
        <v>1023.91</v>
      </c>
      <c r="GR15" s="668">
        <v>1028.8399999999999</v>
      </c>
      <c r="GS15" s="666">
        <v>1034.03</v>
      </c>
      <c r="GT15" s="666">
        <v>1039.21</v>
      </c>
      <c r="GU15" s="667">
        <v>1044.3900000000001</v>
      </c>
      <c r="GV15" s="668">
        <v>1049.42</v>
      </c>
      <c r="GW15" s="666">
        <v>1054.71</v>
      </c>
      <c r="GX15" s="666">
        <v>1059.99</v>
      </c>
      <c r="GY15" s="667">
        <v>1065.28</v>
      </c>
      <c r="GZ15" s="668">
        <v>1070.4100000000001</v>
      </c>
      <c r="HA15" s="666">
        <v>1075.8</v>
      </c>
      <c r="HB15" s="666">
        <v>1081.19</v>
      </c>
      <c r="HC15" s="667">
        <v>1086.5899999999999</v>
      </c>
      <c r="HD15" s="668">
        <v>1091.82</v>
      </c>
      <c r="HE15" s="666">
        <v>1097.32</v>
      </c>
      <c r="HF15" s="666">
        <v>1102.82</v>
      </c>
      <c r="HG15" s="667">
        <v>1108.32</v>
      </c>
      <c r="HH15" s="668">
        <v>1113.6500000000001</v>
      </c>
      <c r="HI15" s="666">
        <v>1119.26</v>
      </c>
      <c r="HJ15" s="666">
        <v>1124.8699999999999</v>
      </c>
      <c r="HK15" s="667">
        <v>1130.48</v>
      </c>
      <c r="HL15" s="668">
        <v>1135.93</v>
      </c>
      <c r="HM15" s="666">
        <v>1141.6500000000001</v>
      </c>
      <c r="HN15" s="666">
        <v>1147.3699999999999</v>
      </c>
      <c r="HO15" s="667">
        <v>1153.0899999999999</v>
      </c>
      <c r="HP15" s="668">
        <v>1158.6500000000001</v>
      </c>
      <c r="HQ15" s="666">
        <v>1164.48</v>
      </c>
      <c r="HR15" s="666">
        <v>1170.32</v>
      </c>
      <c r="HS15" s="667">
        <v>1176.1600000000001</v>
      </c>
      <c r="HT15" s="668">
        <v>1181.82</v>
      </c>
      <c r="HU15" s="666">
        <v>1187.77</v>
      </c>
      <c r="HV15" s="666">
        <v>1193.73</v>
      </c>
      <c r="HW15" s="667">
        <v>1199.68</v>
      </c>
      <c r="HX15" s="668">
        <v>1205.45</v>
      </c>
      <c r="HY15" s="666">
        <v>1211.53</v>
      </c>
      <c r="HZ15" s="666">
        <v>1217.5999999999999</v>
      </c>
      <c r="IA15" s="667">
        <v>1223.67</v>
      </c>
      <c r="IB15" s="668">
        <v>1229.56</v>
      </c>
      <c r="IC15" s="666">
        <v>1235.76</v>
      </c>
      <c r="ID15" s="666">
        <v>1241.95</v>
      </c>
      <c r="IE15" s="667">
        <v>1248.1500000000001</v>
      </c>
      <c r="IF15" s="668">
        <v>1254.1500000000001</v>
      </c>
      <c r="IG15" s="666">
        <v>1260.47</v>
      </c>
      <c r="IH15" s="666">
        <v>1266.79</v>
      </c>
      <c r="II15" s="667">
        <v>1273.1099999999999</v>
      </c>
      <c r="IJ15" s="668">
        <v>1279.24</v>
      </c>
      <c r="IK15" s="666">
        <v>1285.68</v>
      </c>
      <c r="IL15" s="666">
        <v>1292.1300000000001</v>
      </c>
      <c r="IM15" s="667">
        <v>1298.57</v>
      </c>
      <c r="IN15" s="668">
        <v>1304.82</v>
      </c>
      <c r="IO15" s="666">
        <v>1311.4</v>
      </c>
      <c r="IP15" s="666">
        <v>1317.97</v>
      </c>
      <c r="IQ15" s="667">
        <v>1324.54</v>
      </c>
      <c r="IR15" s="668">
        <v>1330.92</v>
      </c>
      <c r="IS15" s="666">
        <v>1337.62</v>
      </c>
      <c r="IT15" s="666">
        <v>1344.33</v>
      </c>
      <c r="IU15" s="667">
        <v>1351.03</v>
      </c>
      <c r="IV15" s="668">
        <v>1357.54</v>
      </c>
      <c r="IW15" s="666">
        <v>1364.38</v>
      </c>
      <c r="IX15" s="666">
        <v>1371.22</v>
      </c>
      <c r="IY15" s="667">
        <v>1378.05</v>
      </c>
      <c r="IZ15" s="668">
        <v>1384.69</v>
      </c>
      <c r="JA15" s="666">
        <v>1391.66</v>
      </c>
      <c r="JB15" s="666">
        <v>1398.64</v>
      </c>
      <c r="JC15" s="667">
        <v>1405.62</v>
      </c>
      <c r="JD15" s="668">
        <v>1412.38</v>
      </c>
      <c r="JE15" s="666">
        <v>1419.5</v>
      </c>
      <c r="JF15" s="666">
        <v>1426.61</v>
      </c>
      <c r="JG15" s="667">
        <v>1433.73</v>
      </c>
      <c r="JH15" s="668">
        <v>1440.63</v>
      </c>
      <c r="JI15" s="666">
        <v>1447.89</v>
      </c>
      <c r="JJ15" s="666">
        <v>1455.14</v>
      </c>
      <c r="JK15" s="667">
        <v>1462.4</v>
      </c>
      <c r="JL15" s="668">
        <v>1469.44</v>
      </c>
      <c r="JM15" s="666">
        <v>1476.84</v>
      </c>
      <c r="JN15" s="666">
        <v>1484.25</v>
      </c>
      <c r="JO15" s="667">
        <v>1491.65</v>
      </c>
      <c r="JP15" s="668">
        <v>1498.83</v>
      </c>
      <c r="JQ15" s="666">
        <v>1506.38</v>
      </c>
      <c r="JR15" s="666">
        <v>1513.93</v>
      </c>
      <c r="JS15" s="667">
        <v>1521.48</v>
      </c>
      <c r="JT15" s="668">
        <v>1528.81</v>
      </c>
      <c r="JU15" s="666">
        <v>1536.51</v>
      </c>
      <c r="JV15" s="666">
        <v>1544.21</v>
      </c>
      <c r="JW15" s="667">
        <v>1551.91</v>
      </c>
      <c r="JX15" s="668">
        <v>1559.38</v>
      </c>
      <c r="JY15" s="666">
        <v>1567.24</v>
      </c>
      <c r="JZ15" s="666">
        <v>1575.1</v>
      </c>
      <c r="KA15" s="667">
        <v>1582.95</v>
      </c>
      <c r="KB15" s="668">
        <v>1590.57</v>
      </c>
      <c r="KC15" s="666">
        <v>1598.58</v>
      </c>
      <c r="KD15" s="666">
        <v>1606.6</v>
      </c>
      <c r="KE15" s="667">
        <v>1614.61</v>
      </c>
      <c r="KF15" s="668">
        <v>1622.38</v>
      </c>
      <c r="KG15" s="666">
        <v>1630.56</v>
      </c>
      <c r="KH15" s="666">
        <v>1638.73</v>
      </c>
      <c r="KI15" s="667">
        <v>1646.9</v>
      </c>
      <c r="KJ15" s="668">
        <v>1654.83</v>
      </c>
      <c r="KK15" s="666">
        <v>1663.17</v>
      </c>
      <c r="KL15" s="666">
        <v>1671.5</v>
      </c>
      <c r="KM15" s="667">
        <v>1679.84</v>
      </c>
      <c r="KN15" s="668">
        <v>1687.93</v>
      </c>
      <c r="KO15" s="666">
        <v>1696.43</v>
      </c>
      <c r="KP15" s="666">
        <v>1704.93</v>
      </c>
      <c r="KQ15" s="667">
        <v>1713.44</v>
      </c>
      <c r="KR15" s="668">
        <v>1721.69</v>
      </c>
      <c r="KS15" s="666">
        <v>1730.36</v>
      </c>
      <c r="KT15" s="666">
        <v>1739.03</v>
      </c>
      <c r="KU15" s="667">
        <v>1747.71</v>
      </c>
      <c r="KV15" s="668">
        <v>1756.12</v>
      </c>
      <c r="KW15" s="666">
        <v>1764.97</v>
      </c>
      <c r="KX15" s="666">
        <v>1773.81</v>
      </c>
      <c r="KY15" s="667">
        <v>1782.66</v>
      </c>
      <c r="KZ15" s="668">
        <v>1791.24</v>
      </c>
      <c r="LA15" s="666">
        <v>1800.27</v>
      </c>
      <c r="LB15" s="666">
        <v>1809.29</v>
      </c>
      <c r="LC15" s="667">
        <v>1818.31</v>
      </c>
      <c r="LD15" s="668">
        <v>1827.07</v>
      </c>
      <c r="LE15" s="666">
        <v>1836.27</v>
      </c>
      <c r="LF15" s="666">
        <v>1845.48</v>
      </c>
      <c r="LG15" s="667">
        <v>1854.68</v>
      </c>
      <c r="LH15" s="668">
        <v>1863.61</v>
      </c>
      <c r="LI15" s="666">
        <v>1873</v>
      </c>
      <c r="LJ15" s="666">
        <v>1882.38</v>
      </c>
      <c r="LK15" s="667">
        <v>1891.77</v>
      </c>
      <c r="LL15" s="668">
        <v>1900.88</v>
      </c>
      <c r="LM15" s="666">
        <v>1910.46</v>
      </c>
      <c r="LN15" s="666">
        <v>1920.03</v>
      </c>
      <c r="LO15" s="667">
        <v>1929.61</v>
      </c>
      <c r="LP15" s="668">
        <v>1938.9</v>
      </c>
      <c r="LQ15" s="666">
        <v>1948.67</v>
      </c>
      <c r="LR15" s="666">
        <v>1958.43</v>
      </c>
      <c r="LS15" s="667">
        <v>1968.2</v>
      </c>
      <c r="LT15" s="668">
        <v>1977.68</v>
      </c>
      <c r="LU15" s="666">
        <v>1987.64</v>
      </c>
      <c r="LV15" s="666">
        <v>1997.6</v>
      </c>
      <c r="LW15" s="667">
        <v>2007.56</v>
      </c>
      <c r="LX15" s="668">
        <v>2017.23</v>
      </c>
      <c r="LY15" s="666">
        <v>2027.39</v>
      </c>
      <c r="LZ15" s="666">
        <v>2037.55</v>
      </c>
      <c r="MA15" s="667">
        <v>2047.72</v>
      </c>
      <c r="MB15" s="668">
        <v>2057.5700000000002</v>
      </c>
      <c r="MC15" s="666">
        <v>2067.94</v>
      </c>
      <c r="MD15" s="666">
        <v>2078.3000000000002</v>
      </c>
      <c r="ME15" s="667">
        <v>2088.67</v>
      </c>
      <c r="MF15" s="668">
        <v>2098.73</v>
      </c>
      <c r="MG15" s="666">
        <v>2109.3000000000002</v>
      </c>
      <c r="MH15" s="666">
        <v>2119.87</v>
      </c>
      <c r="MI15" s="667">
        <v>2130.44</v>
      </c>
      <c r="MJ15" s="668">
        <v>2140.6999999999998</v>
      </c>
      <c r="MK15" s="666">
        <v>2151.48</v>
      </c>
      <c r="ML15" s="666">
        <v>2162.27</v>
      </c>
      <c r="MM15" s="667">
        <v>2173.0500000000002</v>
      </c>
      <c r="MN15" s="668">
        <v>2183.5100000000002</v>
      </c>
      <c r="MO15" s="666">
        <v>2194.5100000000002</v>
      </c>
      <c r="MP15" s="666">
        <v>2205.5100000000002</v>
      </c>
      <c r="MQ15" s="667">
        <v>2216.5100000000002</v>
      </c>
      <c r="MR15" s="668">
        <v>2227.1799999999998</v>
      </c>
      <c r="MS15" s="666">
        <v>2238.4</v>
      </c>
      <c r="MT15" s="666">
        <v>2249.62</v>
      </c>
      <c r="MU15" s="667">
        <v>2260.84</v>
      </c>
      <c r="MV15" s="668">
        <v>2271.73</v>
      </c>
      <c r="MW15" s="666">
        <v>2283.17</v>
      </c>
      <c r="MX15" s="666">
        <v>2294.62</v>
      </c>
      <c r="MY15" s="667">
        <v>2306.06</v>
      </c>
      <c r="MZ15" s="668">
        <v>2317.16</v>
      </c>
      <c r="NA15" s="666">
        <v>2328.84</v>
      </c>
      <c r="NB15" s="666">
        <v>2340.5100000000002</v>
      </c>
      <c r="NC15" s="667">
        <v>2352.1799999999998</v>
      </c>
      <c r="ND15" s="668">
        <v>2363.5100000000002</v>
      </c>
      <c r="NE15" s="666">
        <v>2375.41</v>
      </c>
      <c r="NF15" s="666">
        <v>2387.3200000000002</v>
      </c>
      <c r="NG15" s="667">
        <v>2399.23</v>
      </c>
      <c r="NH15" s="668">
        <v>2410.7800000000002</v>
      </c>
      <c r="NI15" s="666">
        <v>2422.92</v>
      </c>
      <c r="NJ15" s="666">
        <v>2435.0700000000002</v>
      </c>
      <c r="NK15" s="667">
        <v>2447.21</v>
      </c>
      <c r="NL15" s="668">
        <v>2458.9899999999998</v>
      </c>
      <c r="NM15" s="666">
        <v>2471.38</v>
      </c>
      <c r="NN15" s="666">
        <v>2483.77</v>
      </c>
      <c r="NO15" s="667">
        <v>2496.15</v>
      </c>
      <c r="NP15" s="668">
        <v>2508.17</v>
      </c>
      <c r="NQ15" s="666">
        <v>2520.81</v>
      </c>
      <c r="NR15" s="666">
        <v>2533.44</v>
      </c>
      <c r="NS15" s="667">
        <v>2546.08</v>
      </c>
      <c r="NT15" s="668">
        <v>2558.33</v>
      </c>
      <c r="NU15" s="666">
        <v>2571.2199999999998</v>
      </c>
      <c r="NV15" s="666">
        <v>2584.11</v>
      </c>
      <c r="NW15" s="667">
        <v>2597</v>
      </c>
      <c r="NX15" s="668">
        <v>2609.5</v>
      </c>
      <c r="NY15" s="666">
        <v>2622.65</v>
      </c>
      <c r="NZ15" s="666">
        <v>2635.79</v>
      </c>
      <c r="OA15" s="667">
        <v>2648.94</v>
      </c>
      <c r="OB15" s="668">
        <v>2661.69</v>
      </c>
      <c r="OC15" s="666">
        <v>2675.1</v>
      </c>
      <c r="OD15" s="666">
        <v>2688.51</v>
      </c>
      <c r="OE15" s="667">
        <v>2701.92</v>
      </c>
      <c r="OF15" s="668">
        <v>2714.92</v>
      </c>
      <c r="OG15" s="666">
        <v>2728.6</v>
      </c>
      <c r="OH15" s="666">
        <v>2742.28</v>
      </c>
      <c r="OI15" s="667">
        <v>2755.96</v>
      </c>
      <c r="OJ15" s="668">
        <v>2769.22</v>
      </c>
      <c r="OK15" s="666">
        <v>2783.17</v>
      </c>
      <c r="OL15" s="666">
        <v>2797.12</v>
      </c>
      <c r="OM15" s="667">
        <v>2811.08</v>
      </c>
      <c r="ON15" s="668">
        <v>2824.61</v>
      </c>
      <c r="OO15" s="666">
        <v>2838.84</v>
      </c>
      <c r="OP15" s="666">
        <v>2853.07</v>
      </c>
      <c r="OQ15" s="667">
        <v>2867.3</v>
      </c>
      <c r="OR15" s="668">
        <v>2881.1</v>
      </c>
      <c r="OS15" s="666">
        <v>2895.61</v>
      </c>
      <c r="OT15" s="666">
        <v>2910.13</v>
      </c>
      <c r="OU15" s="667">
        <v>2924.64</v>
      </c>
      <c r="OV15" s="668">
        <v>2938.72</v>
      </c>
      <c r="OW15" s="666">
        <v>2953.53</v>
      </c>
      <c r="OX15" s="666">
        <v>2968.33</v>
      </c>
      <c r="OY15" s="667">
        <v>2983.14</v>
      </c>
      <c r="OZ15" s="668">
        <v>2997.5</v>
      </c>
      <c r="PA15" s="666">
        <v>3012.6</v>
      </c>
      <c r="PB15" s="666">
        <v>3027.7</v>
      </c>
      <c r="PC15" s="667">
        <v>3042.8</v>
      </c>
      <c r="PD15" s="668">
        <v>3057.45</v>
      </c>
      <c r="PE15" s="666">
        <v>3072.85</v>
      </c>
      <c r="PF15" s="666">
        <v>3088.25</v>
      </c>
      <c r="PG15" s="667">
        <v>3103.65</v>
      </c>
      <c r="PH15" s="668">
        <v>3118.6</v>
      </c>
      <c r="PI15" s="666">
        <v>3134.31</v>
      </c>
      <c r="PJ15" s="666">
        <v>3150.02</v>
      </c>
      <c r="PK15" s="667">
        <v>3165.73</v>
      </c>
      <c r="PL15" s="668">
        <v>3180.97</v>
      </c>
      <c r="PM15" s="666">
        <v>3196.99</v>
      </c>
      <c r="PN15" s="666">
        <v>3213.02</v>
      </c>
      <c r="PO15" s="667">
        <v>3229.04</v>
      </c>
      <c r="PP15" s="668">
        <v>3244.59</v>
      </c>
      <c r="PQ15" s="666">
        <v>3260.93</v>
      </c>
      <c r="PR15" s="666">
        <v>3277.28</v>
      </c>
      <c r="PS15" s="667">
        <v>3293.62</v>
      </c>
      <c r="PT15" s="668">
        <v>3309.48</v>
      </c>
      <c r="PU15" s="666">
        <v>3326.15</v>
      </c>
      <c r="PV15" s="666">
        <v>3342.82</v>
      </c>
      <c r="PW15" s="667">
        <v>3359.5</v>
      </c>
      <c r="PX15" s="668">
        <v>3375.67</v>
      </c>
      <c r="PY15" s="666">
        <v>3392.67</v>
      </c>
      <c r="PZ15" s="666">
        <v>3409.68</v>
      </c>
      <c r="QA15" s="667">
        <v>3426.69</v>
      </c>
      <c r="QB15" s="668">
        <v>3443.18</v>
      </c>
      <c r="QC15" s="666">
        <v>3460.53</v>
      </c>
      <c r="QD15" s="666">
        <v>3477.87</v>
      </c>
      <c r="QE15" s="667">
        <v>3495.22</v>
      </c>
      <c r="QF15" s="668">
        <v>3512.04</v>
      </c>
      <c r="QG15" s="666">
        <v>3529.74</v>
      </c>
      <c r="QH15" s="666">
        <v>3547.43</v>
      </c>
      <c r="QI15" s="667">
        <v>3565.12</v>
      </c>
      <c r="QJ15" s="668">
        <v>3582.29</v>
      </c>
      <c r="QK15" s="666">
        <v>3600.33</v>
      </c>
      <c r="QL15" s="666">
        <v>3618.38</v>
      </c>
      <c r="QM15" s="667">
        <v>3636.43</v>
      </c>
      <c r="QN15" s="668">
        <v>3653.93</v>
      </c>
      <c r="QO15" s="666">
        <v>3672.34</v>
      </c>
      <c r="QP15" s="666">
        <v>3690.75</v>
      </c>
      <c r="QQ15" s="667">
        <v>3709.15</v>
      </c>
      <c r="QR15" s="668">
        <v>3727.01</v>
      </c>
      <c r="QS15" s="666">
        <v>3745.79</v>
      </c>
      <c r="QT15" s="666">
        <v>3764.56</v>
      </c>
      <c r="QU15" s="667">
        <v>3783.34</v>
      </c>
      <c r="QV15" s="668">
        <v>3801.55</v>
      </c>
      <c r="QW15" s="666">
        <v>3820.7</v>
      </c>
      <c r="QX15" s="666">
        <v>3839.85</v>
      </c>
      <c r="QY15" s="667">
        <v>3859</v>
      </c>
      <c r="QZ15" s="668">
        <v>3877.58</v>
      </c>
      <c r="RA15" s="666">
        <v>3897.12</v>
      </c>
      <c r="RB15" s="666">
        <v>3916.65</v>
      </c>
      <c r="RC15" s="667">
        <v>3936.18</v>
      </c>
      <c r="RD15" s="668">
        <v>3955.13</v>
      </c>
      <c r="RE15" s="666">
        <v>3975.06</v>
      </c>
      <c r="RF15" s="666">
        <v>3994.98</v>
      </c>
      <c r="RG15" s="667">
        <v>4014.91</v>
      </c>
      <c r="RH15" s="668">
        <v>4034.24</v>
      </c>
      <c r="RI15" s="666">
        <v>4054.56</v>
      </c>
      <c r="RJ15" s="666">
        <v>4074.88</v>
      </c>
      <c r="RK15" s="667">
        <v>4095.21</v>
      </c>
      <c r="RL15" s="668">
        <v>4114.92</v>
      </c>
      <c r="RM15" s="666">
        <v>4135.6499999999996</v>
      </c>
      <c r="RN15" s="666">
        <v>4156.38</v>
      </c>
      <c r="RO15" s="667">
        <v>4177.1099999999997</v>
      </c>
      <c r="RP15" s="668">
        <v>4197.22</v>
      </c>
      <c r="RQ15" s="666">
        <v>4218.3599999999997</v>
      </c>
      <c r="RR15" s="666">
        <v>4239.51</v>
      </c>
      <c r="RS15" s="667">
        <v>4260.6499999999996</v>
      </c>
      <c r="RT15" s="668">
        <v>4281.16</v>
      </c>
      <c r="RU15" s="666">
        <v>4302.7299999999996</v>
      </c>
      <c r="RV15" s="666">
        <v>4324.3</v>
      </c>
      <c r="RW15" s="667">
        <v>4345.87</v>
      </c>
      <c r="RX15" s="668">
        <v>4366.79</v>
      </c>
      <c r="RY15" s="666">
        <v>4388.79</v>
      </c>
      <c r="RZ15" s="666">
        <v>4410.78</v>
      </c>
      <c r="SA15" s="741">
        <v>4432.78</v>
      </c>
    </row>
    <row r="16" spans="1:542">
      <c r="A16" s="687"/>
      <c r="B16" s="604"/>
      <c r="C16" s="604"/>
      <c r="D16" s="689"/>
      <c r="E16" s="604"/>
      <c r="F16" s="604"/>
      <c r="G16" s="610">
        <v>15</v>
      </c>
      <c r="H16" s="662" t="s">
        <v>64</v>
      </c>
      <c r="I16" s="618">
        <v>15</v>
      </c>
      <c r="J16" s="663" t="s">
        <v>380</v>
      </c>
      <c r="K16" s="664">
        <v>0.05</v>
      </c>
      <c r="L16" s="665">
        <v>270.52</v>
      </c>
      <c r="M16" s="666">
        <v>275.77999999999997</v>
      </c>
      <c r="N16" s="666">
        <v>285.60000000000002</v>
      </c>
      <c r="O16" s="667">
        <v>291.08</v>
      </c>
      <c r="P16" s="665">
        <v>296.16000000000003</v>
      </c>
      <c r="Q16" s="666">
        <v>303.75</v>
      </c>
      <c r="R16" s="666">
        <v>315.68</v>
      </c>
      <c r="S16" s="667">
        <v>320.27999999999997</v>
      </c>
      <c r="T16" s="668">
        <v>326.14999999999998</v>
      </c>
      <c r="U16" s="666">
        <v>328.53</v>
      </c>
      <c r="V16" s="666">
        <v>339.43</v>
      </c>
      <c r="W16" s="667">
        <v>340.6</v>
      </c>
      <c r="X16" s="668">
        <v>341.33</v>
      </c>
      <c r="Y16" s="666">
        <v>343.87</v>
      </c>
      <c r="Z16" s="666">
        <v>349.13</v>
      </c>
      <c r="AA16" s="667">
        <v>350.51</v>
      </c>
      <c r="AB16" s="668">
        <v>351.28</v>
      </c>
      <c r="AC16" s="666">
        <v>353.23</v>
      </c>
      <c r="AD16" s="666">
        <v>357.74</v>
      </c>
      <c r="AE16" s="667">
        <v>357.71</v>
      </c>
      <c r="AF16" s="668">
        <v>357.94</v>
      </c>
      <c r="AG16" s="666">
        <v>359.12</v>
      </c>
      <c r="AH16" s="666">
        <v>360.8</v>
      </c>
      <c r="AI16" s="667">
        <v>360.91</v>
      </c>
      <c r="AJ16" s="668">
        <v>360.26</v>
      </c>
      <c r="AK16" s="666">
        <v>362.26</v>
      </c>
      <c r="AL16" s="666">
        <v>363.58</v>
      </c>
      <c r="AM16" s="667">
        <v>363.91</v>
      </c>
      <c r="AN16" s="668">
        <v>366.29</v>
      </c>
      <c r="AO16" s="666">
        <v>368.16</v>
      </c>
      <c r="AP16" s="666">
        <v>372.27</v>
      </c>
      <c r="AQ16" s="667">
        <v>374.39</v>
      </c>
      <c r="AR16" s="668">
        <v>378.8</v>
      </c>
      <c r="AS16" s="666">
        <v>382.73</v>
      </c>
      <c r="AT16" s="666">
        <v>386.7</v>
      </c>
      <c r="AU16" s="667">
        <v>388.36</v>
      </c>
      <c r="AV16" s="668">
        <v>394.83</v>
      </c>
      <c r="AW16" s="666">
        <v>398.49</v>
      </c>
      <c r="AX16" s="666">
        <v>402.75</v>
      </c>
      <c r="AY16" s="667">
        <v>404</v>
      </c>
      <c r="AZ16" s="668">
        <v>405.46</v>
      </c>
      <c r="BA16" s="666">
        <v>408.36</v>
      </c>
      <c r="BB16" s="666">
        <v>414.01</v>
      </c>
      <c r="BC16" s="667">
        <v>415.03</v>
      </c>
      <c r="BD16" s="668">
        <v>417.23</v>
      </c>
      <c r="BE16" s="666">
        <v>419.02</v>
      </c>
      <c r="BF16" s="666">
        <v>421.7</v>
      </c>
      <c r="BG16" s="667">
        <v>422.01</v>
      </c>
      <c r="BH16" s="668">
        <v>424.47</v>
      </c>
      <c r="BI16" s="666">
        <v>428.96</v>
      </c>
      <c r="BJ16" s="666">
        <v>433.01</v>
      </c>
      <c r="BK16" s="667">
        <v>433.35</v>
      </c>
      <c r="BL16" s="668">
        <v>436.37</v>
      </c>
      <c r="BM16" s="666">
        <v>441.4</v>
      </c>
      <c r="BN16" s="666">
        <v>444.14</v>
      </c>
      <c r="BO16" s="667">
        <v>445.43</v>
      </c>
      <c r="BP16" s="668">
        <v>449.93</v>
      </c>
      <c r="BQ16" s="666">
        <v>453.36</v>
      </c>
      <c r="BR16" s="666">
        <v>455.18</v>
      </c>
      <c r="BS16" s="667">
        <v>456.83</v>
      </c>
      <c r="BT16" s="668">
        <v>460.62</v>
      </c>
      <c r="BU16" s="666">
        <v>466.66</v>
      </c>
      <c r="BV16" s="666">
        <v>471.12</v>
      </c>
      <c r="BW16" s="667">
        <v>471.24</v>
      </c>
      <c r="BX16" s="668">
        <v>473.49</v>
      </c>
      <c r="BY16" s="666">
        <v>476.42</v>
      </c>
      <c r="BZ16" s="666">
        <v>480.07</v>
      </c>
      <c r="CA16" s="667">
        <v>480.75</v>
      </c>
      <c r="CB16" s="668">
        <v>482.63</v>
      </c>
      <c r="CC16" s="666">
        <v>485.59</v>
      </c>
      <c r="CD16" s="666">
        <v>487.37</v>
      </c>
      <c r="CE16" s="667">
        <v>489.24</v>
      </c>
      <c r="CF16" s="668">
        <v>493.85</v>
      </c>
      <c r="CG16" s="666">
        <v>496.31</v>
      </c>
      <c r="CH16" s="666">
        <v>497.18</v>
      </c>
      <c r="CI16" s="667">
        <v>496.64</v>
      </c>
      <c r="CJ16" s="669">
        <v>497.88</v>
      </c>
      <c r="CK16" s="666">
        <v>502.33</v>
      </c>
      <c r="CL16" s="666">
        <v>506.75</v>
      </c>
      <c r="CM16" s="667">
        <v>506.45</v>
      </c>
      <c r="CN16" s="668">
        <v>509.22</v>
      </c>
      <c r="CO16" s="666">
        <v>512.17999999999995</v>
      </c>
      <c r="CP16" s="666">
        <v>514.03</v>
      </c>
      <c r="CQ16" s="667">
        <v>515.04999999999995</v>
      </c>
      <c r="CR16" s="668">
        <v>516.54</v>
      </c>
      <c r="CS16" s="666">
        <v>516.30999999999995</v>
      </c>
      <c r="CT16" s="666">
        <v>519.92999999999995</v>
      </c>
      <c r="CU16" s="667">
        <v>521.86</v>
      </c>
      <c r="CV16" s="665">
        <v>523.79999999999995</v>
      </c>
      <c r="CW16" s="666">
        <v>536.25</v>
      </c>
      <c r="CX16" s="666">
        <v>541.49</v>
      </c>
      <c r="CY16" s="667">
        <v>541.59</v>
      </c>
      <c r="CZ16" s="665">
        <v>545.36</v>
      </c>
      <c r="DA16" s="666">
        <v>549.52</v>
      </c>
      <c r="DB16" s="666">
        <v>550.19000000000005</v>
      </c>
      <c r="DC16" s="667">
        <v>554.41999999999996</v>
      </c>
      <c r="DD16" s="668">
        <v>563.84</v>
      </c>
      <c r="DE16" s="666">
        <v>582.41999999999996</v>
      </c>
      <c r="DF16" s="666">
        <v>594.09</v>
      </c>
      <c r="DG16" s="667">
        <v>607.65</v>
      </c>
      <c r="DH16" s="668">
        <v>615.61</v>
      </c>
      <c r="DI16" s="666">
        <v>618</v>
      </c>
      <c r="DJ16" s="666">
        <v>623.58000000000004</v>
      </c>
      <c r="DK16" s="667">
        <v>630.33000000000004</v>
      </c>
      <c r="DL16" s="668">
        <v>644.64</v>
      </c>
      <c r="DM16" s="666">
        <v>651.23</v>
      </c>
      <c r="DN16" s="666">
        <v>658.68</v>
      </c>
      <c r="DO16" s="667">
        <v>666.93</v>
      </c>
      <c r="DP16" s="668">
        <v>669.92</v>
      </c>
      <c r="DQ16" s="666">
        <v>687.06</v>
      </c>
      <c r="DR16" s="666">
        <v>693.47</v>
      </c>
      <c r="DS16" s="667">
        <v>691.82</v>
      </c>
      <c r="DT16" s="668">
        <v>697.52</v>
      </c>
      <c r="DU16" s="666">
        <v>714.17</v>
      </c>
      <c r="DV16" s="666">
        <v>739.43</v>
      </c>
      <c r="DW16" s="667">
        <v>737.4</v>
      </c>
      <c r="DX16" s="668">
        <v>721.64</v>
      </c>
      <c r="DY16" s="666">
        <v>712.69</v>
      </c>
      <c r="DZ16" s="666">
        <v>718.95</v>
      </c>
      <c r="EA16" s="667">
        <v>719.93</v>
      </c>
      <c r="EB16" s="668">
        <v>726.98</v>
      </c>
      <c r="EC16" s="666">
        <v>735.23</v>
      </c>
      <c r="ED16" s="666">
        <v>744.32</v>
      </c>
      <c r="EE16" s="667">
        <v>745.35</v>
      </c>
      <c r="EF16" s="668">
        <v>753.7</v>
      </c>
      <c r="EG16" s="666">
        <v>767.06</v>
      </c>
      <c r="EH16" s="666">
        <v>776.75</v>
      </c>
      <c r="EI16" s="667">
        <v>779.51</v>
      </c>
      <c r="EJ16" s="668">
        <v>785.64</v>
      </c>
      <c r="EK16" s="666">
        <v>789.19</v>
      </c>
      <c r="EL16" s="666">
        <v>790.48</v>
      </c>
      <c r="EM16" s="667">
        <v>790.25</v>
      </c>
      <c r="EN16" s="668">
        <v>798.03</v>
      </c>
      <c r="EO16" s="666">
        <v>800.91</v>
      </c>
      <c r="EP16" s="666">
        <v>806.93</v>
      </c>
      <c r="EQ16" s="667">
        <v>807.9</v>
      </c>
      <c r="ER16" s="668">
        <v>815.35</v>
      </c>
      <c r="ES16" s="666">
        <v>818.41</v>
      </c>
      <c r="ET16" s="666">
        <v>821.47</v>
      </c>
      <c r="EU16" s="667">
        <v>824.52</v>
      </c>
      <c r="EV16" s="668">
        <v>828.03</v>
      </c>
      <c r="EW16" s="666">
        <v>832.1</v>
      </c>
      <c r="EX16" s="666">
        <v>835.65</v>
      </c>
      <c r="EY16" s="667">
        <v>839.19</v>
      </c>
      <c r="EZ16" s="668">
        <v>843.53</v>
      </c>
      <c r="FA16" s="666">
        <v>847.57</v>
      </c>
      <c r="FB16" s="666">
        <v>851.6</v>
      </c>
      <c r="FC16" s="667">
        <v>855.64</v>
      </c>
      <c r="FD16" s="668">
        <v>860.08</v>
      </c>
      <c r="FE16" s="666">
        <v>864.41</v>
      </c>
      <c r="FF16" s="666">
        <v>868.74</v>
      </c>
      <c r="FG16" s="667">
        <v>873.07</v>
      </c>
      <c r="FH16" s="668">
        <v>877.28</v>
      </c>
      <c r="FI16" s="666">
        <v>881.7</v>
      </c>
      <c r="FJ16" s="666">
        <v>886.12</v>
      </c>
      <c r="FK16" s="667">
        <v>890.54</v>
      </c>
      <c r="FL16" s="668">
        <v>894.82</v>
      </c>
      <c r="FM16" s="666">
        <v>899.33</v>
      </c>
      <c r="FN16" s="666">
        <v>903.84</v>
      </c>
      <c r="FO16" s="667">
        <v>908.35</v>
      </c>
      <c r="FP16" s="668">
        <v>912.72</v>
      </c>
      <c r="FQ16" s="666">
        <v>917.32</v>
      </c>
      <c r="FR16" s="666">
        <v>921.92</v>
      </c>
      <c r="FS16" s="667">
        <v>926.51</v>
      </c>
      <c r="FT16" s="668">
        <v>930.97</v>
      </c>
      <c r="FU16" s="666">
        <v>935.66</v>
      </c>
      <c r="FV16" s="666">
        <v>940.35</v>
      </c>
      <c r="FW16" s="667">
        <v>945.04</v>
      </c>
      <c r="FX16" s="668">
        <v>949.59</v>
      </c>
      <c r="FY16" s="666">
        <v>954.38</v>
      </c>
      <c r="FZ16" s="666">
        <v>959.16</v>
      </c>
      <c r="GA16" s="667">
        <v>963.94</v>
      </c>
      <c r="GB16" s="668">
        <v>968.58</v>
      </c>
      <c r="GC16" s="666">
        <v>973.46</v>
      </c>
      <c r="GD16" s="666">
        <v>978.34</v>
      </c>
      <c r="GE16" s="667">
        <v>983.22</v>
      </c>
      <c r="GF16" s="668">
        <v>987.96</v>
      </c>
      <c r="GG16" s="666">
        <v>992.93</v>
      </c>
      <c r="GH16" s="666">
        <v>997.91</v>
      </c>
      <c r="GI16" s="667">
        <v>1002.89</v>
      </c>
      <c r="GJ16" s="668">
        <v>1007.72</v>
      </c>
      <c r="GK16" s="666">
        <v>1012.79</v>
      </c>
      <c r="GL16" s="666">
        <v>1017.87</v>
      </c>
      <c r="GM16" s="667">
        <v>1022.95</v>
      </c>
      <c r="GN16" s="668">
        <v>1027.8699999999999</v>
      </c>
      <c r="GO16" s="666">
        <v>1033.05</v>
      </c>
      <c r="GP16" s="666">
        <v>1038.23</v>
      </c>
      <c r="GQ16" s="667">
        <v>1043.4000000000001</v>
      </c>
      <c r="GR16" s="668">
        <v>1048.43</v>
      </c>
      <c r="GS16" s="666">
        <v>1053.71</v>
      </c>
      <c r="GT16" s="666">
        <v>1058.99</v>
      </c>
      <c r="GU16" s="667">
        <v>1064.27</v>
      </c>
      <c r="GV16" s="668">
        <v>1069.4000000000001</v>
      </c>
      <c r="GW16" s="666">
        <v>1074.78</v>
      </c>
      <c r="GX16" s="666">
        <v>1080.17</v>
      </c>
      <c r="GY16" s="667">
        <v>1085.56</v>
      </c>
      <c r="GZ16" s="668">
        <v>1090.78</v>
      </c>
      <c r="HA16" s="666">
        <v>1096.28</v>
      </c>
      <c r="HB16" s="666">
        <v>1101.77</v>
      </c>
      <c r="HC16" s="667">
        <v>1107.27</v>
      </c>
      <c r="HD16" s="668">
        <v>1112.5999999999999</v>
      </c>
      <c r="HE16" s="666">
        <v>1118.2</v>
      </c>
      <c r="HF16" s="666">
        <v>1123.81</v>
      </c>
      <c r="HG16" s="667">
        <v>1129.4100000000001</v>
      </c>
      <c r="HH16" s="668">
        <v>1134.8499999999999</v>
      </c>
      <c r="HI16" s="666">
        <v>1140.57</v>
      </c>
      <c r="HJ16" s="666">
        <v>1146.29</v>
      </c>
      <c r="HK16" s="667">
        <v>1152</v>
      </c>
      <c r="HL16" s="668">
        <v>1157.55</v>
      </c>
      <c r="HM16" s="666">
        <v>1163.3800000000001</v>
      </c>
      <c r="HN16" s="666">
        <v>1169.21</v>
      </c>
      <c r="HO16" s="667">
        <v>1175.04</v>
      </c>
      <c r="HP16" s="668">
        <v>1180.7</v>
      </c>
      <c r="HQ16" s="666">
        <v>1186.6500000000001</v>
      </c>
      <c r="HR16" s="666">
        <v>1192.5999999999999</v>
      </c>
      <c r="HS16" s="667">
        <v>1198.54</v>
      </c>
      <c r="HT16" s="668">
        <v>1204.31</v>
      </c>
      <c r="HU16" s="666">
        <v>1210.3800000000001</v>
      </c>
      <c r="HV16" s="666">
        <v>1216.45</v>
      </c>
      <c r="HW16" s="667">
        <v>1222.51</v>
      </c>
      <c r="HX16" s="668">
        <v>1228.4000000000001</v>
      </c>
      <c r="HY16" s="666">
        <v>1234.5899999999999</v>
      </c>
      <c r="HZ16" s="666">
        <v>1240.78</v>
      </c>
      <c r="IA16" s="667">
        <v>1246.97</v>
      </c>
      <c r="IB16" s="668">
        <v>1252.97</v>
      </c>
      <c r="IC16" s="666">
        <v>1259.28</v>
      </c>
      <c r="ID16" s="666">
        <v>1265.5899999999999</v>
      </c>
      <c r="IE16" s="667">
        <v>1271.9000000000001</v>
      </c>
      <c r="IF16" s="668">
        <v>1278.03</v>
      </c>
      <c r="IG16" s="666">
        <v>1284.47</v>
      </c>
      <c r="IH16" s="666">
        <v>1290.9000000000001</v>
      </c>
      <c r="II16" s="667">
        <v>1297.3399999999999</v>
      </c>
      <c r="IJ16" s="668">
        <v>1303.5899999999999</v>
      </c>
      <c r="IK16" s="666">
        <v>1310.1500000000001</v>
      </c>
      <c r="IL16" s="666">
        <v>1316.72</v>
      </c>
      <c r="IM16" s="667">
        <v>1323.29</v>
      </c>
      <c r="IN16" s="668">
        <v>1329.66</v>
      </c>
      <c r="IO16" s="666">
        <v>1336.36</v>
      </c>
      <c r="IP16" s="666">
        <v>1343.06</v>
      </c>
      <c r="IQ16" s="667">
        <v>1349.76</v>
      </c>
      <c r="IR16" s="668">
        <v>1356.25</v>
      </c>
      <c r="IS16" s="666">
        <v>1363.09</v>
      </c>
      <c r="IT16" s="666">
        <v>1369.92</v>
      </c>
      <c r="IU16" s="667">
        <v>1376.75</v>
      </c>
      <c r="IV16" s="668">
        <v>1383.38</v>
      </c>
      <c r="IW16" s="666">
        <v>1390.35</v>
      </c>
      <c r="IX16" s="666">
        <v>1397.32</v>
      </c>
      <c r="IY16" s="667">
        <v>1404.29</v>
      </c>
      <c r="IZ16" s="668">
        <v>1411.05</v>
      </c>
      <c r="JA16" s="666">
        <v>1418.15</v>
      </c>
      <c r="JB16" s="666">
        <v>1425.26</v>
      </c>
      <c r="JC16" s="667">
        <v>1432.37</v>
      </c>
      <c r="JD16" s="668">
        <v>1439.27</v>
      </c>
      <c r="JE16" s="666">
        <v>1446.52</v>
      </c>
      <c r="JF16" s="666">
        <v>1453.77</v>
      </c>
      <c r="JG16" s="667">
        <v>1461.02</v>
      </c>
      <c r="JH16" s="668">
        <v>1468.05</v>
      </c>
      <c r="JI16" s="666">
        <v>1475.45</v>
      </c>
      <c r="JJ16" s="666">
        <v>1482.84</v>
      </c>
      <c r="JK16" s="667">
        <v>1490.24</v>
      </c>
      <c r="JL16" s="668">
        <v>1497.41</v>
      </c>
      <c r="JM16" s="666">
        <v>1504.96</v>
      </c>
      <c r="JN16" s="666">
        <v>1512.5</v>
      </c>
      <c r="JO16" s="667">
        <v>1520.04</v>
      </c>
      <c r="JP16" s="668">
        <v>1527.36</v>
      </c>
      <c r="JQ16" s="666">
        <v>1535.06</v>
      </c>
      <c r="JR16" s="666">
        <v>1542.75</v>
      </c>
      <c r="JS16" s="667">
        <v>1550.44</v>
      </c>
      <c r="JT16" s="668">
        <v>1557.91</v>
      </c>
      <c r="JU16" s="666">
        <v>1565.76</v>
      </c>
      <c r="JV16" s="666">
        <v>1573.6</v>
      </c>
      <c r="JW16" s="667">
        <v>1581.45</v>
      </c>
      <c r="JX16" s="668">
        <v>1589.07</v>
      </c>
      <c r="JY16" s="666">
        <v>1597.07</v>
      </c>
      <c r="JZ16" s="666">
        <v>1605.08</v>
      </c>
      <c r="KA16" s="667">
        <v>1613.08</v>
      </c>
      <c r="KB16" s="668">
        <v>1620.85</v>
      </c>
      <c r="KC16" s="666">
        <v>1629.01</v>
      </c>
      <c r="KD16" s="666">
        <v>1637.18</v>
      </c>
      <c r="KE16" s="667">
        <v>1645.34</v>
      </c>
      <c r="KF16" s="668">
        <v>1653.26</v>
      </c>
      <c r="KG16" s="666">
        <v>1661.59</v>
      </c>
      <c r="KH16" s="666">
        <v>1669.92</v>
      </c>
      <c r="KI16" s="667">
        <v>1678.25</v>
      </c>
      <c r="KJ16" s="668">
        <v>1686.33</v>
      </c>
      <c r="KK16" s="666">
        <v>1694.83</v>
      </c>
      <c r="KL16" s="666">
        <v>1703.32</v>
      </c>
      <c r="KM16" s="667">
        <v>1711.82</v>
      </c>
      <c r="KN16" s="668">
        <v>1720.06</v>
      </c>
      <c r="KO16" s="666">
        <v>1728.72</v>
      </c>
      <c r="KP16" s="666">
        <v>1737.39</v>
      </c>
      <c r="KQ16" s="667">
        <v>1746.05</v>
      </c>
      <c r="KR16" s="668">
        <v>1754.46</v>
      </c>
      <c r="KS16" s="666">
        <v>1763.3</v>
      </c>
      <c r="KT16" s="666">
        <v>1772.13</v>
      </c>
      <c r="KU16" s="667">
        <v>1780.97</v>
      </c>
      <c r="KV16" s="668">
        <v>1789.55</v>
      </c>
      <c r="KW16" s="666">
        <v>1798.56</v>
      </c>
      <c r="KX16" s="666">
        <v>1807.58</v>
      </c>
      <c r="KY16" s="667">
        <v>1816.59</v>
      </c>
      <c r="KZ16" s="668">
        <v>1825.34</v>
      </c>
      <c r="LA16" s="666">
        <v>1834.53</v>
      </c>
      <c r="LB16" s="666">
        <v>1843.73</v>
      </c>
      <c r="LC16" s="667">
        <v>1852.92</v>
      </c>
      <c r="LD16" s="668">
        <v>1861.84</v>
      </c>
      <c r="LE16" s="666">
        <v>1871.22</v>
      </c>
      <c r="LF16" s="666">
        <v>1880.6</v>
      </c>
      <c r="LG16" s="667">
        <v>1889.98</v>
      </c>
      <c r="LH16" s="668">
        <v>1899.08</v>
      </c>
      <c r="LI16" s="666">
        <v>1908.65</v>
      </c>
      <c r="LJ16" s="666">
        <v>1918.22</v>
      </c>
      <c r="LK16" s="667">
        <v>1927.78</v>
      </c>
      <c r="LL16" s="668">
        <v>1937.06</v>
      </c>
      <c r="LM16" s="666">
        <v>1946.82</v>
      </c>
      <c r="LN16" s="666">
        <v>1956.58</v>
      </c>
      <c r="LO16" s="667">
        <v>1966.34</v>
      </c>
      <c r="LP16" s="668">
        <v>1975.8</v>
      </c>
      <c r="LQ16" s="666">
        <v>1985.76</v>
      </c>
      <c r="LR16" s="666">
        <v>1995.71</v>
      </c>
      <c r="LS16" s="667">
        <v>2005.66</v>
      </c>
      <c r="LT16" s="668">
        <v>2015.32</v>
      </c>
      <c r="LU16" s="666">
        <v>2025.47</v>
      </c>
      <c r="LV16" s="666">
        <v>2035.63</v>
      </c>
      <c r="LW16" s="667">
        <v>2045.78</v>
      </c>
      <c r="LX16" s="668">
        <v>2055.63</v>
      </c>
      <c r="LY16" s="666">
        <v>2065.98</v>
      </c>
      <c r="LZ16" s="666">
        <v>2076.34</v>
      </c>
      <c r="MA16" s="667">
        <v>2086.69</v>
      </c>
      <c r="MB16" s="668">
        <v>2096.7399999999998</v>
      </c>
      <c r="MC16" s="666">
        <v>2107.3000000000002</v>
      </c>
      <c r="MD16" s="666">
        <v>2117.86</v>
      </c>
      <c r="ME16" s="667">
        <v>2128.4299999999998</v>
      </c>
      <c r="MF16" s="668">
        <v>2138.67</v>
      </c>
      <c r="MG16" s="666">
        <v>2149.4499999999998</v>
      </c>
      <c r="MH16" s="666">
        <v>2160.2199999999998</v>
      </c>
      <c r="MI16" s="667">
        <v>2171</v>
      </c>
      <c r="MJ16" s="668">
        <v>2181.4499999999998</v>
      </c>
      <c r="MK16" s="666">
        <v>2192.44</v>
      </c>
      <c r="ML16" s="666">
        <v>2203.4299999999998</v>
      </c>
      <c r="MM16" s="667">
        <v>2214.42</v>
      </c>
      <c r="MN16" s="668">
        <v>2225.08</v>
      </c>
      <c r="MO16" s="666">
        <v>2236.29</v>
      </c>
      <c r="MP16" s="666">
        <v>2247.5</v>
      </c>
      <c r="MQ16" s="667">
        <v>2258.6999999999998</v>
      </c>
      <c r="MR16" s="668">
        <v>2269.58</v>
      </c>
      <c r="MS16" s="666">
        <v>2281.0100000000002</v>
      </c>
      <c r="MT16" s="666">
        <v>2292.44</v>
      </c>
      <c r="MU16" s="667">
        <v>2303.88</v>
      </c>
      <c r="MV16" s="668">
        <v>2314.9699999999998</v>
      </c>
      <c r="MW16" s="666">
        <v>2326.63</v>
      </c>
      <c r="MX16" s="666">
        <v>2338.29</v>
      </c>
      <c r="MY16" s="667">
        <v>2349.96</v>
      </c>
      <c r="MZ16" s="668">
        <v>2361.27</v>
      </c>
      <c r="NA16" s="666">
        <v>2373.16</v>
      </c>
      <c r="NB16" s="666">
        <v>2385.06</v>
      </c>
      <c r="NC16" s="667">
        <v>2396.96</v>
      </c>
      <c r="ND16" s="668">
        <v>2408.4899999999998</v>
      </c>
      <c r="NE16" s="666">
        <v>2420.63</v>
      </c>
      <c r="NF16" s="666">
        <v>2432.7600000000002</v>
      </c>
      <c r="NG16" s="667">
        <v>2444.89</v>
      </c>
      <c r="NH16" s="668">
        <v>2456.66</v>
      </c>
      <c r="NI16" s="666">
        <v>2469.04</v>
      </c>
      <c r="NJ16" s="666">
        <v>2481.42</v>
      </c>
      <c r="NK16" s="667">
        <v>2493.79</v>
      </c>
      <c r="NL16" s="668">
        <v>2505.8000000000002</v>
      </c>
      <c r="NM16" s="666">
        <v>2518.42</v>
      </c>
      <c r="NN16" s="666">
        <v>2531.04</v>
      </c>
      <c r="NO16" s="667">
        <v>2543.67</v>
      </c>
      <c r="NP16" s="668">
        <v>2555.91</v>
      </c>
      <c r="NQ16" s="666">
        <v>2568.79</v>
      </c>
      <c r="NR16" s="666">
        <v>2581.67</v>
      </c>
      <c r="NS16" s="667">
        <v>2594.54</v>
      </c>
      <c r="NT16" s="668">
        <v>2607.0300000000002</v>
      </c>
      <c r="NU16" s="666">
        <v>2620.17</v>
      </c>
      <c r="NV16" s="666">
        <v>2633.3</v>
      </c>
      <c r="NW16" s="667">
        <v>2646.43</v>
      </c>
      <c r="NX16" s="668">
        <v>2659.17</v>
      </c>
      <c r="NY16" s="666">
        <v>2672.57</v>
      </c>
      <c r="NZ16" s="666">
        <v>2685.96</v>
      </c>
      <c r="OA16" s="667">
        <v>2699.36</v>
      </c>
      <c r="OB16" s="668">
        <v>2712.36</v>
      </c>
      <c r="OC16" s="666">
        <v>2726.02</v>
      </c>
      <c r="OD16" s="666">
        <v>2739.68</v>
      </c>
      <c r="OE16" s="667">
        <v>2753.35</v>
      </c>
      <c r="OF16" s="668">
        <v>2766.6</v>
      </c>
      <c r="OG16" s="666">
        <v>2780.54</v>
      </c>
      <c r="OH16" s="666">
        <v>2794.48</v>
      </c>
      <c r="OI16" s="667">
        <v>2808.42</v>
      </c>
      <c r="OJ16" s="668">
        <v>2821.93</v>
      </c>
      <c r="OK16" s="666">
        <v>2836.15</v>
      </c>
      <c r="OL16" s="666">
        <v>2850.37</v>
      </c>
      <c r="OM16" s="667">
        <v>2864.58</v>
      </c>
      <c r="ON16" s="668">
        <v>2878.37</v>
      </c>
      <c r="OO16" s="666">
        <v>2892.87</v>
      </c>
      <c r="OP16" s="666">
        <v>2907.37</v>
      </c>
      <c r="OQ16" s="667">
        <v>2921.88</v>
      </c>
      <c r="OR16" s="668">
        <v>2935.94</v>
      </c>
      <c r="OS16" s="666">
        <v>2950.73</v>
      </c>
      <c r="OT16" s="666">
        <v>2965.52</v>
      </c>
      <c r="OU16" s="667">
        <v>2980.31</v>
      </c>
      <c r="OV16" s="668">
        <v>2994.66</v>
      </c>
      <c r="OW16" s="666">
        <v>3009.75</v>
      </c>
      <c r="OX16" s="666">
        <v>3024.83</v>
      </c>
      <c r="OY16" s="667">
        <v>3039.92</v>
      </c>
      <c r="OZ16" s="668">
        <v>3054.55</v>
      </c>
      <c r="PA16" s="666">
        <v>3069.94</v>
      </c>
      <c r="PB16" s="666">
        <v>3085.33</v>
      </c>
      <c r="PC16" s="667">
        <v>3100.72</v>
      </c>
      <c r="PD16" s="668">
        <v>3115.64</v>
      </c>
      <c r="PE16" s="666">
        <v>3131.34</v>
      </c>
      <c r="PF16" s="666">
        <v>3147.04</v>
      </c>
      <c r="PG16" s="667">
        <v>3162.73</v>
      </c>
      <c r="PH16" s="668">
        <v>3177.96</v>
      </c>
      <c r="PI16" s="666">
        <v>3193.97</v>
      </c>
      <c r="PJ16" s="666">
        <v>3209.98</v>
      </c>
      <c r="PK16" s="667">
        <v>3225.99</v>
      </c>
      <c r="PL16" s="668">
        <v>3241.52</v>
      </c>
      <c r="PM16" s="666">
        <v>3257.85</v>
      </c>
      <c r="PN16" s="666">
        <v>3274.18</v>
      </c>
      <c r="PO16" s="667">
        <v>3290.51</v>
      </c>
      <c r="PP16" s="668">
        <v>3306.35</v>
      </c>
      <c r="PQ16" s="666">
        <v>3323</v>
      </c>
      <c r="PR16" s="666">
        <v>3339.66</v>
      </c>
      <c r="PS16" s="667">
        <v>3356.32</v>
      </c>
      <c r="PT16" s="668">
        <v>3372.47</v>
      </c>
      <c r="PU16" s="666">
        <v>3389.46</v>
      </c>
      <c r="PV16" s="666">
        <v>3406.45</v>
      </c>
      <c r="PW16" s="667">
        <v>3423.44</v>
      </c>
      <c r="PX16" s="668">
        <v>3439.92</v>
      </c>
      <c r="PY16" s="666">
        <v>3457.25</v>
      </c>
      <c r="PZ16" s="666">
        <v>3474.58</v>
      </c>
      <c r="QA16" s="667">
        <v>3491.91</v>
      </c>
      <c r="QB16" s="668">
        <v>3508.72</v>
      </c>
      <c r="QC16" s="666">
        <v>3526.4</v>
      </c>
      <c r="QD16" s="666">
        <v>3544.07</v>
      </c>
      <c r="QE16" s="667">
        <v>3561.75</v>
      </c>
      <c r="QF16" s="668">
        <v>3578.9</v>
      </c>
      <c r="QG16" s="666">
        <v>3596.93</v>
      </c>
      <c r="QH16" s="666">
        <v>3614.95</v>
      </c>
      <c r="QI16" s="667">
        <v>3632.98</v>
      </c>
      <c r="QJ16" s="668">
        <v>3650.47</v>
      </c>
      <c r="QK16" s="666">
        <v>3668.86</v>
      </c>
      <c r="QL16" s="666">
        <v>3687.25</v>
      </c>
      <c r="QM16" s="667">
        <v>3705.64</v>
      </c>
      <c r="QN16" s="668">
        <v>3723.48</v>
      </c>
      <c r="QO16" s="666">
        <v>3742.24</v>
      </c>
      <c r="QP16" s="666">
        <v>3761</v>
      </c>
      <c r="QQ16" s="667">
        <v>3779.76</v>
      </c>
      <c r="QR16" s="668">
        <v>3797.95</v>
      </c>
      <c r="QS16" s="666">
        <v>3817.09</v>
      </c>
      <c r="QT16" s="666">
        <v>3836.22</v>
      </c>
      <c r="QU16" s="667">
        <v>3855.35</v>
      </c>
      <c r="QV16" s="668">
        <v>3873.91</v>
      </c>
      <c r="QW16" s="666">
        <v>3893.43</v>
      </c>
      <c r="QX16" s="666">
        <v>3912.94</v>
      </c>
      <c r="QY16" s="667">
        <v>3932.46</v>
      </c>
      <c r="QZ16" s="668">
        <v>3951.39</v>
      </c>
      <c r="RA16" s="666">
        <v>3971.3</v>
      </c>
      <c r="RB16" s="666">
        <v>3991.2</v>
      </c>
      <c r="RC16" s="667">
        <v>4011.11</v>
      </c>
      <c r="RD16" s="668">
        <v>4030.42</v>
      </c>
      <c r="RE16" s="666">
        <v>4050.72</v>
      </c>
      <c r="RF16" s="666">
        <v>4071.03</v>
      </c>
      <c r="RG16" s="667">
        <v>4091.33</v>
      </c>
      <c r="RH16" s="668">
        <v>4111.03</v>
      </c>
      <c r="RI16" s="666">
        <v>4131.74</v>
      </c>
      <c r="RJ16" s="666">
        <v>4152.45</v>
      </c>
      <c r="RK16" s="667">
        <v>4173.16</v>
      </c>
      <c r="RL16" s="668">
        <v>4193.25</v>
      </c>
      <c r="RM16" s="666">
        <v>4214.37</v>
      </c>
      <c r="RN16" s="666">
        <v>4235.5</v>
      </c>
      <c r="RO16" s="667">
        <v>4256.62</v>
      </c>
      <c r="RP16" s="668">
        <v>4277.1099999999997</v>
      </c>
      <c r="RQ16" s="666">
        <v>4298.66</v>
      </c>
      <c r="RR16" s="666">
        <v>4320.21</v>
      </c>
      <c r="RS16" s="667">
        <v>4341.75</v>
      </c>
      <c r="RT16" s="668">
        <v>4362.6499999999996</v>
      </c>
      <c r="RU16" s="666">
        <v>4384.63</v>
      </c>
      <c r="RV16" s="666">
        <v>4406.6099999999997</v>
      </c>
      <c r="RW16" s="667">
        <v>4428.59</v>
      </c>
      <c r="RX16" s="668">
        <v>4449.91</v>
      </c>
      <c r="RY16" s="666">
        <v>4472.32</v>
      </c>
      <c r="RZ16" s="666">
        <v>4494.74</v>
      </c>
      <c r="SA16" s="741">
        <v>4517.16</v>
      </c>
    </row>
    <row r="17" spans="1:495">
      <c r="A17" s="687"/>
      <c r="B17" s="604"/>
      <c r="C17" s="604"/>
      <c r="D17" s="689"/>
      <c r="E17" s="604"/>
      <c r="F17" s="604"/>
      <c r="G17" s="610">
        <v>16</v>
      </c>
      <c r="H17" s="662" t="s">
        <v>85</v>
      </c>
      <c r="I17" s="618">
        <v>16</v>
      </c>
      <c r="J17" s="663" t="s">
        <v>381</v>
      </c>
      <c r="K17" s="664">
        <v>0.1</v>
      </c>
      <c r="L17" s="665">
        <v>296.3</v>
      </c>
      <c r="M17" s="666">
        <v>313.31</v>
      </c>
      <c r="N17" s="666">
        <v>320.93</v>
      </c>
      <c r="O17" s="667">
        <v>319.64999999999998</v>
      </c>
      <c r="P17" s="665">
        <v>330.51</v>
      </c>
      <c r="Q17" s="666">
        <v>349.87</v>
      </c>
      <c r="R17" s="666">
        <v>353.82</v>
      </c>
      <c r="S17" s="667">
        <v>359.31</v>
      </c>
      <c r="T17" s="668">
        <v>366.59</v>
      </c>
      <c r="U17" s="666">
        <v>368.34</v>
      </c>
      <c r="V17" s="666">
        <v>376.27</v>
      </c>
      <c r="W17" s="667">
        <v>376.98</v>
      </c>
      <c r="X17" s="668">
        <v>380.06</v>
      </c>
      <c r="Y17" s="666">
        <v>363.25</v>
      </c>
      <c r="Z17" s="666">
        <v>364.66</v>
      </c>
      <c r="AA17" s="667">
        <v>368.73</v>
      </c>
      <c r="AB17" s="668">
        <v>373.05</v>
      </c>
      <c r="AC17" s="666">
        <v>379.74</v>
      </c>
      <c r="AD17" s="666">
        <v>381.11</v>
      </c>
      <c r="AE17" s="667">
        <v>385.87</v>
      </c>
      <c r="AF17" s="668">
        <v>385.63</v>
      </c>
      <c r="AG17" s="666">
        <v>374.08</v>
      </c>
      <c r="AH17" s="666">
        <v>376.9</v>
      </c>
      <c r="AI17" s="667">
        <v>371.31</v>
      </c>
      <c r="AJ17" s="668">
        <v>372.96</v>
      </c>
      <c r="AK17" s="666">
        <v>368.74</v>
      </c>
      <c r="AL17" s="666">
        <v>374.47</v>
      </c>
      <c r="AM17" s="667">
        <v>365.23</v>
      </c>
      <c r="AN17" s="668">
        <v>360.11</v>
      </c>
      <c r="AO17" s="666">
        <v>354.3</v>
      </c>
      <c r="AP17" s="666">
        <v>355.95</v>
      </c>
      <c r="AQ17" s="667">
        <v>366.15</v>
      </c>
      <c r="AR17" s="668">
        <v>366.8</v>
      </c>
      <c r="AS17" s="666">
        <v>368.08</v>
      </c>
      <c r="AT17" s="666">
        <v>366.12</v>
      </c>
      <c r="AU17" s="667">
        <v>371.23</v>
      </c>
      <c r="AV17" s="668">
        <v>374.55</v>
      </c>
      <c r="AW17" s="666">
        <v>379.56</v>
      </c>
      <c r="AX17" s="666">
        <v>381.82</v>
      </c>
      <c r="AY17" s="667">
        <v>389.13</v>
      </c>
      <c r="AZ17" s="668">
        <v>390.24</v>
      </c>
      <c r="BA17" s="666">
        <v>388.71</v>
      </c>
      <c r="BB17" s="666">
        <v>385.42</v>
      </c>
      <c r="BC17" s="667">
        <v>423.17</v>
      </c>
      <c r="BD17" s="668">
        <v>409.44</v>
      </c>
      <c r="BE17" s="666">
        <v>394.25</v>
      </c>
      <c r="BF17" s="666">
        <v>398.68</v>
      </c>
      <c r="BG17" s="667">
        <v>406.79</v>
      </c>
      <c r="BH17" s="668">
        <v>402.75</v>
      </c>
      <c r="BI17" s="666">
        <v>404.05</v>
      </c>
      <c r="BJ17" s="666">
        <v>409.82</v>
      </c>
      <c r="BK17" s="667">
        <v>414.28</v>
      </c>
      <c r="BL17" s="668">
        <v>415.43</v>
      </c>
      <c r="BM17" s="666">
        <v>419.76</v>
      </c>
      <c r="BN17" s="666">
        <v>419.6</v>
      </c>
      <c r="BO17" s="667">
        <v>421.51</v>
      </c>
      <c r="BP17" s="668">
        <v>416.32</v>
      </c>
      <c r="BQ17" s="666">
        <v>421.58</v>
      </c>
      <c r="BR17" s="666">
        <v>422.01</v>
      </c>
      <c r="BS17" s="667">
        <v>431</v>
      </c>
      <c r="BT17" s="668">
        <v>429.5</v>
      </c>
      <c r="BU17" s="666">
        <v>437.84</v>
      </c>
      <c r="BV17" s="666">
        <v>436.89</v>
      </c>
      <c r="BW17" s="667">
        <v>434.34</v>
      </c>
      <c r="BX17" s="668">
        <v>439.35</v>
      </c>
      <c r="BY17" s="666">
        <v>449.73</v>
      </c>
      <c r="BZ17" s="666">
        <v>446.82</v>
      </c>
      <c r="CA17" s="667">
        <v>469.89</v>
      </c>
      <c r="CB17" s="668">
        <v>465.98</v>
      </c>
      <c r="CC17" s="666">
        <v>463.12</v>
      </c>
      <c r="CD17" s="666">
        <v>458.42</v>
      </c>
      <c r="CE17" s="667">
        <v>465.36</v>
      </c>
      <c r="CF17" s="668">
        <v>459.69</v>
      </c>
      <c r="CG17" s="666">
        <v>457.07</v>
      </c>
      <c r="CH17" s="666">
        <v>454.85</v>
      </c>
      <c r="CI17" s="667">
        <v>458.59</v>
      </c>
      <c r="CJ17" s="669">
        <v>455.42</v>
      </c>
      <c r="CK17" s="666">
        <v>459.42</v>
      </c>
      <c r="CL17" s="666">
        <v>466.91</v>
      </c>
      <c r="CM17" s="667">
        <v>480.03</v>
      </c>
      <c r="CN17" s="668">
        <v>485.6</v>
      </c>
      <c r="CO17" s="666">
        <v>495.16</v>
      </c>
      <c r="CP17" s="666">
        <v>501.01</v>
      </c>
      <c r="CQ17" s="667">
        <v>519.15</v>
      </c>
      <c r="CR17" s="668">
        <v>512.19000000000005</v>
      </c>
      <c r="CS17" s="666">
        <v>502.64</v>
      </c>
      <c r="CT17" s="666">
        <v>505.06</v>
      </c>
      <c r="CU17" s="667">
        <v>499.47</v>
      </c>
      <c r="CV17" s="665">
        <v>491.92</v>
      </c>
      <c r="CW17" s="666">
        <v>502.81</v>
      </c>
      <c r="CX17" s="666">
        <v>509.07</v>
      </c>
      <c r="CY17" s="667">
        <v>521.20000000000005</v>
      </c>
      <c r="CZ17" s="665">
        <v>525.66</v>
      </c>
      <c r="DA17" s="666">
        <v>527.04</v>
      </c>
      <c r="DB17" s="666">
        <v>524.41</v>
      </c>
      <c r="DC17" s="667">
        <v>529.19000000000005</v>
      </c>
      <c r="DD17" s="668">
        <v>537.22</v>
      </c>
      <c r="DE17" s="666">
        <v>562.46</v>
      </c>
      <c r="DF17" s="666">
        <v>569.88</v>
      </c>
      <c r="DG17" s="667">
        <v>608.44000000000005</v>
      </c>
      <c r="DH17" s="668">
        <v>592.73</v>
      </c>
      <c r="DI17" s="666">
        <v>617.25</v>
      </c>
      <c r="DJ17" s="666">
        <v>632.02</v>
      </c>
      <c r="DK17" s="667">
        <v>688.11</v>
      </c>
      <c r="DL17" s="668">
        <v>649.53</v>
      </c>
      <c r="DM17" s="666">
        <v>675.74</v>
      </c>
      <c r="DN17" s="666">
        <v>683.98</v>
      </c>
      <c r="DO17" s="667">
        <v>688.3</v>
      </c>
      <c r="DP17" s="668">
        <v>692.6</v>
      </c>
      <c r="DQ17" s="666">
        <v>696.34</v>
      </c>
      <c r="DR17" s="666">
        <v>706.31</v>
      </c>
      <c r="DS17" s="667">
        <v>713.66</v>
      </c>
      <c r="DT17" s="668">
        <v>738.66</v>
      </c>
      <c r="DU17" s="666">
        <v>791.33</v>
      </c>
      <c r="DV17" s="666">
        <v>844.82</v>
      </c>
      <c r="DW17" s="667">
        <v>767.18</v>
      </c>
      <c r="DX17" s="668">
        <v>693.15</v>
      </c>
      <c r="DY17" s="666">
        <v>698.1</v>
      </c>
      <c r="DZ17" s="666">
        <v>700.97</v>
      </c>
      <c r="EA17" s="667">
        <v>721.64</v>
      </c>
      <c r="EB17" s="668">
        <v>735.18</v>
      </c>
      <c r="EC17" s="666">
        <v>744.79</v>
      </c>
      <c r="ED17" s="666">
        <v>739.8</v>
      </c>
      <c r="EE17" s="667">
        <v>759.65</v>
      </c>
      <c r="EF17" s="668">
        <v>775.94</v>
      </c>
      <c r="EG17" s="666">
        <v>824.07</v>
      </c>
      <c r="EH17" s="666">
        <v>820.39</v>
      </c>
      <c r="EI17" s="667">
        <v>813.49</v>
      </c>
      <c r="EJ17" s="668">
        <v>818.43</v>
      </c>
      <c r="EK17" s="666">
        <v>834.42</v>
      </c>
      <c r="EL17" s="666">
        <v>811.06</v>
      </c>
      <c r="EM17" s="667">
        <v>847.13</v>
      </c>
      <c r="EN17" s="668">
        <v>827.74</v>
      </c>
      <c r="EO17" s="666">
        <v>829.45</v>
      </c>
      <c r="EP17" s="666">
        <v>829.74</v>
      </c>
      <c r="EQ17" s="667">
        <v>843.32</v>
      </c>
      <c r="ER17" s="668">
        <v>838.06</v>
      </c>
      <c r="ES17" s="666">
        <v>841.2</v>
      </c>
      <c r="ET17" s="666">
        <v>844.35</v>
      </c>
      <c r="EU17" s="667">
        <v>847.49</v>
      </c>
      <c r="EV17" s="668">
        <v>851.09</v>
      </c>
      <c r="EW17" s="666">
        <v>855.28</v>
      </c>
      <c r="EX17" s="666">
        <v>858.92</v>
      </c>
      <c r="EY17" s="667">
        <v>862.57</v>
      </c>
      <c r="EZ17" s="668">
        <v>867.02</v>
      </c>
      <c r="FA17" s="666">
        <v>871.17</v>
      </c>
      <c r="FB17" s="666">
        <v>875.32</v>
      </c>
      <c r="FC17" s="667">
        <v>879.47</v>
      </c>
      <c r="FD17" s="668">
        <v>884.03</v>
      </c>
      <c r="FE17" s="666">
        <v>888.48</v>
      </c>
      <c r="FF17" s="666">
        <v>892.94</v>
      </c>
      <c r="FG17" s="667">
        <v>897.39</v>
      </c>
      <c r="FH17" s="668">
        <v>901.71</v>
      </c>
      <c r="FI17" s="666">
        <v>906.25</v>
      </c>
      <c r="FJ17" s="666">
        <v>910.8</v>
      </c>
      <c r="FK17" s="667">
        <v>915.34</v>
      </c>
      <c r="FL17" s="668">
        <v>919.75</v>
      </c>
      <c r="FM17" s="666">
        <v>924.38</v>
      </c>
      <c r="FN17" s="666">
        <v>929.01</v>
      </c>
      <c r="FO17" s="667">
        <v>933.65</v>
      </c>
      <c r="FP17" s="668">
        <v>938.14</v>
      </c>
      <c r="FQ17" s="666">
        <v>942.87</v>
      </c>
      <c r="FR17" s="666">
        <v>947.59</v>
      </c>
      <c r="FS17" s="667">
        <v>952.32</v>
      </c>
      <c r="FT17" s="668">
        <v>956.9</v>
      </c>
      <c r="FU17" s="666">
        <v>961.72</v>
      </c>
      <c r="FV17" s="666">
        <v>966.55</v>
      </c>
      <c r="FW17" s="667">
        <v>971.37</v>
      </c>
      <c r="FX17" s="668">
        <v>976.04</v>
      </c>
      <c r="FY17" s="666">
        <v>980.96</v>
      </c>
      <c r="FZ17" s="666">
        <v>985.88</v>
      </c>
      <c r="GA17" s="667">
        <v>990.79</v>
      </c>
      <c r="GB17" s="668">
        <v>995.56</v>
      </c>
      <c r="GC17" s="666">
        <v>1000.58</v>
      </c>
      <c r="GD17" s="666">
        <v>1005.59</v>
      </c>
      <c r="GE17" s="667">
        <v>1010.61</v>
      </c>
      <c r="GF17" s="668">
        <v>1015.47</v>
      </c>
      <c r="GG17" s="666">
        <v>1020.59</v>
      </c>
      <c r="GH17" s="666">
        <v>1025.71</v>
      </c>
      <c r="GI17" s="667">
        <v>1030.82</v>
      </c>
      <c r="GJ17" s="668">
        <v>1035.78</v>
      </c>
      <c r="GK17" s="666">
        <v>1041</v>
      </c>
      <c r="GL17" s="666">
        <v>1046.22</v>
      </c>
      <c r="GM17" s="667">
        <v>1051.44</v>
      </c>
      <c r="GN17" s="668">
        <v>1056.5</v>
      </c>
      <c r="GO17" s="666">
        <v>1061.82</v>
      </c>
      <c r="GP17" s="666">
        <v>1067.1400000000001</v>
      </c>
      <c r="GQ17" s="667">
        <v>1072.47</v>
      </c>
      <c r="GR17" s="668">
        <v>1077.6300000000001</v>
      </c>
      <c r="GS17" s="666">
        <v>1083.06</v>
      </c>
      <c r="GT17" s="666">
        <v>1088.49</v>
      </c>
      <c r="GU17" s="667">
        <v>1093.92</v>
      </c>
      <c r="GV17" s="668">
        <v>1099.18</v>
      </c>
      <c r="GW17" s="666">
        <v>1104.72</v>
      </c>
      <c r="GX17" s="666">
        <v>1110.26</v>
      </c>
      <c r="GY17" s="667">
        <v>1115.79</v>
      </c>
      <c r="GZ17" s="668">
        <v>1121.17</v>
      </c>
      <c r="HA17" s="666">
        <v>1126.81</v>
      </c>
      <c r="HB17" s="666">
        <v>1132.46</v>
      </c>
      <c r="HC17" s="667">
        <v>1138.1099999999999</v>
      </c>
      <c r="HD17" s="668">
        <v>1143.5899999999999</v>
      </c>
      <c r="HE17" s="666">
        <v>1149.3499999999999</v>
      </c>
      <c r="HF17" s="666">
        <v>1155.1099999999999</v>
      </c>
      <c r="HG17" s="667">
        <v>1160.8699999999999</v>
      </c>
      <c r="HH17" s="668">
        <v>1166.46</v>
      </c>
      <c r="HI17" s="666">
        <v>1172.3399999999999</v>
      </c>
      <c r="HJ17" s="666">
        <v>1178.21</v>
      </c>
      <c r="HK17" s="667">
        <v>1184.0899999999999</v>
      </c>
      <c r="HL17" s="668">
        <v>1189.79</v>
      </c>
      <c r="HM17" s="666">
        <v>1195.78</v>
      </c>
      <c r="HN17" s="666">
        <v>1201.78</v>
      </c>
      <c r="HO17" s="667">
        <v>1207.77</v>
      </c>
      <c r="HP17" s="668">
        <v>1213.5899999999999</v>
      </c>
      <c r="HQ17" s="666">
        <v>1219.7</v>
      </c>
      <c r="HR17" s="666">
        <v>1225.81</v>
      </c>
      <c r="HS17" s="667">
        <v>1231.93</v>
      </c>
      <c r="HT17" s="668">
        <v>1237.8599999999999</v>
      </c>
      <c r="HU17" s="666">
        <v>1244.0899999999999</v>
      </c>
      <c r="HV17" s="666">
        <v>1250.33</v>
      </c>
      <c r="HW17" s="667">
        <v>1256.57</v>
      </c>
      <c r="HX17" s="668">
        <v>1262.6099999999999</v>
      </c>
      <c r="HY17" s="666">
        <v>1268.98</v>
      </c>
      <c r="HZ17" s="666">
        <v>1275.3399999999999</v>
      </c>
      <c r="IA17" s="667">
        <v>1281.7</v>
      </c>
      <c r="IB17" s="668">
        <v>1287.8699999999999</v>
      </c>
      <c r="IC17" s="666">
        <v>1294.3499999999999</v>
      </c>
      <c r="ID17" s="666">
        <v>1300.8399999999999</v>
      </c>
      <c r="IE17" s="667">
        <v>1307.33</v>
      </c>
      <c r="IF17" s="668">
        <v>1313.62</v>
      </c>
      <c r="IG17" s="666">
        <v>1320.24</v>
      </c>
      <c r="IH17" s="666">
        <v>1326.86</v>
      </c>
      <c r="II17" s="667">
        <v>1333.48</v>
      </c>
      <c r="IJ17" s="668">
        <v>1339.9</v>
      </c>
      <c r="IK17" s="666">
        <v>1346.65</v>
      </c>
      <c r="IL17" s="666">
        <v>1353.4</v>
      </c>
      <c r="IM17" s="667">
        <v>1360.15</v>
      </c>
      <c r="IN17" s="668">
        <v>1366.69</v>
      </c>
      <c r="IO17" s="666">
        <v>1373.58</v>
      </c>
      <c r="IP17" s="666">
        <v>1380.46</v>
      </c>
      <c r="IQ17" s="667">
        <v>1387.35</v>
      </c>
      <c r="IR17" s="668">
        <v>1394.03</v>
      </c>
      <c r="IS17" s="666">
        <v>1401.05</v>
      </c>
      <c r="IT17" s="666">
        <v>1408.07</v>
      </c>
      <c r="IU17" s="667">
        <v>1415.1</v>
      </c>
      <c r="IV17" s="668">
        <v>1421.91</v>
      </c>
      <c r="IW17" s="666">
        <v>1429.07</v>
      </c>
      <c r="IX17" s="666">
        <v>1436.24</v>
      </c>
      <c r="IY17" s="667">
        <v>1443.4</v>
      </c>
      <c r="IZ17" s="668">
        <v>1450.35</v>
      </c>
      <c r="JA17" s="666">
        <v>1457.65</v>
      </c>
      <c r="JB17" s="666">
        <v>1464.96</v>
      </c>
      <c r="JC17" s="667">
        <v>1472.27</v>
      </c>
      <c r="JD17" s="668">
        <v>1479.35</v>
      </c>
      <c r="JE17" s="666">
        <v>1486.81</v>
      </c>
      <c r="JF17" s="666">
        <v>1494.26</v>
      </c>
      <c r="JG17" s="667">
        <v>1501.71</v>
      </c>
      <c r="JH17" s="668">
        <v>1508.94</v>
      </c>
      <c r="JI17" s="666">
        <v>1516.54</v>
      </c>
      <c r="JJ17" s="666">
        <v>1524.14</v>
      </c>
      <c r="JK17" s="667">
        <v>1531.75</v>
      </c>
      <c r="JL17" s="668">
        <v>1539.12</v>
      </c>
      <c r="JM17" s="666">
        <v>1546.87</v>
      </c>
      <c r="JN17" s="666">
        <v>1554.63</v>
      </c>
      <c r="JO17" s="667">
        <v>1562.38</v>
      </c>
      <c r="JP17" s="668">
        <v>1569.9</v>
      </c>
      <c r="JQ17" s="666">
        <v>1577.81</v>
      </c>
      <c r="JR17" s="666">
        <v>1585.72</v>
      </c>
      <c r="JS17" s="667">
        <v>1593.63</v>
      </c>
      <c r="JT17" s="668">
        <v>1601.3</v>
      </c>
      <c r="JU17" s="666">
        <v>1609.37</v>
      </c>
      <c r="JV17" s="666">
        <v>1617.43</v>
      </c>
      <c r="JW17" s="667">
        <v>1625.5</v>
      </c>
      <c r="JX17" s="668">
        <v>1633.33</v>
      </c>
      <c r="JY17" s="666">
        <v>1641.55</v>
      </c>
      <c r="JZ17" s="666">
        <v>1649.78</v>
      </c>
      <c r="KA17" s="667">
        <v>1658.01</v>
      </c>
      <c r="KB17" s="668">
        <v>1665.99</v>
      </c>
      <c r="KC17" s="666">
        <v>1674.39</v>
      </c>
      <c r="KD17" s="666">
        <v>1682.78</v>
      </c>
      <c r="KE17" s="667">
        <v>1691.17</v>
      </c>
      <c r="KF17" s="668">
        <v>1699.31</v>
      </c>
      <c r="KG17" s="666">
        <v>1707.87</v>
      </c>
      <c r="KH17" s="666">
        <v>1716.43</v>
      </c>
      <c r="KI17" s="667">
        <v>1725</v>
      </c>
      <c r="KJ17" s="668">
        <v>1733.3</v>
      </c>
      <c r="KK17" s="666">
        <v>1742.03</v>
      </c>
      <c r="KL17" s="666">
        <v>1750.76</v>
      </c>
      <c r="KM17" s="667">
        <v>1759.5</v>
      </c>
      <c r="KN17" s="668">
        <v>1767.97</v>
      </c>
      <c r="KO17" s="666">
        <v>1776.87</v>
      </c>
      <c r="KP17" s="666">
        <v>1785.78</v>
      </c>
      <c r="KQ17" s="667">
        <v>1794.68</v>
      </c>
      <c r="KR17" s="668">
        <v>1803.32</v>
      </c>
      <c r="KS17" s="666">
        <v>1812.41</v>
      </c>
      <c r="KT17" s="666">
        <v>1821.49</v>
      </c>
      <c r="KU17" s="667">
        <v>1830.58</v>
      </c>
      <c r="KV17" s="668">
        <v>1839.39</v>
      </c>
      <c r="KW17" s="666">
        <v>1848.66</v>
      </c>
      <c r="KX17" s="666">
        <v>1857.92</v>
      </c>
      <c r="KY17" s="667">
        <v>1867.19</v>
      </c>
      <c r="KZ17" s="668">
        <v>1876.18</v>
      </c>
      <c r="LA17" s="666">
        <v>1885.63</v>
      </c>
      <c r="LB17" s="666">
        <v>1895.08</v>
      </c>
      <c r="LC17" s="667">
        <v>1904.53</v>
      </c>
      <c r="LD17" s="668">
        <v>1913.7</v>
      </c>
      <c r="LE17" s="666">
        <v>1923.34</v>
      </c>
      <c r="LF17" s="666">
        <v>1932.98</v>
      </c>
      <c r="LG17" s="667">
        <v>1942.62</v>
      </c>
      <c r="LH17" s="668">
        <v>1951.98</v>
      </c>
      <c r="LI17" s="666">
        <v>1961.81</v>
      </c>
      <c r="LJ17" s="666">
        <v>1971.64</v>
      </c>
      <c r="LK17" s="667">
        <v>1981.48</v>
      </c>
      <c r="LL17" s="668">
        <v>1991.02</v>
      </c>
      <c r="LM17" s="666">
        <v>2001.05</v>
      </c>
      <c r="LN17" s="666">
        <v>2011.08</v>
      </c>
      <c r="LO17" s="667">
        <v>2021.11</v>
      </c>
      <c r="LP17" s="668">
        <v>2030.84</v>
      </c>
      <c r="LQ17" s="666">
        <v>2041.07</v>
      </c>
      <c r="LR17" s="666">
        <v>2051.3000000000002</v>
      </c>
      <c r="LS17" s="667">
        <v>2061.5300000000002</v>
      </c>
      <c r="LT17" s="668">
        <v>2071.4499999999998</v>
      </c>
      <c r="LU17" s="666">
        <v>2081.89</v>
      </c>
      <c r="LV17" s="666">
        <v>2092.3200000000002</v>
      </c>
      <c r="LW17" s="667">
        <v>2102.7600000000002</v>
      </c>
      <c r="LX17" s="668">
        <v>2112.88</v>
      </c>
      <c r="LY17" s="666">
        <v>2123.5300000000002</v>
      </c>
      <c r="LZ17" s="666">
        <v>2134.17</v>
      </c>
      <c r="MA17" s="667">
        <v>2144.81</v>
      </c>
      <c r="MB17" s="668">
        <v>2155.14</v>
      </c>
      <c r="MC17" s="666">
        <v>2166</v>
      </c>
      <c r="MD17" s="666">
        <v>2176.85</v>
      </c>
      <c r="ME17" s="667">
        <v>2187.71</v>
      </c>
      <c r="MF17" s="668">
        <v>2198.2399999999998</v>
      </c>
      <c r="MG17" s="666">
        <v>2209.3200000000002</v>
      </c>
      <c r="MH17" s="666">
        <v>2220.39</v>
      </c>
      <c r="MI17" s="667">
        <v>2231.4699999999998</v>
      </c>
      <c r="MJ17" s="668">
        <v>2242.21</v>
      </c>
      <c r="MK17" s="666">
        <v>2253.5</v>
      </c>
      <c r="ML17" s="666">
        <v>2264.8000000000002</v>
      </c>
      <c r="MM17" s="667">
        <v>2276.09</v>
      </c>
      <c r="MN17" s="668">
        <v>2287.0500000000002</v>
      </c>
      <c r="MO17" s="666">
        <v>2298.5700000000002</v>
      </c>
      <c r="MP17" s="666">
        <v>2310.09</v>
      </c>
      <c r="MQ17" s="667">
        <v>2321.62</v>
      </c>
      <c r="MR17" s="668">
        <v>2332.79</v>
      </c>
      <c r="MS17" s="666">
        <v>2344.54</v>
      </c>
      <c r="MT17" s="666">
        <v>2356.3000000000002</v>
      </c>
      <c r="MU17" s="667">
        <v>2368.0500000000002</v>
      </c>
      <c r="MV17" s="668">
        <v>2379.4499999999998</v>
      </c>
      <c r="MW17" s="666">
        <v>2391.44</v>
      </c>
      <c r="MX17" s="666">
        <v>2403.42</v>
      </c>
      <c r="MY17" s="667">
        <v>2415.41</v>
      </c>
      <c r="MZ17" s="668">
        <v>2427.04</v>
      </c>
      <c r="NA17" s="666">
        <v>2439.2600000000002</v>
      </c>
      <c r="NB17" s="666">
        <v>2451.4899999999998</v>
      </c>
      <c r="NC17" s="667">
        <v>2463.7199999999998</v>
      </c>
      <c r="ND17" s="668">
        <v>2475.58</v>
      </c>
      <c r="NE17" s="666">
        <v>2488.0500000000002</v>
      </c>
      <c r="NF17" s="666">
        <v>2500.52</v>
      </c>
      <c r="NG17" s="667">
        <v>2512.9899999999998</v>
      </c>
      <c r="NH17" s="668">
        <v>2525.09</v>
      </c>
      <c r="NI17" s="666">
        <v>2537.81</v>
      </c>
      <c r="NJ17" s="666">
        <v>2550.5300000000002</v>
      </c>
      <c r="NK17" s="667">
        <v>2563.25</v>
      </c>
      <c r="NL17" s="668">
        <v>2575.59</v>
      </c>
      <c r="NM17" s="666">
        <v>2588.5700000000002</v>
      </c>
      <c r="NN17" s="666">
        <v>2601.54</v>
      </c>
      <c r="NO17" s="667">
        <v>2614.52</v>
      </c>
      <c r="NP17" s="668">
        <v>2627.1</v>
      </c>
      <c r="NQ17" s="666">
        <v>2640.34</v>
      </c>
      <c r="NR17" s="666">
        <v>2653.57</v>
      </c>
      <c r="NS17" s="667">
        <v>2666.81</v>
      </c>
      <c r="NT17" s="668">
        <v>2679.65</v>
      </c>
      <c r="NU17" s="666">
        <v>2693.14</v>
      </c>
      <c r="NV17" s="666">
        <v>2706.64</v>
      </c>
      <c r="NW17" s="667">
        <v>2720.14</v>
      </c>
      <c r="NX17" s="668">
        <v>2733.24</v>
      </c>
      <c r="NY17" s="666">
        <v>2747.01</v>
      </c>
      <c r="NZ17" s="666">
        <v>2760.78</v>
      </c>
      <c r="OA17" s="667">
        <v>2774.55</v>
      </c>
      <c r="OB17" s="668">
        <v>2787.9</v>
      </c>
      <c r="OC17" s="666">
        <v>2801.95</v>
      </c>
      <c r="OD17" s="666">
        <v>2815.99</v>
      </c>
      <c r="OE17" s="667">
        <v>2830.04</v>
      </c>
      <c r="OF17" s="668">
        <v>2843.66</v>
      </c>
      <c r="OG17" s="666">
        <v>2857.99</v>
      </c>
      <c r="OH17" s="666">
        <v>2872.31</v>
      </c>
      <c r="OI17" s="667">
        <v>2886.64</v>
      </c>
      <c r="OJ17" s="668">
        <v>2900.53</v>
      </c>
      <c r="OK17" s="666">
        <v>2915.15</v>
      </c>
      <c r="OL17" s="666">
        <v>2929.76</v>
      </c>
      <c r="OM17" s="667">
        <v>2944.37</v>
      </c>
      <c r="ON17" s="668">
        <v>2958.54</v>
      </c>
      <c r="OO17" s="666">
        <v>2973.45</v>
      </c>
      <c r="OP17" s="666">
        <v>2988.35</v>
      </c>
      <c r="OQ17" s="667">
        <v>3003.26</v>
      </c>
      <c r="OR17" s="668">
        <v>3017.72</v>
      </c>
      <c r="OS17" s="666">
        <v>3032.92</v>
      </c>
      <c r="OT17" s="666">
        <v>3048.12</v>
      </c>
      <c r="OU17" s="667">
        <v>3063.32</v>
      </c>
      <c r="OV17" s="668">
        <v>3078.07</v>
      </c>
      <c r="OW17" s="666">
        <v>3093.58</v>
      </c>
      <c r="OX17" s="666">
        <v>3109.08</v>
      </c>
      <c r="OY17" s="667">
        <v>3124.59</v>
      </c>
      <c r="OZ17" s="668">
        <v>3139.63</v>
      </c>
      <c r="PA17" s="666">
        <v>3155.45</v>
      </c>
      <c r="PB17" s="666">
        <v>3171.26</v>
      </c>
      <c r="PC17" s="667">
        <v>3187.08</v>
      </c>
      <c r="PD17" s="668">
        <v>3202.42</v>
      </c>
      <c r="PE17" s="666">
        <v>3218.56</v>
      </c>
      <c r="PF17" s="666">
        <v>3234.69</v>
      </c>
      <c r="PG17" s="667">
        <v>3250.82</v>
      </c>
      <c r="PH17" s="668">
        <v>3266.47</v>
      </c>
      <c r="PI17" s="666">
        <v>3282.93</v>
      </c>
      <c r="PJ17" s="666">
        <v>3299.38</v>
      </c>
      <c r="PK17" s="667">
        <v>3315.84</v>
      </c>
      <c r="PL17" s="668">
        <v>3331.8</v>
      </c>
      <c r="PM17" s="666">
        <v>3348.59</v>
      </c>
      <c r="PN17" s="666">
        <v>3365.37</v>
      </c>
      <c r="PO17" s="667">
        <v>3382.16</v>
      </c>
      <c r="PP17" s="668">
        <v>3398.44</v>
      </c>
      <c r="PQ17" s="666">
        <v>3415.56</v>
      </c>
      <c r="PR17" s="666">
        <v>3432.68</v>
      </c>
      <c r="PS17" s="667">
        <v>3449.8</v>
      </c>
      <c r="PT17" s="668">
        <v>3466.41</v>
      </c>
      <c r="PU17" s="666">
        <v>3483.87</v>
      </c>
      <c r="PV17" s="666">
        <v>3501.33</v>
      </c>
      <c r="PW17" s="667">
        <v>3518.8</v>
      </c>
      <c r="PX17" s="668">
        <v>3535.73</v>
      </c>
      <c r="PY17" s="666">
        <v>3553.55</v>
      </c>
      <c r="PZ17" s="666">
        <v>3571.36</v>
      </c>
      <c r="QA17" s="667">
        <v>3589.17</v>
      </c>
      <c r="QB17" s="668">
        <v>3606.45</v>
      </c>
      <c r="QC17" s="666">
        <v>3624.62</v>
      </c>
      <c r="QD17" s="666">
        <v>3642.79</v>
      </c>
      <c r="QE17" s="667">
        <v>3660.96</v>
      </c>
      <c r="QF17" s="668">
        <v>3678.58</v>
      </c>
      <c r="QG17" s="666">
        <v>3697.11</v>
      </c>
      <c r="QH17" s="666">
        <v>3715.64</v>
      </c>
      <c r="QI17" s="667">
        <v>3734.17</v>
      </c>
      <c r="QJ17" s="668">
        <v>3752.15</v>
      </c>
      <c r="QK17" s="666">
        <v>3771.05</v>
      </c>
      <c r="QL17" s="666">
        <v>3789.96</v>
      </c>
      <c r="QM17" s="667">
        <v>3808.86</v>
      </c>
      <c r="QN17" s="668">
        <v>3827.19</v>
      </c>
      <c r="QO17" s="666">
        <v>3846.47</v>
      </c>
      <c r="QP17" s="666">
        <v>3865.75</v>
      </c>
      <c r="QQ17" s="667">
        <v>3885.03</v>
      </c>
      <c r="QR17" s="668">
        <v>3903.74</v>
      </c>
      <c r="QS17" s="666">
        <v>3923.4</v>
      </c>
      <c r="QT17" s="666">
        <v>3943.07</v>
      </c>
      <c r="QU17" s="667">
        <v>3962.74</v>
      </c>
      <c r="QV17" s="668">
        <v>3981.81</v>
      </c>
      <c r="QW17" s="666">
        <v>4001.87</v>
      </c>
      <c r="QX17" s="666">
        <v>4021.93</v>
      </c>
      <c r="QY17" s="667">
        <v>4041.99</v>
      </c>
      <c r="QZ17" s="668">
        <v>4061.45</v>
      </c>
      <c r="RA17" s="666">
        <v>4081.91</v>
      </c>
      <c r="RB17" s="666">
        <v>4102.37</v>
      </c>
      <c r="RC17" s="667">
        <v>4122.83</v>
      </c>
      <c r="RD17" s="668">
        <v>4142.68</v>
      </c>
      <c r="RE17" s="666">
        <v>4163.55</v>
      </c>
      <c r="RF17" s="666">
        <v>4184.42</v>
      </c>
      <c r="RG17" s="667">
        <v>4205.29</v>
      </c>
      <c r="RH17" s="668">
        <v>4225.53</v>
      </c>
      <c r="RI17" s="666">
        <v>4246.82</v>
      </c>
      <c r="RJ17" s="666">
        <v>4268.1099999999997</v>
      </c>
      <c r="RK17" s="667">
        <v>4289.3900000000003</v>
      </c>
      <c r="RL17" s="668">
        <v>4310.04</v>
      </c>
      <c r="RM17" s="666">
        <v>4331.75</v>
      </c>
      <c r="RN17" s="666">
        <v>4353.47</v>
      </c>
      <c r="RO17" s="667">
        <v>4375.18</v>
      </c>
      <c r="RP17" s="668">
        <v>4396.24</v>
      </c>
      <c r="RQ17" s="666">
        <v>4418.3900000000003</v>
      </c>
      <c r="RR17" s="666">
        <v>4440.54</v>
      </c>
      <c r="RS17" s="667">
        <v>4462.68</v>
      </c>
      <c r="RT17" s="668">
        <v>4484.17</v>
      </c>
      <c r="RU17" s="666">
        <v>4506.76</v>
      </c>
      <c r="RV17" s="666">
        <v>4529.3500000000004</v>
      </c>
      <c r="RW17" s="667">
        <v>4551.9399999999996</v>
      </c>
      <c r="RX17" s="668">
        <v>4573.8500000000004</v>
      </c>
      <c r="RY17" s="666">
        <v>4596.8900000000003</v>
      </c>
      <c r="RZ17" s="666">
        <v>4619.93</v>
      </c>
      <c r="SA17" s="741">
        <v>4642.9799999999996</v>
      </c>
    </row>
    <row r="18" spans="1:495">
      <c r="A18" s="687"/>
      <c r="B18" s="604"/>
      <c r="C18" s="604"/>
      <c r="D18" s="689"/>
      <c r="E18" s="604"/>
      <c r="F18" s="604"/>
      <c r="G18" s="610">
        <v>17</v>
      </c>
      <c r="H18" s="662" t="s">
        <v>86</v>
      </c>
      <c r="I18" s="618">
        <v>17</v>
      </c>
      <c r="J18" s="663" t="s">
        <v>382</v>
      </c>
      <c r="K18" s="664">
        <v>0.05</v>
      </c>
      <c r="L18" s="665">
        <v>269.79000000000002</v>
      </c>
      <c r="M18" s="666">
        <v>273.86</v>
      </c>
      <c r="N18" s="666">
        <v>281.33999999999997</v>
      </c>
      <c r="O18" s="667">
        <v>285.41000000000003</v>
      </c>
      <c r="P18" s="665">
        <v>291.55</v>
      </c>
      <c r="Q18" s="666">
        <v>298.07</v>
      </c>
      <c r="R18" s="666">
        <v>308.20999999999998</v>
      </c>
      <c r="S18" s="667">
        <v>311.18</v>
      </c>
      <c r="T18" s="668">
        <v>314.92</v>
      </c>
      <c r="U18" s="666">
        <v>316.12</v>
      </c>
      <c r="V18" s="666">
        <v>324.52999999999997</v>
      </c>
      <c r="W18" s="667">
        <v>324.95</v>
      </c>
      <c r="X18" s="668">
        <v>325.26</v>
      </c>
      <c r="Y18" s="666">
        <v>328.39</v>
      </c>
      <c r="Z18" s="666">
        <v>333.91</v>
      </c>
      <c r="AA18" s="667">
        <v>335.74</v>
      </c>
      <c r="AB18" s="668">
        <v>336.79</v>
      </c>
      <c r="AC18" s="666">
        <v>340</v>
      </c>
      <c r="AD18" s="666">
        <v>343.84</v>
      </c>
      <c r="AE18" s="667">
        <v>343.63</v>
      </c>
      <c r="AF18" s="668">
        <v>344.18</v>
      </c>
      <c r="AG18" s="666">
        <v>345.83</v>
      </c>
      <c r="AH18" s="666">
        <v>347.56</v>
      </c>
      <c r="AI18" s="667">
        <v>346.91</v>
      </c>
      <c r="AJ18" s="668">
        <v>345.43</v>
      </c>
      <c r="AK18" s="666">
        <v>347.52</v>
      </c>
      <c r="AL18" s="666">
        <v>347.92</v>
      </c>
      <c r="AM18" s="667">
        <v>348.46</v>
      </c>
      <c r="AN18" s="668">
        <v>349.49</v>
      </c>
      <c r="AO18" s="666">
        <v>351.39</v>
      </c>
      <c r="AP18" s="666">
        <v>354.69</v>
      </c>
      <c r="AQ18" s="667">
        <v>357.81</v>
      </c>
      <c r="AR18" s="668">
        <v>362.28</v>
      </c>
      <c r="AS18" s="666">
        <v>368.41</v>
      </c>
      <c r="AT18" s="666">
        <v>372.76</v>
      </c>
      <c r="AU18" s="667">
        <v>374.35</v>
      </c>
      <c r="AV18" s="668">
        <v>378.56</v>
      </c>
      <c r="AW18" s="666">
        <v>383.86</v>
      </c>
      <c r="AX18" s="666">
        <v>385.02</v>
      </c>
      <c r="AY18" s="667">
        <v>385.11</v>
      </c>
      <c r="AZ18" s="668">
        <v>383.69</v>
      </c>
      <c r="BA18" s="666">
        <v>386</v>
      </c>
      <c r="BB18" s="666">
        <v>388.53</v>
      </c>
      <c r="BC18" s="667">
        <v>388.78</v>
      </c>
      <c r="BD18" s="668">
        <v>390.85</v>
      </c>
      <c r="BE18" s="666">
        <v>391.74</v>
      </c>
      <c r="BF18" s="666">
        <v>394.01</v>
      </c>
      <c r="BG18" s="667">
        <v>392.82</v>
      </c>
      <c r="BH18" s="668">
        <v>395.72</v>
      </c>
      <c r="BI18" s="666">
        <v>399.85</v>
      </c>
      <c r="BJ18" s="666">
        <v>400.53</v>
      </c>
      <c r="BK18" s="667">
        <v>400.17</v>
      </c>
      <c r="BL18" s="668">
        <v>403.93</v>
      </c>
      <c r="BM18" s="666">
        <v>411.62</v>
      </c>
      <c r="BN18" s="666">
        <v>411.97</v>
      </c>
      <c r="BO18" s="667">
        <v>415.02</v>
      </c>
      <c r="BP18" s="668">
        <v>421.19</v>
      </c>
      <c r="BQ18" s="666">
        <v>423.94</v>
      </c>
      <c r="BR18" s="666">
        <v>426.49</v>
      </c>
      <c r="BS18" s="667">
        <v>428.02</v>
      </c>
      <c r="BT18" s="668">
        <v>433.65</v>
      </c>
      <c r="BU18" s="666">
        <v>440</v>
      </c>
      <c r="BV18" s="666">
        <v>442.92</v>
      </c>
      <c r="BW18" s="667">
        <v>442.3</v>
      </c>
      <c r="BX18" s="668">
        <v>441.66</v>
      </c>
      <c r="BY18" s="666">
        <v>444.01</v>
      </c>
      <c r="BZ18" s="666">
        <v>447.85</v>
      </c>
      <c r="CA18" s="667">
        <v>448.8</v>
      </c>
      <c r="CB18" s="668">
        <v>450.05</v>
      </c>
      <c r="CC18" s="666">
        <v>454.32</v>
      </c>
      <c r="CD18" s="666">
        <v>457.23</v>
      </c>
      <c r="CE18" s="667">
        <v>458.34</v>
      </c>
      <c r="CF18" s="668">
        <v>459.51</v>
      </c>
      <c r="CG18" s="666">
        <v>461.72</v>
      </c>
      <c r="CH18" s="666">
        <v>460.32</v>
      </c>
      <c r="CI18" s="667">
        <v>456.04</v>
      </c>
      <c r="CJ18" s="669">
        <v>455.05</v>
      </c>
      <c r="CK18" s="666">
        <v>458.29</v>
      </c>
      <c r="CL18" s="666">
        <v>465.05</v>
      </c>
      <c r="CM18" s="667">
        <v>462.25</v>
      </c>
      <c r="CN18" s="668">
        <v>466.3</v>
      </c>
      <c r="CO18" s="666">
        <v>468.39</v>
      </c>
      <c r="CP18" s="666">
        <v>469.29</v>
      </c>
      <c r="CQ18" s="667">
        <v>468.22</v>
      </c>
      <c r="CR18" s="668">
        <v>468.84</v>
      </c>
      <c r="CS18" s="666">
        <v>470.57</v>
      </c>
      <c r="CT18" s="666">
        <v>474.22</v>
      </c>
      <c r="CU18" s="667">
        <v>475.09</v>
      </c>
      <c r="CV18" s="665">
        <v>476.18</v>
      </c>
      <c r="CW18" s="666">
        <v>485.23</v>
      </c>
      <c r="CX18" s="666">
        <v>492.07</v>
      </c>
      <c r="CY18" s="667">
        <v>491.16</v>
      </c>
      <c r="CZ18" s="665">
        <v>491.18</v>
      </c>
      <c r="DA18" s="666">
        <v>495.32</v>
      </c>
      <c r="DB18" s="666">
        <v>498.09</v>
      </c>
      <c r="DC18" s="667">
        <v>505</v>
      </c>
      <c r="DD18" s="668">
        <v>520.69000000000005</v>
      </c>
      <c r="DE18" s="666">
        <v>557.62</v>
      </c>
      <c r="DF18" s="666">
        <v>576.08000000000004</v>
      </c>
      <c r="DG18" s="667">
        <v>600.71</v>
      </c>
      <c r="DH18" s="668">
        <v>605.19000000000005</v>
      </c>
      <c r="DI18" s="666">
        <v>603.75</v>
      </c>
      <c r="DJ18" s="666">
        <v>600.77</v>
      </c>
      <c r="DK18" s="667">
        <v>612.16999999999996</v>
      </c>
      <c r="DL18" s="668">
        <v>632.03</v>
      </c>
      <c r="DM18" s="666">
        <v>638.5</v>
      </c>
      <c r="DN18" s="666">
        <v>649.88</v>
      </c>
      <c r="DO18" s="667">
        <v>661.67</v>
      </c>
      <c r="DP18" s="668">
        <v>658.14</v>
      </c>
      <c r="DQ18" s="666">
        <v>689.31</v>
      </c>
      <c r="DR18" s="666">
        <v>692.87</v>
      </c>
      <c r="DS18" s="667">
        <v>687.19</v>
      </c>
      <c r="DT18" s="668">
        <v>696.7</v>
      </c>
      <c r="DU18" s="666">
        <v>725.23</v>
      </c>
      <c r="DV18" s="666">
        <v>774.76</v>
      </c>
      <c r="DW18" s="667">
        <v>768.74</v>
      </c>
      <c r="DX18" s="668">
        <v>715.95</v>
      </c>
      <c r="DY18" s="666">
        <v>691.26</v>
      </c>
      <c r="DZ18" s="666">
        <v>694.39</v>
      </c>
      <c r="EA18" s="667">
        <v>697.18</v>
      </c>
      <c r="EB18" s="668">
        <v>705.25</v>
      </c>
      <c r="EC18" s="666">
        <v>722.76</v>
      </c>
      <c r="ED18" s="666">
        <v>728.03</v>
      </c>
      <c r="EE18" s="667">
        <v>727.14</v>
      </c>
      <c r="EF18" s="668">
        <v>738.68</v>
      </c>
      <c r="EG18" s="666">
        <v>759.69</v>
      </c>
      <c r="EH18" s="666">
        <v>768.44</v>
      </c>
      <c r="EI18" s="667">
        <v>768.35</v>
      </c>
      <c r="EJ18" s="668">
        <v>770.37</v>
      </c>
      <c r="EK18" s="666">
        <v>772.58</v>
      </c>
      <c r="EL18" s="666">
        <v>767.66</v>
      </c>
      <c r="EM18" s="667">
        <v>766.57</v>
      </c>
      <c r="EN18" s="668">
        <v>773.09</v>
      </c>
      <c r="EO18" s="666">
        <v>778.6</v>
      </c>
      <c r="EP18" s="666">
        <v>776.77</v>
      </c>
      <c r="EQ18" s="667">
        <v>777.31</v>
      </c>
      <c r="ER18" s="668">
        <v>786.1</v>
      </c>
      <c r="ES18" s="666">
        <v>789.05</v>
      </c>
      <c r="ET18" s="666">
        <v>792</v>
      </c>
      <c r="EU18" s="667">
        <v>794.94</v>
      </c>
      <c r="EV18" s="668">
        <v>798.32</v>
      </c>
      <c r="EW18" s="666">
        <v>802.25</v>
      </c>
      <c r="EX18" s="666">
        <v>805.67</v>
      </c>
      <c r="EY18" s="667">
        <v>809.09</v>
      </c>
      <c r="EZ18" s="668">
        <v>813.27</v>
      </c>
      <c r="FA18" s="666">
        <v>817.16</v>
      </c>
      <c r="FB18" s="666">
        <v>821.05</v>
      </c>
      <c r="FC18" s="667">
        <v>824.94</v>
      </c>
      <c r="FD18" s="668">
        <v>829.22</v>
      </c>
      <c r="FE18" s="666">
        <v>833.4</v>
      </c>
      <c r="FF18" s="666">
        <v>837.58</v>
      </c>
      <c r="FG18" s="667">
        <v>841.75</v>
      </c>
      <c r="FH18" s="668">
        <v>845.81</v>
      </c>
      <c r="FI18" s="666">
        <v>850.07</v>
      </c>
      <c r="FJ18" s="666">
        <v>854.33</v>
      </c>
      <c r="FK18" s="667">
        <v>858.59</v>
      </c>
      <c r="FL18" s="668">
        <v>862.72</v>
      </c>
      <c r="FM18" s="666">
        <v>867.07</v>
      </c>
      <c r="FN18" s="666">
        <v>871.41</v>
      </c>
      <c r="FO18" s="667">
        <v>875.76</v>
      </c>
      <c r="FP18" s="668">
        <v>879.98</v>
      </c>
      <c r="FQ18" s="666">
        <v>884.41</v>
      </c>
      <c r="FR18" s="666">
        <v>888.84</v>
      </c>
      <c r="FS18" s="667">
        <v>893.28</v>
      </c>
      <c r="FT18" s="668">
        <v>897.58</v>
      </c>
      <c r="FU18" s="666">
        <v>902.1</v>
      </c>
      <c r="FV18" s="666">
        <v>906.62</v>
      </c>
      <c r="FW18" s="667">
        <v>911.14</v>
      </c>
      <c r="FX18" s="668">
        <v>915.53</v>
      </c>
      <c r="FY18" s="666">
        <v>920.14</v>
      </c>
      <c r="FZ18" s="666">
        <v>924.75</v>
      </c>
      <c r="GA18" s="667">
        <v>929.36</v>
      </c>
      <c r="GB18" s="668">
        <v>933.84</v>
      </c>
      <c r="GC18" s="666">
        <v>938.54</v>
      </c>
      <c r="GD18" s="666">
        <v>943.25</v>
      </c>
      <c r="GE18" s="667">
        <v>947.95</v>
      </c>
      <c r="GF18" s="668">
        <v>952.51</v>
      </c>
      <c r="GG18" s="666">
        <v>957.31</v>
      </c>
      <c r="GH18" s="666">
        <v>962.11</v>
      </c>
      <c r="GI18" s="667">
        <v>966.91</v>
      </c>
      <c r="GJ18" s="668">
        <v>971.56</v>
      </c>
      <c r="GK18" s="666">
        <v>976.46</v>
      </c>
      <c r="GL18" s="666">
        <v>981.35</v>
      </c>
      <c r="GM18" s="667">
        <v>986.25</v>
      </c>
      <c r="GN18" s="668">
        <v>991</v>
      </c>
      <c r="GO18" s="666">
        <v>995.99</v>
      </c>
      <c r="GP18" s="666">
        <v>1000.98</v>
      </c>
      <c r="GQ18" s="667">
        <v>1005.97</v>
      </c>
      <c r="GR18" s="668">
        <v>1010.82</v>
      </c>
      <c r="GS18" s="666">
        <v>1015.91</v>
      </c>
      <c r="GT18" s="666">
        <v>1021</v>
      </c>
      <c r="GU18" s="667">
        <v>1026.0899999999999</v>
      </c>
      <c r="GV18" s="668">
        <v>1031.03</v>
      </c>
      <c r="GW18" s="666">
        <v>1036.23</v>
      </c>
      <c r="GX18" s="666">
        <v>1041.42</v>
      </c>
      <c r="GY18" s="667">
        <v>1046.6099999999999</v>
      </c>
      <c r="GZ18" s="668">
        <v>1051.6500000000001</v>
      </c>
      <c r="HA18" s="666">
        <v>1056.95</v>
      </c>
      <c r="HB18" s="666">
        <v>1062.25</v>
      </c>
      <c r="HC18" s="667">
        <v>1067.55</v>
      </c>
      <c r="HD18" s="668">
        <v>1072.69</v>
      </c>
      <c r="HE18" s="666">
        <v>1078.0899999999999</v>
      </c>
      <c r="HF18" s="666">
        <v>1083.49</v>
      </c>
      <c r="HG18" s="667">
        <v>1088.9000000000001</v>
      </c>
      <c r="HH18" s="668">
        <v>1094.1400000000001</v>
      </c>
      <c r="HI18" s="666">
        <v>1099.6500000000001</v>
      </c>
      <c r="HJ18" s="666">
        <v>1105.1600000000001</v>
      </c>
      <c r="HK18" s="667">
        <v>1110.68</v>
      </c>
      <c r="HL18" s="668">
        <v>1116.02</v>
      </c>
      <c r="HM18" s="666">
        <v>1121.6400000000001</v>
      </c>
      <c r="HN18" s="666">
        <v>1127.27</v>
      </c>
      <c r="HO18" s="667">
        <v>1132.8900000000001</v>
      </c>
      <c r="HP18" s="668">
        <v>1138.3399999999999</v>
      </c>
      <c r="HQ18" s="666">
        <v>1144.08</v>
      </c>
      <c r="HR18" s="666">
        <v>1149.81</v>
      </c>
      <c r="HS18" s="667">
        <v>1155.55</v>
      </c>
      <c r="HT18" s="668">
        <v>1161.1099999999999</v>
      </c>
      <c r="HU18" s="666">
        <v>1166.96</v>
      </c>
      <c r="HV18" s="666">
        <v>1172.81</v>
      </c>
      <c r="HW18" s="667">
        <v>1178.6600000000001</v>
      </c>
      <c r="HX18" s="668">
        <v>1184.33</v>
      </c>
      <c r="HY18" s="666">
        <v>1190.3</v>
      </c>
      <c r="HZ18" s="666">
        <v>1196.26</v>
      </c>
      <c r="IA18" s="667">
        <v>1202.23</v>
      </c>
      <c r="IB18" s="668">
        <v>1208.02</v>
      </c>
      <c r="IC18" s="666">
        <v>1214.0999999999999</v>
      </c>
      <c r="ID18" s="666">
        <v>1220.19</v>
      </c>
      <c r="IE18" s="667">
        <v>1226.28</v>
      </c>
      <c r="IF18" s="668">
        <v>1232.18</v>
      </c>
      <c r="IG18" s="666">
        <v>1238.3900000000001</v>
      </c>
      <c r="IH18" s="666">
        <v>1244.5899999999999</v>
      </c>
      <c r="II18" s="667">
        <v>1250.8</v>
      </c>
      <c r="IJ18" s="668">
        <v>1256.82</v>
      </c>
      <c r="IK18" s="666">
        <v>1263.1500000000001</v>
      </c>
      <c r="IL18" s="666">
        <v>1269.49</v>
      </c>
      <c r="IM18" s="667">
        <v>1275.82</v>
      </c>
      <c r="IN18" s="668">
        <v>1281.96</v>
      </c>
      <c r="IO18" s="666">
        <v>1288.42</v>
      </c>
      <c r="IP18" s="666">
        <v>1294.8800000000001</v>
      </c>
      <c r="IQ18" s="667">
        <v>1301.33</v>
      </c>
      <c r="IR18" s="668">
        <v>1307.5999999999999</v>
      </c>
      <c r="IS18" s="666">
        <v>1314.19</v>
      </c>
      <c r="IT18" s="666">
        <v>1320.77</v>
      </c>
      <c r="IU18" s="667">
        <v>1327.36</v>
      </c>
      <c r="IV18" s="668">
        <v>1333.75</v>
      </c>
      <c r="IW18" s="666">
        <v>1340.47</v>
      </c>
      <c r="IX18" s="666">
        <v>1347.19</v>
      </c>
      <c r="IY18" s="667">
        <v>1353.91</v>
      </c>
      <c r="IZ18" s="668">
        <v>1360.43</v>
      </c>
      <c r="JA18" s="666">
        <v>1367.28</v>
      </c>
      <c r="JB18" s="666">
        <v>1374.13</v>
      </c>
      <c r="JC18" s="667">
        <v>1380.99</v>
      </c>
      <c r="JD18" s="668">
        <v>1387.63</v>
      </c>
      <c r="JE18" s="666">
        <v>1394.62</v>
      </c>
      <c r="JF18" s="666">
        <v>1401.61</v>
      </c>
      <c r="JG18" s="667">
        <v>1408.61</v>
      </c>
      <c r="JH18" s="668">
        <v>1415.39</v>
      </c>
      <c r="JI18" s="666">
        <v>1422.52</v>
      </c>
      <c r="JJ18" s="666">
        <v>1429.65</v>
      </c>
      <c r="JK18" s="667">
        <v>1436.78</v>
      </c>
      <c r="JL18" s="668">
        <v>1443.69</v>
      </c>
      <c r="JM18" s="666">
        <v>1450.97</v>
      </c>
      <c r="JN18" s="666">
        <v>1458.24</v>
      </c>
      <c r="JO18" s="667">
        <v>1465.51</v>
      </c>
      <c r="JP18" s="668">
        <v>1472.57</v>
      </c>
      <c r="JQ18" s="666">
        <v>1479.99</v>
      </c>
      <c r="JR18" s="666">
        <v>1487.4</v>
      </c>
      <c r="JS18" s="667">
        <v>1494.82</v>
      </c>
      <c r="JT18" s="668">
        <v>1502.02</v>
      </c>
      <c r="JU18" s="666">
        <v>1509.59</v>
      </c>
      <c r="JV18" s="666">
        <v>1517.15</v>
      </c>
      <c r="JW18" s="667">
        <v>1524.72</v>
      </c>
      <c r="JX18" s="668">
        <v>1532.06</v>
      </c>
      <c r="JY18" s="666">
        <v>1539.78</v>
      </c>
      <c r="JZ18" s="666">
        <v>1547.5</v>
      </c>
      <c r="KA18" s="667">
        <v>1555.21</v>
      </c>
      <c r="KB18" s="668">
        <v>1562.7</v>
      </c>
      <c r="KC18" s="666">
        <v>1570.57</v>
      </c>
      <c r="KD18" s="666">
        <v>1578.45</v>
      </c>
      <c r="KE18" s="667">
        <v>1586.32</v>
      </c>
      <c r="KF18" s="668">
        <v>1593.95</v>
      </c>
      <c r="KG18" s="666">
        <v>1601.98</v>
      </c>
      <c r="KH18" s="666">
        <v>1610.01</v>
      </c>
      <c r="KI18" s="667">
        <v>1618.04</v>
      </c>
      <c r="KJ18" s="668">
        <v>1625.83</v>
      </c>
      <c r="KK18" s="666">
        <v>1634.02</v>
      </c>
      <c r="KL18" s="666">
        <v>1642.22</v>
      </c>
      <c r="KM18" s="667">
        <v>1650.41</v>
      </c>
      <c r="KN18" s="668">
        <v>1658.35</v>
      </c>
      <c r="KO18" s="666">
        <v>1666.71</v>
      </c>
      <c r="KP18" s="666">
        <v>1675.06</v>
      </c>
      <c r="KQ18" s="667">
        <v>1683.41</v>
      </c>
      <c r="KR18" s="668">
        <v>1691.52</v>
      </c>
      <c r="KS18" s="666">
        <v>1700.04</v>
      </c>
      <c r="KT18" s="666">
        <v>1708.56</v>
      </c>
      <c r="KU18" s="667">
        <v>1717.08</v>
      </c>
      <c r="KV18" s="668">
        <v>1725.35</v>
      </c>
      <c r="KW18" s="666">
        <v>1734.04</v>
      </c>
      <c r="KX18" s="666">
        <v>1742.73</v>
      </c>
      <c r="KY18" s="667">
        <v>1751.42</v>
      </c>
      <c r="KZ18" s="668">
        <v>1759.85</v>
      </c>
      <c r="LA18" s="666">
        <v>1768.72</v>
      </c>
      <c r="LB18" s="666">
        <v>1777.59</v>
      </c>
      <c r="LC18" s="667">
        <v>1786.45</v>
      </c>
      <c r="LD18" s="668">
        <v>1795.05</v>
      </c>
      <c r="LE18" s="666">
        <v>1804.1</v>
      </c>
      <c r="LF18" s="666">
        <v>1813.14</v>
      </c>
      <c r="LG18" s="667">
        <v>1822.18</v>
      </c>
      <c r="LH18" s="668">
        <v>1830.95</v>
      </c>
      <c r="LI18" s="666">
        <v>1840.18</v>
      </c>
      <c r="LJ18" s="666">
        <v>1849.4</v>
      </c>
      <c r="LK18" s="667">
        <v>1858.62</v>
      </c>
      <c r="LL18" s="668">
        <v>1867.57</v>
      </c>
      <c r="LM18" s="666">
        <v>1876.98</v>
      </c>
      <c r="LN18" s="666">
        <v>1886.39</v>
      </c>
      <c r="LO18" s="667">
        <v>1895.8</v>
      </c>
      <c r="LP18" s="668">
        <v>1904.92</v>
      </c>
      <c r="LQ18" s="666">
        <v>1914.52</v>
      </c>
      <c r="LR18" s="666">
        <v>1924.12</v>
      </c>
      <c r="LS18" s="667">
        <v>1933.71</v>
      </c>
      <c r="LT18" s="668">
        <v>1943.02</v>
      </c>
      <c r="LU18" s="666">
        <v>1952.81</v>
      </c>
      <c r="LV18" s="666">
        <v>1962.6</v>
      </c>
      <c r="LW18" s="667">
        <v>1972.39</v>
      </c>
      <c r="LX18" s="668">
        <v>1981.88</v>
      </c>
      <c r="LY18" s="666">
        <v>1991.87</v>
      </c>
      <c r="LZ18" s="666">
        <v>2001.85</v>
      </c>
      <c r="MA18" s="667">
        <v>2011.84</v>
      </c>
      <c r="MB18" s="668">
        <v>2021.52</v>
      </c>
      <c r="MC18" s="666">
        <v>2031.7</v>
      </c>
      <c r="MD18" s="666">
        <v>2041.89</v>
      </c>
      <c r="ME18" s="667">
        <v>2052.0700000000002</v>
      </c>
      <c r="MF18" s="668">
        <v>2061.9499999999998</v>
      </c>
      <c r="MG18" s="666">
        <v>2072.34</v>
      </c>
      <c r="MH18" s="666">
        <v>2082.73</v>
      </c>
      <c r="MI18" s="667">
        <v>2093.11</v>
      </c>
      <c r="MJ18" s="668">
        <v>2103.19</v>
      </c>
      <c r="MK18" s="666">
        <v>2113.79</v>
      </c>
      <c r="ML18" s="666">
        <v>2124.38</v>
      </c>
      <c r="MM18" s="667">
        <v>2134.98</v>
      </c>
      <c r="MN18" s="668">
        <v>2145.25</v>
      </c>
      <c r="MO18" s="666">
        <v>2156.06</v>
      </c>
      <c r="MP18" s="666">
        <v>2166.87</v>
      </c>
      <c r="MQ18" s="667">
        <v>2177.6799999999998</v>
      </c>
      <c r="MR18" s="668">
        <v>2188.16</v>
      </c>
      <c r="MS18" s="666">
        <v>2199.1799999999998</v>
      </c>
      <c r="MT18" s="666">
        <v>2210.21</v>
      </c>
      <c r="MU18" s="667">
        <v>2221.23</v>
      </c>
      <c r="MV18" s="668">
        <v>2231.92</v>
      </c>
      <c r="MW18" s="666">
        <v>2243.17</v>
      </c>
      <c r="MX18" s="666">
        <v>2254.41</v>
      </c>
      <c r="MY18" s="667">
        <v>2265.65</v>
      </c>
      <c r="MZ18" s="668">
        <v>2276.56</v>
      </c>
      <c r="NA18" s="666">
        <v>2288.0300000000002</v>
      </c>
      <c r="NB18" s="666">
        <v>2299.5</v>
      </c>
      <c r="NC18" s="667">
        <v>2310.9699999999998</v>
      </c>
      <c r="ND18" s="668">
        <v>2322.09</v>
      </c>
      <c r="NE18" s="666">
        <v>2333.79</v>
      </c>
      <c r="NF18" s="666">
        <v>2345.4899999999998</v>
      </c>
      <c r="NG18" s="667">
        <v>2357.19</v>
      </c>
      <c r="NH18" s="668">
        <v>2368.5300000000002</v>
      </c>
      <c r="NI18" s="666">
        <v>2380.4699999999998</v>
      </c>
      <c r="NJ18" s="666">
        <v>2392.4</v>
      </c>
      <c r="NK18" s="667">
        <v>2404.33</v>
      </c>
      <c r="NL18" s="668">
        <v>2415.9</v>
      </c>
      <c r="NM18" s="666">
        <v>2428.0700000000002</v>
      </c>
      <c r="NN18" s="666">
        <v>2440.25</v>
      </c>
      <c r="NO18" s="667">
        <v>2452.42</v>
      </c>
      <c r="NP18" s="668">
        <v>2464.2199999999998</v>
      </c>
      <c r="NQ18" s="666">
        <v>2476.64</v>
      </c>
      <c r="NR18" s="666">
        <v>2489.0500000000002</v>
      </c>
      <c r="NS18" s="667">
        <v>2501.46</v>
      </c>
      <c r="NT18" s="668">
        <v>2513.5100000000002</v>
      </c>
      <c r="NU18" s="666">
        <v>2526.17</v>
      </c>
      <c r="NV18" s="666">
        <v>2538.83</v>
      </c>
      <c r="NW18" s="667">
        <v>2551.4899999999998</v>
      </c>
      <c r="NX18" s="668">
        <v>2563.7800000000002</v>
      </c>
      <c r="NY18" s="666">
        <v>2576.69</v>
      </c>
      <c r="NZ18" s="666">
        <v>2589.61</v>
      </c>
      <c r="OA18" s="667">
        <v>2602.52</v>
      </c>
      <c r="OB18" s="668">
        <v>2615.0500000000002</v>
      </c>
      <c r="OC18" s="666">
        <v>2628.23</v>
      </c>
      <c r="OD18" s="666">
        <v>2641.4</v>
      </c>
      <c r="OE18" s="667">
        <v>2654.57</v>
      </c>
      <c r="OF18" s="668">
        <v>2667.35</v>
      </c>
      <c r="OG18" s="666">
        <v>2680.79</v>
      </c>
      <c r="OH18" s="666">
        <v>2694.23</v>
      </c>
      <c r="OI18" s="667">
        <v>2707.67</v>
      </c>
      <c r="OJ18" s="668">
        <v>2720.7</v>
      </c>
      <c r="OK18" s="666">
        <v>2734.41</v>
      </c>
      <c r="OL18" s="666">
        <v>2748.11</v>
      </c>
      <c r="OM18" s="667">
        <v>2761.82</v>
      </c>
      <c r="ON18" s="668">
        <v>2775.11</v>
      </c>
      <c r="OO18" s="666">
        <v>2789.09</v>
      </c>
      <c r="OP18" s="666">
        <v>2803.07</v>
      </c>
      <c r="OQ18" s="667">
        <v>2817.06</v>
      </c>
      <c r="OR18" s="668">
        <v>2830.62</v>
      </c>
      <c r="OS18" s="666">
        <v>2844.88</v>
      </c>
      <c r="OT18" s="666">
        <v>2859.14</v>
      </c>
      <c r="OU18" s="667">
        <v>2873.4</v>
      </c>
      <c r="OV18" s="668">
        <v>2887.23</v>
      </c>
      <c r="OW18" s="666">
        <v>2901.77</v>
      </c>
      <c r="OX18" s="666">
        <v>2916.32</v>
      </c>
      <c r="OY18" s="667">
        <v>2930.86</v>
      </c>
      <c r="OZ18" s="668">
        <v>2944.97</v>
      </c>
      <c r="PA18" s="666">
        <v>2959.81</v>
      </c>
      <c r="PB18" s="666">
        <v>2974.65</v>
      </c>
      <c r="PC18" s="667">
        <v>2989.48</v>
      </c>
      <c r="PD18" s="668">
        <v>3003.87</v>
      </c>
      <c r="PE18" s="666">
        <v>3019.01</v>
      </c>
      <c r="PF18" s="666">
        <v>3034.14</v>
      </c>
      <c r="PG18" s="667">
        <v>3049.27</v>
      </c>
      <c r="PH18" s="668">
        <v>3063.95</v>
      </c>
      <c r="PI18" s="666">
        <v>3079.39</v>
      </c>
      <c r="PJ18" s="666">
        <v>3094.82</v>
      </c>
      <c r="PK18" s="667">
        <v>3110.26</v>
      </c>
      <c r="PL18" s="668">
        <v>3125.23</v>
      </c>
      <c r="PM18" s="666">
        <v>3140.97</v>
      </c>
      <c r="PN18" s="666">
        <v>3156.72</v>
      </c>
      <c r="PO18" s="667">
        <v>3172.46</v>
      </c>
      <c r="PP18" s="668">
        <v>3187.73</v>
      </c>
      <c r="PQ18" s="666">
        <v>3203.79</v>
      </c>
      <c r="PR18" s="666">
        <v>3219.85</v>
      </c>
      <c r="PS18" s="667">
        <v>3235.91</v>
      </c>
      <c r="PT18" s="668">
        <v>3251.49</v>
      </c>
      <c r="PU18" s="666">
        <v>3267.87</v>
      </c>
      <c r="PV18" s="666">
        <v>3284.25</v>
      </c>
      <c r="PW18" s="667">
        <v>3300.63</v>
      </c>
      <c r="PX18" s="668">
        <v>3316.52</v>
      </c>
      <c r="PY18" s="666">
        <v>3333.23</v>
      </c>
      <c r="PZ18" s="666">
        <v>3349.93</v>
      </c>
      <c r="QA18" s="667">
        <v>3366.64</v>
      </c>
      <c r="QB18" s="668">
        <v>3382.85</v>
      </c>
      <c r="QC18" s="666">
        <v>3399.89</v>
      </c>
      <c r="QD18" s="666">
        <v>3416.93</v>
      </c>
      <c r="QE18" s="667">
        <v>3433.97</v>
      </c>
      <c r="QF18" s="668">
        <v>3450.51</v>
      </c>
      <c r="QG18" s="666">
        <v>3467.89</v>
      </c>
      <c r="QH18" s="666">
        <v>3485.27</v>
      </c>
      <c r="QI18" s="667">
        <v>3502.65</v>
      </c>
      <c r="QJ18" s="668">
        <v>3519.52</v>
      </c>
      <c r="QK18" s="666">
        <v>3537.25</v>
      </c>
      <c r="QL18" s="666">
        <v>3554.98</v>
      </c>
      <c r="QM18" s="667">
        <v>3572.71</v>
      </c>
      <c r="QN18" s="668">
        <v>3589.91</v>
      </c>
      <c r="QO18" s="666">
        <v>3607.99</v>
      </c>
      <c r="QP18" s="666">
        <v>3626.08</v>
      </c>
      <c r="QQ18" s="667">
        <v>3644.16</v>
      </c>
      <c r="QR18" s="668">
        <v>3661.7</v>
      </c>
      <c r="QS18" s="666">
        <v>3680.15</v>
      </c>
      <c r="QT18" s="666">
        <v>3698.6</v>
      </c>
      <c r="QU18" s="667">
        <v>3717.04</v>
      </c>
      <c r="QV18" s="668">
        <v>3734.94</v>
      </c>
      <c r="QW18" s="666">
        <v>3753.75</v>
      </c>
      <c r="QX18" s="666">
        <v>3772.57</v>
      </c>
      <c r="QY18" s="667">
        <v>3791.39</v>
      </c>
      <c r="QZ18" s="668">
        <v>3809.64</v>
      </c>
      <c r="RA18" s="666">
        <v>3828.83</v>
      </c>
      <c r="RB18" s="666">
        <v>3848.02</v>
      </c>
      <c r="RC18" s="667">
        <v>3867.21</v>
      </c>
      <c r="RD18" s="668">
        <v>3885.83</v>
      </c>
      <c r="RE18" s="666">
        <v>3905.41</v>
      </c>
      <c r="RF18" s="666">
        <v>3924.98</v>
      </c>
      <c r="RG18" s="667">
        <v>3944.56</v>
      </c>
      <c r="RH18" s="668">
        <v>3963.55</v>
      </c>
      <c r="RI18" s="666">
        <v>3983.51</v>
      </c>
      <c r="RJ18" s="666">
        <v>4003.48</v>
      </c>
      <c r="RK18" s="667">
        <v>4023.45</v>
      </c>
      <c r="RL18" s="668">
        <v>4042.82</v>
      </c>
      <c r="RM18" s="666">
        <v>4063.18</v>
      </c>
      <c r="RN18" s="666">
        <v>4083.55</v>
      </c>
      <c r="RO18" s="667">
        <v>4103.92</v>
      </c>
      <c r="RP18" s="668">
        <v>4123.67</v>
      </c>
      <c r="RQ18" s="666">
        <v>4144.45</v>
      </c>
      <c r="RR18" s="666">
        <v>4165.22</v>
      </c>
      <c r="RS18" s="667">
        <v>4186</v>
      </c>
      <c r="RT18" s="668">
        <v>4206.1499999999996</v>
      </c>
      <c r="RU18" s="666">
        <v>4227.34</v>
      </c>
      <c r="RV18" s="666">
        <v>4248.53</v>
      </c>
      <c r="RW18" s="667">
        <v>4269.72</v>
      </c>
      <c r="RX18" s="668">
        <v>4290.2700000000004</v>
      </c>
      <c r="RY18" s="666">
        <v>4311.88</v>
      </c>
      <c r="RZ18" s="666">
        <v>4333.5</v>
      </c>
      <c r="SA18" s="741">
        <v>4355.1099999999997</v>
      </c>
    </row>
    <row r="19" spans="1:495">
      <c r="A19" s="687"/>
      <c r="B19" s="584" t="s">
        <v>583</v>
      </c>
      <c r="C19" s="626"/>
      <c r="D19" s="626"/>
      <c r="E19" s="626"/>
      <c r="F19" s="626"/>
      <c r="G19" s="610">
        <v>18</v>
      </c>
      <c r="H19" s="662" t="s">
        <v>87</v>
      </c>
      <c r="I19" s="618">
        <v>18</v>
      </c>
      <c r="J19" s="663" t="s">
        <v>383</v>
      </c>
      <c r="K19" s="664">
        <v>0.05</v>
      </c>
      <c r="L19" s="665">
        <v>269.79000000000002</v>
      </c>
      <c r="M19" s="666">
        <v>273.86</v>
      </c>
      <c r="N19" s="666">
        <v>281.33999999999997</v>
      </c>
      <c r="O19" s="667">
        <v>285.41000000000003</v>
      </c>
      <c r="P19" s="665">
        <v>291.55</v>
      </c>
      <c r="Q19" s="666">
        <v>298.07</v>
      </c>
      <c r="R19" s="666">
        <v>308.20999999999998</v>
      </c>
      <c r="S19" s="667">
        <v>311.18</v>
      </c>
      <c r="T19" s="668">
        <v>314.92</v>
      </c>
      <c r="U19" s="666">
        <v>316.12</v>
      </c>
      <c r="V19" s="666">
        <v>324.52999999999997</v>
      </c>
      <c r="W19" s="667">
        <v>324.95</v>
      </c>
      <c r="X19" s="668">
        <v>325.26</v>
      </c>
      <c r="Y19" s="666">
        <v>328.39</v>
      </c>
      <c r="Z19" s="666">
        <v>333.91</v>
      </c>
      <c r="AA19" s="667">
        <v>335.74</v>
      </c>
      <c r="AB19" s="668">
        <v>336.79</v>
      </c>
      <c r="AC19" s="666">
        <v>340</v>
      </c>
      <c r="AD19" s="666">
        <v>343.84</v>
      </c>
      <c r="AE19" s="667">
        <v>343.63</v>
      </c>
      <c r="AF19" s="668">
        <v>344.18</v>
      </c>
      <c r="AG19" s="666">
        <v>345.83</v>
      </c>
      <c r="AH19" s="666">
        <v>347.56</v>
      </c>
      <c r="AI19" s="667">
        <v>346.91</v>
      </c>
      <c r="AJ19" s="668">
        <v>345.43</v>
      </c>
      <c r="AK19" s="666">
        <v>347.52</v>
      </c>
      <c r="AL19" s="666">
        <v>347.92</v>
      </c>
      <c r="AM19" s="667">
        <v>348.46</v>
      </c>
      <c r="AN19" s="668">
        <v>349.49</v>
      </c>
      <c r="AO19" s="666">
        <v>351.39</v>
      </c>
      <c r="AP19" s="666">
        <v>354.69</v>
      </c>
      <c r="AQ19" s="667">
        <v>357.81</v>
      </c>
      <c r="AR19" s="668">
        <v>362.28</v>
      </c>
      <c r="AS19" s="666">
        <v>368.41</v>
      </c>
      <c r="AT19" s="666">
        <v>372.76</v>
      </c>
      <c r="AU19" s="667">
        <v>374.35</v>
      </c>
      <c r="AV19" s="668">
        <v>378.56</v>
      </c>
      <c r="AW19" s="666">
        <v>383.86</v>
      </c>
      <c r="AX19" s="666">
        <v>385.02</v>
      </c>
      <c r="AY19" s="667">
        <v>385.11</v>
      </c>
      <c r="AZ19" s="668">
        <v>383.69</v>
      </c>
      <c r="BA19" s="666">
        <v>386</v>
      </c>
      <c r="BB19" s="666">
        <v>388.53</v>
      </c>
      <c r="BC19" s="667">
        <v>388.78</v>
      </c>
      <c r="BD19" s="668">
        <v>390.85</v>
      </c>
      <c r="BE19" s="666">
        <v>391.74</v>
      </c>
      <c r="BF19" s="666">
        <v>394.01</v>
      </c>
      <c r="BG19" s="667">
        <v>392.82</v>
      </c>
      <c r="BH19" s="668">
        <v>395.72</v>
      </c>
      <c r="BI19" s="666">
        <v>399.85</v>
      </c>
      <c r="BJ19" s="666">
        <v>400.53</v>
      </c>
      <c r="BK19" s="667">
        <v>400.17</v>
      </c>
      <c r="BL19" s="668">
        <v>403.93</v>
      </c>
      <c r="BM19" s="666">
        <v>411.62</v>
      </c>
      <c r="BN19" s="666">
        <v>411.97</v>
      </c>
      <c r="BO19" s="667">
        <v>415.02</v>
      </c>
      <c r="BP19" s="668">
        <v>421.19</v>
      </c>
      <c r="BQ19" s="666">
        <v>423.94</v>
      </c>
      <c r="BR19" s="666">
        <v>426.49</v>
      </c>
      <c r="BS19" s="667">
        <v>428.02</v>
      </c>
      <c r="BT19" s="668">
        <v>433.65</v>
      </c>
      <c r="BU19" s="666">
        <v>440</v>
      </c>
      <c r="BV19" s="666">
        <v>442.92</v>
      </c>
      <c r="BW19" s="667">
        <v>442.3</v>
      </c>
      <c r="BX19" s="668">
        <v>441.66</v>
      </c>
      <c r="BY19" s="666">
        <v>444.01</v>
      </c>
      <c r="BZ19" s="666">
        <v>447.85</v>
      </c>
      <c r="CA19" s="667">
        <v>448.8</v>
      </c>
      <c r="CB19" s="668">
        <v>450.05</v>
      </c>
      <c r="CC19" s="666">
        <v>454.32</v>
      </c>
      <c r="CD19" s="666">
        <v>457.23</v>
      </c>
      <c r="CE19" s="667">
        <v>458.34</v>
      </c>
      <c r="CF19" s="668">
        <v>459.51</v>
      </c>
      <c r="CG19" s="666">
        <v>461.72</v>
      </c>
      <c r="CH19" s="666">
        <v>460.32</v>
      </c>
      <c r="CI19" s="667">
        <v>456.04</v>
      </c>
      <c r="CJ19" s="669">
        <v>455.05</v>
      </c>
      <c r="CK19" s="666">
        <v>458.29</v>
      </c>
      <c r="CL19" s="666">
        <v>465.05</v>
      </c>
      <c r="CM19" s="667">
        <v>462.25</v>
      </c>
      <c r="CN19" s="668">
        <v>466.3</v>
      </c>
      <c r="CO19" s="666">
        <v>468.39</v>
      </c>
      <c r="CP19" s="666">
        <v>469.29</v>
      </c>
      <c r="CQ19" s="667">
        <v>468.22</v>
      </c>
      <c r="CR19" s="668">
        <v>468.84</v>
      </c>
      <c r="CS19" s="666">
        <v>470.57</v>
      </c>
      <c r="CT19" s="666">
        <v>474.22</v>
      </c>
      <c r="CU19" s="667">
        <v>475.09</v>
      </c>
      <c r="CV19" s="665">
        <v>476.18</v>
      </c>
      <c r="CW19" s="666">
        <v>485.23</v>
      </c>
      <c r="CX19" s="666">
        <v>492.07</v>
      </c>
      <c r="CY19" s="667">
        <v>491.16</v>
      </c>
      <c r="CZ19" s="665">
        <v>491.18</v>
      </c>
      <c r="DA19" s="666">
        <v>495.32</v>
      </c>
      <c r="DB19" s="666">
        <v>498.09</v>
      </c>
      <c r="DC19" s="667">
        <v>505</v>
      </c>
      <c r="DD19" s="668">
        <v>520.69000000000005</v>
      </c>
      <c r="DE19" s="666">
        <v>557.62</v>
      </c>
      <c r="DF19" s="666">
        <v>576.08000000000004</v>
      </c>
      <c r="DG19" s="667">
        <v>600.71</v>
      </c>
      <c r="DH19" s="668">
        <v>605.19000000000005</v>
      </c>
      <c r="DI19" s="666">
        <v>603.75</v>
      </c>
      <c r="DJ19" s="666">
        <v>600.77</v>
      </c>
      <c r="DK19" s="667">
        <v>612.16999999999996</v>
      </c>
      <c r="DL19" s="668">
        <v>632.03</v>
      </c>
      <c r="DM19" s="666">
        <v>638.5</v>
      </c>
      <c r="DN19" s="666">
        <v>649.88</v>
      </c>
      <c r="DO19" s="667">
        <v>661.67</v>
      </c>
      <c r="DP19" s="668">
        <v>658.14</v>
      </c>
      <c r="DQ19" s="666">
        <v>689.31</v>
      </c>
      <c r="DR19" s="666">
        <v>692.87</v>
      </c>
      <c r="DS19" s="667">
        <v>687.19</v>
      </c>
      <c r="DT19" s="668">
        <v>696.7</v>
      </c>
      <c r="DU19" s="666">
        <v>725.23</v>
      </c>
      <c r="DV19" s="666">
        <v>774.76</v>
      </c>
      <c r="DW19" s="667">
        <v>768.74</v>
      </c>
      <c r="DX19" s="668">
        <v>715.95</v>
      </c>
      <c r="DY19" s="666">
        <v>691.26</v>
      </c>
      <c r="DZ19" s="666">
        <v>694.39</v>
      </c>
      <c r="EA19" s="667">
        <v>697.18</v>
      </c>
      <c r="EB19" s="668">
        <v>705.25</v>
      </c>
      <c r="EC19" s="666">
        <v>722.76</v>
      </c>
      <c r="ED19" s="666">
        <v>728.03</v>
      </c>
      <c r="EE19" s="667">
        <v>727.14</v>
      </c>
      <c r="EF19" s="668">
        <v>738.68</v>
      </c>
      <c r="EG19" s="666">
        <v>759.69</v>
      </c>
      <c r="EH19" s="666">
        <v>768.44</v>
      </c>
      <c r="EI19" s="667">
        <v>768.35</v>
      </c>
      <c r="EJ19" s="668">
        <v>770.37</v>
      </c>
      <c r="EK19" s="666">
        <v>772.58</v>
      </c>
      <c r="EL19" s="666">
        <v>767.66</v>
      </c>
      <c r="EM19" s="667">
        <v>766.57</v>
      </c>
      <c r="EN19" s="668">
        <v>773.09</v>
      </c>
      <c r="EO19" s="666">
        <v>778.6</v>
      </c>
      <c r="EP19" s="666">
        <v>776.77</v>
      </c>
      <c r="EQ19" s="667">
        <v>777.31</v>
      </c>
      <c r="ER19" s="668">
        <v>786.1</v>
      </c>
      <c r="ES19" s="666">
        <v>789.05</v>
      </c>
      <c r="ET19" s="666">
        <v>792</v>
      </c>
      <c r="EU19" s="667">
        <v>794.94</v>
      </c>
      <c r="EV19" s="668">
        <v>798.32</v>
      </c>
      <c r="EW19" s="666">
        <v>802.25</v>
      </c>
      <c r="EX19" s="666">
        <v>805.67</v>
      </c>
      <c r="EY19" s="667">
        <v>809.09</v>
      </c>
      <c r="EZ19" s="668">
        <v>813.27</v>
      </c>
      <c r="FA19" s="666">
        <v>817.16</v>
      </c>
      <c r="FB19" s="666">
        <v>821.05</v>
      </c>
      <c r="FC19" s="667">
        <v>824.94</v>
      </c>
      <c r="FD19" s="668">
        <v>829.22</v>
      </c>
      <c r="FE19" s="666">
        <v>833.4</v>
      </c>
      <c r="FF19" s="666">
        <v>837.58</v>
      </c>
      <c r="FG19" s="667">
        <v>841.75</v>
      </c>
      <c r="FH19" s="668">
        <v>845.81</v>
      </c>
      <c r="FI19" s="666">
        <v>850.07</v>
      </c>
      <c r="FJ19" s="666">
        <v>854.33</v>
      </c>
      <c r="FK19" s="667">
        <v>858.59</v>
      </c>
      <c r="FL19" s="668">
        <v>862.72</v>
      </c>
      <c r="FM19" s="666">
        <v>867.07</v>
      </c>
      <c r="FN19" s="666">
        <v>871.41</v>
      </c>
      <c r="FO19" s="667">
        <v>875.76</v>
      </c>
      <c r="FP19" s="668">
        <v>879.98</v>
      </c>
      <c r="FQ19" s="666">
        <v>884.41</v>
      </c>
      <c r="FR19" s="666">
        <v>888.84</v>
      </c>
      <c r="FS19" s="667">
        <v>893.28</v>
      </c>
      <c r="FT19" s="668">
        <v>897.58</v>
      </c>
      <c r="FU19" s="666">
        <v>902.1</v>
      </c>
      <c r="FV19" s="666">
        <v>906.62</v>
      </c>
      <c r="FW19" s="667">
        <v>911.14</v>
      </c>
      <c r="FX19" s="668">
        <v>915.53</v>
      </c>
      <c r="FY19" s="666">
        <v>920.14</v>
      </c>
      <c r="FZ19" s="666">
        <v>924.75</v>
      </c>
      <c r="GA19" s="667">
        <v>929.36</v>
      </c>
      <c r="GB19" s="668">
        <v>933.84</v>
      </c>
      <c r="GC19" s="666">
        <v>938.54</v>
      </c>
      <c r="GD19" s="666">
        <v>943.25</v>
      </c>
      <c r="GE19" s="667">
        <v>947.95</v>
      </c>
      <c r="GF19" s="668">
        <v>952.51</v>
      </c>
      <c r="GG19" s="666">
        <v>957.31</v>
      </c>
      <c r="GH19" s="666">
        <v>962.11</v>
      </c>
      <c r="GI19" s="667">
        <v>966.91</v>
      </c>
      <c r="GJ19" s="668">
        <v>971.56</v>
      </c>
      <c r="GK19" s="666">
        <v>976.46</v>
      </c>
      <c r="GL19" s="666">
        <v>981.35</v>
      </c>
      <c r="GM19" s="667">
        <v>986.25</v>
      </c>
      <c r="GN19" s="668">
        <v>991</v>
      </c>
      <c r="GO19" s="666">
        <v>995.99</v>
      </c>
      <c r="GP19" s="666">
        <v>1000.98</v>
      </c>
      <c r="GQ19" s="667">
        <v>1005.97</v>
      </c>
      <c r="GR19" s="668">
        <v>1010.82</v>
      </c>
      <c r="GS19" s="666">
        <v>1015.91</v>
      </c>
      <c r="GT19" s="666">
        <v>1021</v>
      </c>
      <c r="GU19" s="667">
        <v>1026.0899999999999</v>
      </c>
      <c r="GV19" s="668">
        <v>1031.03</v>
      </c>
      <c r="GW19" s="666">
        <v>1036.23</v>
      </c>
      <c r="GX19" s="666">
        <v>1041.42</v>
      </c>
      <c r="GY19" s="667">
        <v>1046.6099999999999</v>
      </c>
      <c r="GZ19" s="668">
        <v>1051.6500000000001</v>
      </c>
      <c r="HA19" s="666">
        <v>1056.95</v>
      </c>
      <c r="HB19" s="666">
        <v>1062.25</v>
      </c>
      <c r="HC19" s="667">
        <v>1067.55</v>
      </c>
      <c r="HD19" s="668">
        <v>1072.69</v>
      </c>
      <c r="HE19" s="666">
        <v>1078.0899999999999</v>
      </c>
      <c r="HF19" s="666">
        <v>1083.49</v>
      </c>
      <c r="HG19" s="667">
        <v>1088.9000000000001</v>
      </c>
      <c r="HH19" s="668">
        <v>1094.1400000000001</v>
      </c>
      <c r="HI19" s="666">
        <v>1099.6500000000001</v>
      </c>
      <c r="HJ19" s="666">
        <v>1105.1600000000001</v>
      </c>
      <c r="HK19" s="667">
        <v>1110.68</v>
      </c>
      <c r="HL19" s="668">
        <v>1116.02</v>
      </c>
      <c r="HM19" s="666">
        <v>1121.6400000000001</v>
      </c>
      <c r="HN19" s="666">
        <v>1127.27</v>
      </c>
      <c r="HO19" s="667">
        <v>1132.8900000000001</v>
      </c>
      <c r="HP19" s="668">
        <v>1138.3399999999999</v>
      </c>
      <c r="HQ19" s="666">
        <v>1144.08</v>
      </c>
      <c r="HR19" s="666">
        <v>1149.81</v>
      </c>
      <c r="HS19" s="667">
        <v>1155.55</v>
      </c>
      <c r="HT19" s="668">
        <v>1161.1099999999999</v>
      </c>
      <c r="HU19" s="666">
        <v>1166.96</v>
      </c>
      <c r="HV19" s="666">
        <v>1172.81</v>
      </c>
      <c r="HW19" s="667">
        <v>1178.6600000000001</v>
      </c>
      <c r="HX19" s="668">
        <v>1184.33</v>
      </c>
      <c r="HY19" s="666">
        <v>1190.3</v>
      </c>
      <c r="HZ19" s="666">
        <v>1196.26</v>
      </c>
      <c r="IA19" s="667">
        <v>1202.23</v>
      </c>
      <c r="IB19" s="668">
        <v>1208.02</v>
      </c>
      <c r="IC19" s="666">
        <v>1214.0999999999999</v>
      </c>
      <c r="ID19" s="666">
        <v>1220.19</v>
      </c>
      <c r="IE19" s="667">
        <v>1226.28</v>
      </c>
      <c r="IF19" s="668">
        <v>1232.18</v>
      </c>
      <c r="IG19" s="666">
        <v>1238.3900000000001</v>
      </c>
      <c r="IH19" s="666">
        <v>1244.5899999999999</v>
      </c>
      <c r="II19" s="667">
        <v>1250.8</v>
      </c>
      <c r="IJ19" s="668">
        <v>1256.82</v>
      </c>
      <c r="IK19" s="666">
        <v>1263.1500000000001</v>
      </c>
      <c r="IL19" s="666">
        <v>1269.49</v>
      </c>
      <c r="IM19" s="667">
        <v>1275.82</v>
      </c>
      <c r="IN19" s="668">
        <v>1281.96</v>
      </c>
      <c r="IO19" s="666">
        <v>1288.42</v>
      </c>
      <c r="IP19" s="666">
        <v>1294.8800000000001</v>
      </c>
      <c r="IQ19" s="667">
        <v>1301.33</v>
      </c>
      <c r="IR19" s="668">
        <v>1307.5999999999999</v>
      </c>
      <c r="IS19" s="666">
        <v>1314.19</v>
      </c>
      <c r="IT19" s="666">
        <v>1320.77</v>
      </c>
      <c r="IU19" s="667">
        <v>1327.36</v>
      </c>
      <c r="IV19" s="668">
        <v>1333.75</v>
      </c>
      <c r="IW19" s="666">
        <v>1340.47</v>
      </c>
      <c r="IX19" s="666">
        <v>1347.19</v>
      </c>
      <c r="IY19" s="667">
        <v>1353.91</v>
      </c>
      <c r="IZ19" s="668">
        <v>1360.43</v>
      </c>
      <c r="JA19" s="666">
        <v>1367.28</v>
      </c>
      <c r="JB19" s="666">
        <v>1374.13</v>
      </c>
      <c r="JC19" s="667">
        <v>1380.99</v>
      </c>
      <c r="JD19" s="668">
        <v>1387.63</v>
      </c>
      <c r="JE19" s="666">
        <v>1394.62</v>
      </c>
      <c r="JF19" s="666">
        <v>1401.61</v>
      </c>
      <c r="JG19" s="667">
        <v>1408.61</v>
      </c>
      <c r="JH19" s="668">
        <v>1415.39</v>
      </c>
      <c r="JI19" s="666">
        <v>1422.52</v>
      </c>
      <c r="JJ19" s="666">
        <v>1429.65</v>
      </c>
      <c r="JK19" s="667">
        <v>1436.78</v>
      </c>
      <c r="JL19" s="668">
        <v>1443.69</v>
      </c>
      <c r="JM19" s="666">
        <v>1450.97</v>
      </c>
      <c r="JN19" s="666">
        <v>1458.24</v>
      </c>
      <c r="JO19" s="667">
        <v>1465.51</v>
      </c>
      <c r="JP19" s="668">
        <v>1472.57</v>
      </c>
      <c r="JQ19" s="666">
        <v>1479.99</v>
      </c>
      <c r="JR19" s="666">
        <v>1487.4</v>
      </c>
      <c r="JS19" s="667">
        <v>1494.82</v>
      </c>
      <c r="JT19" s="668">
        <v>1502.02</v>
      </c>
      <c r="JU19" s="666">
        <v>1509.59</v>
      </c>
      <c r="JV19" s="666">
        <v>1517.15</v>
      </c>
      <c r="JW19" s="667">
        <v>1524.72</v>
      </c>
      <c r="JX19" s="668">
        <v>1532.06</v>
      </c>
      <c r="JY19" s="666">
        <v>1539.78</v>
      </c>
      <c r="JZ19" s="666">
        <v>1547.5</v>
      </c>
      <c r="KA19" s="667">
        <v>1555.21</v>
      </c>
      <c r="KB19" s="668">
        <v>1562.7</v>
      </c>
      <c r="KC19" s="666">
        <v>1570.57</v>
      </c>
      <c r="KD19" s="666">
        <v>1578.45</v>
      </c>
      <c r="KE19" s="667">
        <v>1586.32</v>
      </c>
      <c r="KF19" s="668">
        <v>1593.95</v>
      </c>
      <c r="KG19" s="666">
        <v>1601.98</v>
      </c>
      <c r="KH19" s="666">
        <v>1610.01</v>
      </c>
      <c r="KI19" s="667">
        <v>1618.04</v>
      </c>
      <c r="KJ19" s="668">
        <v>1625.83</v>
      </c>
      <c r="KK19" s="666">
        <v>1634.02</v>
      </c>
      <c r="KL19" s="666">
        <v>1642.22</v>
      </c>
      <c r="KM19" s="667">
        <v>1650.41</v>
      </c>
      <c r="KN19" s="668">
        <v>1658.35</v>
      </c>
      <c r="KO19" s="666">
        <v>1666.71</v>
      </c>
      <c r="KP19" s="666">
        <v>1675.06</v>
      </c>
      <c r="KQ19" s="667">
        <v>1683.41</v>
      </c>
      <c r="KR19" s="668">
        <v>1691.52</v>
      </c>
      <c r="KS19" s="666">
        <v>1700.04</v>
      </c>
      <c r="KT19" s="666">
        <v>1708.56</v>
      </c>
      <c r="KU19" s="667">
        <v>1717.08</v>
      </c>
      <c r="KV19" s="668">
        <v>1725.35</v>
      </c>
      <c r="KW19" s="666">
        <v>1734.04</v>
      </c>
      <c r="KX19" s="666">
        <v>1742.73</v>
      </c>
      <c r="KY19" s="667">
        <v>1751.42</v>
      </c>
      <c r="KZ19" s="668">
        <v>1759.85</v>
      </c>
      <c r="LA19" s="666">
        <v>1768.72</v>
      </c>
      <c r="LB19" s="666">
        <v>1777.59</v>
      </c>
      <c r="LC19" s="667">
        <v>1786.45</v>
      </c>
      <c r="LD19" s="668">
        <v>1795.05</v>
      </c>
      <c r="LE19" s="666">
        <v>1804.1</v>
      </c>
      <c r="LF19" s="666">
        <v>1813.14</v>
      </c>
      <c r="LG19" s="667">
        <v>1822.18</v>
      </c>
      <c r="LH19" s="668">
        <v>1830.95</v>
      </c>
      <c r="LI19" s="666">
        <v>1840.18</v>
      </c>
      <c r="LJ19" s="666">
        <v>1849.4</v>
      </c>
      <c r="LK19" s="667">
        <v>1858.62</v>
      </c>
      <c r="LL19" s="668">
        <v>1867.57</v>
      </c>
      <c r="LM19" s="666">
        <v>1876.98</v>
      </c>
      <c r="LN19" s="666">
        <v>1886.39</v>
      </c>
      <c r="LO19" s="667">
        <v>1895.8</v>
      </c>
      <c r="LP19" s="668">
        <v>1904.92</v>
      </c>
      <c r="LQ19" s="666">
        <v>1914.52</v>
      </c>
      <c r="LR19" s="666">
        <v>1924.12</v>
      </c>
      <c r="LS19" s="667">
        <v>1933.71</v>
      </c>
      <c r="LT19" s="668">
        <v>1943.02</v>
      </c>
      <c r="LU19" s="666">
        <v>1952.81</v>
      </c>
      <c r="LV19" s="666">
        <v>1962.6</v>
      </c>
      <c r="LW19" s="667">
        <v>1972.39</v>
      </c>
      <c r="LX19" s="668">
        <v>1981.88</v>
      </c>
      <c r="LY19" s="666">
        <v>1991.87</v>
      </c>
      <c r="LZ19" s="666">
        <v>2001.85</v>
      </c>
      <c r="MA19" s="667">
        <v>2011.84</v>
      </c>
      <c r="MB19" s="668">
        <v>2021.52</v>
      </c>
      <c r="MC19" s="666">
        <v>2031.7</v>
      </c>
      <c r="MD19" s="666">
        <v>2041.89</v>
      </c>
      <c r="ME19" s="667">
        <v>2052.0700000000002</v>
      </c>
      <c r="MF19" s="668">
        <v>2061.9499999999998</v>
      </c>
      <c r="MG19" s="666">
        <v>2072.34</v>
      </c>
      <c r="MH19" s="666">
        <v>2082.73</v>
      </c>
      <c r="MI19" s="667">
        <v>2093.11</v>
      </c>
      <c r="MJ19" s="668">
        <v>2103.19</v>
      </c>
      <c r="MK19" s="666">
        <v>2113.79</v>
      </c>
      <c r="ML19" s="666">
        <v>2124.38</v>
      </c>
      <c r="MM19" s="667">
        <v>2134.98</v>
      </c>
      <c r="MN19" s="668">
        <v>2145.25</v>
      </c>
      <c r="MO19" s="666">
        <v>2156.06</v>
      </c>
      <c r="MP19" s="666">
        <v>2166.87</v>
      </c>
      <c r="MQ19" s="667">
        <v>2177.6799999999998</v>
      </c>
      <c r="MR19" s="668">
        <v>2188.16</v>
      </c>
      <c r="MS19" s="666">
        <v>2199.1799999999998</v>
      </c>
      <c r="MT19" s="666">
        <v>2210.21</v>
      </c>
      <c r="MU19" s="667">
        <v>2221.23</v>
      </c>
      <c r="MV19" s="668">
        <v>2231.92</v>
      </c>
      <c r="MW19" s="666">
        <v>2243.17</v>
      </c>
      <c r="MX19" s="666">
        <v>2254.41</v>
      </c>
      <c r="MY19" s="667">
        <v>2265.65</v>
      </c>
      <c r="MZ19" s="668">
        <v>2276.56</v>
      </c>
      <c r="NA19" s="666">
        <v>2288.0300000000002</v>
      </c>
      <c r="NB19" s="666">
        <v>2299.5</v>
      </c>
      <c r="NC19" s="667">
        <v>2310.9699999999998</v>
      </c>
      <c r="ND19" s="668">
        <v>2322.09</v>
      </c>
      <c r="NE19" s="666">
        <v>2333.79</v>
      </c>
      <c r="NF19" s="666">
        <v>2345.4899999999998</v>
      </c>
      <c r="NG19" s="667">
        <v>2357.19</v>
      </c>
      <c r="NH19" s="668">
        <v>2368.5300000000002</v>
      </c>
      <c r="NI19" s="666">
        <v>2380.4699999999998</v>
      </c>
      <c r="NJ19" s="666">
        <v>2392.4</v>
      </c>
      <c r="NK19" s="667">
        <v>2404.33</v>
      </c>
      <c r="NL19" s="668">
        <v>2415.9</v>
      </c>
      <c r="NM19" s="666">
        <v>2428.0700000000002</v>
      </c>
      <c r="NN19" s="666">
        <v>2440.25</v>
      </c>
      <c r="NO19" s="667">
        <v>2452.42</v>
      </c>
      <c r="NP19" s="668">
        <v>2464.2199999999998</v>
      </c>
      <c r="NQ19" s="666">
        <v>2476.64</v>
      </c>
      <c r="NR19" s="666">
        <v>2489.0500000000002</v>
      </c>
      <c r="NS19" s="667">
        <v>2501.46</v>
      </c>
      <c r="NT19" s="668">
        <v>2513.5100000000002</v>
      </c>
      <c r="NU19" s="666">
        <v>2526.17</v>
      </c>
      <c r="NV19" s="666">
        <v>2538.83</v>
      </c>
      <c r="NW19" s="667">
        <v>2551.4899999999998</v>
      </c>
      <c r="NX19" s="668">
        <v>2563.7800000000002</v>
      </c>
      <c r="NY19" s="666">
        <v>2576.69</v>
      </c>
      <c r="NZ19" s="666">
        <v>2589.61</v>
      </c>
      <c r="OA19" s="667">
        <v>2602.52</v>
      </c>
      <c r="OB19" s="668">
        <v>2615.0500000000002</v>
      </c>
      <c r="OC19" s="666">
        <v>2628.23</v>
      </c>
      <c r="OD19" s="666">
        <v>2641.4</v>
      </c>
      <c r="OE19" s="667">
        <v>2654.57</v>
      </c>
      <c r="OF19" s="668">
        <v>2667.35</v>
      </c>
      <c r="OG19" s="666">
        <v>2680.79</v>
      </c>
      <c r="OH19" s="666">
        <v>2694.23</v>
      </c>
      <c r="OI19" s="667">
        <v>2707.67</v>
      </c>
      <c r="OJ19" s="668">
        <v>2720.7</v>
      </c>
      <c r="OK19" s="666">
        <v>2734.41</v>
      </c>
      <c r="OL19" s="666">
        <v>2748.11</v>
      </c>
      <c r="OM19" s="667">
        <v>2761.82</v>
      </c>
      <c r="ON19" s="668">
        <v>2775.11</v>
      </c>
      <c r="OO19" s="666">
        <v>2789.09</v>
      </c>
      <c r="OP19" s="666">
        <v>2803.07</v>
      </c>
      <c r="OQ19" s="667">
        <v>2817.06</v>
      </c>
      <c r="OR19" s="668">
        <v>2830.62</v>
      </c>
      <c r="OS19" s="666">
        <v>2844.88</v>
      </c>
      <c r="OT19" s="666">
        <v>2859.14</v>
      </c>
      <c r="OU19" s="667">
        <v>2873.4</v>
      </c>
      <c r="OV19" s="668">
        <v>2887.23</v>
      </c>
      <c r="OW19" s="666">
        <v>2901.77</v>
      </c>
      <c r="OX19" s="666">
        <v>2916.32</v>
      </c>
      <c r="OY19" s="667">
        <v>2930.86</v>
      </c>
      <c r="OZ19" s="668">
        <v>2944.97</v>
      </c>
      <c r="PA19" s="666">
        <v>2959.81</v>
      </c>
      <c r="PB19" s="666">
        <v>2974.65</v>
      </c>
      <c r="PC19" s="667">
        <v>2989.48</v>
      </c>
      <c r="PD19" s="668">
        <v>3003.87</v>
      </c>
      <c r="PE19" s="666">
        <v>3019.01</v>
      </c>
      <c r="PF19" s="666">
        <v>3034.14</v>
      </c>
      <c r="PG19" s="667">
        <v>3049.27</v>
      </c>
      <c r="PH19" s="668">
        <v>3063.95</v>
      </c>
      <c r="PI19" s="666">
        <v>3079.39</v>
      </c>
      <c r="PJ19" s="666">
        <v>3094.82</v>
      </c>
      <c r="PK19" s="667">
        <v>3110.26</v>
      </c>
      <c r="PL19" s="668">
        <v>3125.23</v>
      </c>
      <c r="PM19" s="666">
        <v>3140.97</v>
      </c>
      <c r="PN19" s="666">
        <v>3156.72</v>
      </c>
      <c r="PO19" s="667">
        <v>3172.46</v>
      </c>
      <c r="PP19" s="668">
        <v>3187.73</v>
      </c>
      <c r="PQ19" s="666">
        <v>3203.79</v>
      </c>
      <c r="PR19" s="666">
        <v>3219.85</v>
      </c>
      <c r="PS19" s="667">
        <v>3235.91</v>
      </c>
      <c r="PT19" s="668">
        <v>3251.49</v>
      </c>
      <c r="PU19" s="666">
        <v>3267.87</v>
      </c>
      <c r="PV19" s="666">
        <v>3284.25</v>
      </c>
      <c r="PW19" s="667">
        <v>3300.63</v>
      </c>
      <c r="PX19" s="668">
        <v>3316.52</v>
      </c>
      <c r="PY19" s="666">
        <v>3333.23</v>
      </c>
      <c r="PZ19" s="666">
        <v>3349.93</v>
      </c>
      <c r="QA19" s="667">
        <v>3366.64</v>
      </c>
      <c r="QB19" s="668">
        <v>3382.85</v>
      </c>
      <c r="QC19" s="666">
        <v>3399.89</v>
      </c>
      <c r="QD19" s="666">
        <v>3416.93</v>
      </c>
      <c r="QE19" s="667">
        <v>3433.97</v>
      </c>
      <c r="QF19" s="668">
        <v>3450.51</v>
      </c>
      <c r="QG19" s="666">
        <v>3467.89</v>
      </c>
      <c r="QH19" s="666">
        <v>3485.27</v>
      </c>
      <c r="QI19" s="667">
        <v>3502.65</v>
      </c>
      <c r="QJ19" s="668">
        <v>3519.52</v>
      </c>
      <c r="QK19" s="666">
        <v>3537.25</v>
      </c>
      <c r="QL19" s="666">
        <v>3554.98</v>
      </c>
      <c r="QM19" s="667">
        <v>3572.71</v>
      </c>
      <c r="QN19" s="668">
        <v>3589.91</v>
      </c>
      <c r="QO19" s="666">
        <v>3607.99</v>
      </c>
      <c r="QP19" s="666">
        <v>3626.08</v>
      </c>
      <c r="QQ19" s="667">
        <v>3644.16</v>
      </c>
      <c r="QR19" s="668">
        <v>3661.7</v>
      </c>
      <c r="QS19" s="666">
        <v>3680.15</v>
      </c>
      <c r="QT19" s="666">
        <v>3698.6</v>
      </c>
      <c r="QU19" s="667">
        <v>3717.04</v>
      </c>
      <c r="QV19" s="668">
        <v>3734.94</v>
      </c>
      <c r="QW19" s="666">
        <v>3753.75</v>
      </c>
      <c r="QX19" s="666">
        <v>3772.57</v>
      </c>
      <c r="QY19" s="667">
        <v>3791.39</v>
      </c>
      <c r="QZ19" s="668">
        <v>3809.64</v>
      </c>
      <c r="RA19" s="666">
        <v>3828.83</v>
      </c>
      <c r="RB19" s="666">
        <v>3848.02</v>
      </c>
      <c r="RC19" s="667">
        <v>3867.21</v>
      </c>
      <c r="RD19" s="668">
        <v>3885.83</v>
      </c>
      <c r="RE19" s="666">
        <v>3905.41</v>
      </c>
      <c r="RF19" s="666">
        <v>3924.98</v>
      </c>
      <c r="RG19" s="667">
        <v>3944.56</v>
      </c>
      <c r="RH19" s="668">
        <v>3963.55</v>
      </c>
      <c r="RI19" s="666">
        <v>3983.51</v>
      </c>
      <c r="RJ19" s="666">
        <v>4003.48</v>
      </c>
      <c r="RK19" s="667">
        <v>4023.45</v>
      </c>
      <c r="RL19" s="668">
        <v>4042.82</v>
      </c>
      <c r="RM19" s="666">
        <v>4063.18</v>
      </c>
      <c r="RN19" s="666">
        <v>4083.55</v>
      </c>
      <c r="RO19" s="667">
        <v>4103.92</v>
      </c>
      <c r="RP19" s="668">
        <v>4123.67</v>
      </c>
      <c r="RQ19" s="666">
        <v>4144.45</v>
      </c>
      <c r="RR19" s="666">
        <v>4165.22</v>
      </c>
      <c r="RS19" s="667">
        <v>4186</v>
      </c>
      <c r="RT19" s="668">
        <v>4206.1499999999996</v>
      </c>
      <c r="RU19" s="666">
        <v>4227.34</v>
      </c>
      <c r="RV19" s="666">
        <v>4248.53</v>
      </c>
      <c r="RW19" s="667">
        <v>4269.72</v>
      </c>
      <c r="RX19" s="668">
        <v>4290.2700000000004</v>
      </c>
      <c r="RY19" s="666">
        <v>4311.88</v>
      </c>
      <c r="RZ19" s="666">
        <v>4333.5</v>
      </c>
      <c r="SA19" s="741">
        <v>4355.1099999999997</v>
      </c>
    </row>
    <row r="20" spans="1:495" ht="26.4">
      <c r="A20" s="687"/>
      <c r="B20" s="583" t="str">
        <f>CONCATENATE("Feature codes 02 to 20 and Composite index reflect the indices in the ",DAY(C1)," ",TEXT(C1,"mmmm")," ",YEAR(C1)," EM1110-2-1304 CWCCIS")</f>
        <v>Feature codes 02 to 20 and Composite index reflect the indices in the 31 March 2014 EM1110-2-1304 CWCCIS</v>
      </c>
      <c r="C20" s="626"/>
      <c r="D20" s="626"/>
      <c r="E20" s="626"/>
      <c r="F20" s="626"/>
      <c r="G20" s="610">
        <v>19</v>
      </c>
      <c r="H20" s="690" t="s">
        <v>88</v>
      </c>
      <c r="I20" s="618">
        <v>19</v>
      </c>
      <c r="J20" s="691" t="s">
        <v>384</v>
      </c>
      <c r="K20" s="664">
        <v>0.02</v>
      </c>
      <c r="L20" s="665">
        <v>272.95999999999998</v>
      </c>
      <c r="M20" s="666">
        <v>276.04000000000002</v>
      </c>
      <c r="N20" s="666">
        <v>284.61</v>
      </c>
      <c r="O20" s="667">
        <v>287.69</v>
      </c>
      <c r="P20" s="665">
        <v>293.79000000000002</v>
      </c>
      <c r="Q20" s="666">
        <v>300</v>
      </c>
      <c r="R20" s="666">
        <v>309.83</v>
      </c>
      <c r="S20" s="667">
        <v>312.44</v>
      </c>
      <c r="T20" s="668">
        <v>317.17</v>
      </c>
      <c r="U20" s="666">
        <v>318.26</v>
      </c>
      <c r="V20" s="666">
        <v>327.74</v>
      </c>
      <c r="W20" s="667">
        <v>327.83</v>
      </c>
      <c r="X20" s="668">
        <v>327.52999999999997</v>
      </c>
      <c r="Y20" s="666">
        <v>329.77</v>
      </c>
      <c r="Z20" s="666">
        <v>336.78</v>
      </c>
      <c r="AA20" s="667">
        <v>337.58</v>
      </c>
      <c r="AB20" s="668">
        <v>337.59</v>
      </c>
      <c r="AC20" s="666">
        <v>341.9</v>
      </c>
      <c r="AD20" s="666">
        <v>345.41</v>
      </c>
      <c r="AE20" s="667">
        <v>344.61</v>
      </c>
      <c r="AF20" s="668">
        <v>344.74</v>
      </c>
      <c r="AG20" s="666">
        <v>346.93</v>
      </c>
      <c r="AH20" s="666">
        <v>349.22</v>
      </c>
      <c r="AI20" s="667">
        <v>347.84</v>
      </c>
      <c r="AJ20" s="668">
        <v>347.27</v>
      </c>
      <c r="AK20" s="666">
        <v>349.61</v>
      </c>
      <c r="AL20" s="666">
        <v>349.34</v>
      </c>
      <c r="AM20" s="667">
        <v>349.75</v>
      </c>
      <c r="AN20" s="668">
        <v>350.28</v>
      </c>
      <c r="AO20" s="666">
        <v>352.65</v>
      </c>
      <c r="AP20" s="666">
        <v>356.54</v>
      </c>
      <c r="AQ20" s="667">
        <v>359.07</v>
      </c>
      <c r="AR20" s="668">
        <v>362.38</v>
      </c>
      <c r="AS20" s="666">
        <v>367.09</v>
      </c>
      <c r="AT20" s="666">
        <v>370.86</v>
      </c>
      <c r="AU20" s="667">
        <v>371.49</v>
      </c>
      <c r="AV20" s="668">
        <v>374.97</v>
      </c>
      <c r="AW20" s="666">
        <v>379.49</v>
      </c>
      <c r="AX20" s="666">
        <v>382.47</v>
      </c>
      <c r="AY20" s="667">
        <v>382.81</v>
      </c>
      <c r="AZ20" s="668">
        <v>382.1</v>
      </c>
      <c r="BA20" s="666">
        <v>385.48</v>
      </c>
      <c r="BB20" s="666">
        <v>388.93</v>
      </c>
      <c r="BC20" s="667">
        <v>389.01</v>
      </c>
      <c r="BD20" s="668">
        <v>391.31</v>
      </c>
      <c r="BE20" s="666">
        <v>393.28</v>
      </c>
      <c r="BF20" s="666">
        <v>396.94</v>
      </c>
      <c r="BG20" s="667">
        <v>395.33</v>
      </c>
      <c r="BH20" s="668">
        <v>398.09</v>
      </c>
      <c r="BI20" s="666">
        <v>402.68</v>
      </c>
      <c r="BJ20" s="666">
        <v>403.56</v>
      </c>
      <c r="BK20" s="667">
        <v>403.94</v>
      </c>
      <c r="BL20" s="668">
        <v>409.21</v>
      </c>
      <c r="BM20" s="666">
        <v>419.09</v>
      </c>
      <c r="BN20" s="666">
        <v>417.86</v>
      </c>
      <c r="BO20" s="667">
        <v>421.18</v>
      </c>
      <c r="BP20" s="668">
        <v>427.15</v>
      </c>
      <c r="BQ20" s="666">
        <v>429.69</v>
      </c>
      <c r="BR20" s="666">
        <v>432.59</v>
      </c>
      <c r="BS20" s="667">
        <v>434.12</v>
      </c>
      <c r="BT20" s="668">
        <v>438.14</v>
      </c>
      <c r="BU20" s="666">
        <v>444.64</v>
      </c>
      <c r="BV20" s="666">
        <v>447.98</v>
      </c>
      <c r="BW20" s="667">
        <v>447.96</v>
      </c>
      <c r="BX20" s="668">
        <v>447.8</v>
      </c>
      <c r="BY20" s="666">
        <v>452.65</v>
      </c>
      <c r="BZ20" s="666">
        <v>457.78</v>
      </c>
      <c r="CA20" s="667">
        <v>459.09</v>
      </c>
      <c r="CB20" s="668">
        <v>461.23</v>
      </c>
      <c r="CC20" s="666">
        <v>466.4</v>
      </c>
      <c r="CD20" s="666">
        <v>468.57</v>
      </c>
      <c r="CE20" s="667">
        <v>468.4</v>
      </c>
      <c r="CF20" s="668">
        <v>469.97</v>
      </c>
      <c r="CG20" s="666">
        <v>474.07</v>
      </c>
      <c r="CH20" s="666">
        <v>474.38</v>
      </c>
      <c r="CI20" s="667">
        <v>472.57</v>
      </c>
      <c r="CJ20" s="669">
        <v>474.86</v>
      </c>
      <c r="CK20" s="666">
        <v>480.31</v>
      </c>
      <c r="CL20" s="666">
        <v>487.47</v>
      </c>
      <c r="CM20" s="667">
        <v>483.86</v>
      </c>
      <c r="CN20" s="668">
        <v>487.08</v>
      </c>
      <c r="CO20" s="666">
        <v>489.21</v>
      </c>
      <c r="CP20" s="666">
        <v>489.75</v>
      </c>
      <c r="CQ20" s="667">
        <v>489.55</v>
      </c>
      <c r="CR20" s="668">
        <v>490.33</v>
      </c>
      <c r="CS20" s="666">
        <v>491.91</v>
      </c>
      <c r="CT20" s="666">
        <v>496.69</v>
      </c>
      <c r="CU20" s="667">
        <v>497.31</v>
      </c>
      <c r="CV20" s="665">
        <v>499.28</v>
      </c>
      <c r="CW20" s="666">
        <v>508.67</v>
      </c>
      <c r="CX20" s="666">
        <v>514.07000000000005</v>
      </c>
      <c r="CY20" s="667">
        <v>513.82000000000005</v>
      </c>
      <c r="CZ20" s="665">
        <v>514.15</v>
      </c>
      <c r="DA20" s="666">
        <v>516.87</v>
      </c>
      <c r="DB20" s="666">
        <v>520.35</v>
      </c>
      <c r="DC20" s="667">
        <v>525.69000000000005</v>
      </c>
      <c r="DD20" s="668">
        <v>534.75</v>
      </c>
      <c r="DE20" s="666">
        <v>558.9</v>
      </c>
      <c r="DF20" s="666">
        <v>571.54999999999995</v>
      </c>
      <c r="DG20" s="667">
        <v>586.55999999999995</v>
      </c>
      <c r="DH20" s="668">
        <v>593.35</v>
      </c>
      <c r="DI20" s="666">
        <v>597.76</v>
      </c>
      <c r="DJ20" s="666">
        <v>600.97</v>
      </c>
      <c r="DK20" s="667">
        <v>608.17999999999995</v>
      </c>
      <c r="DL20" s="668">
        <v>624.32000000000005</v>
      </c>
      <c r="DM20" s="666">
        <v>630.14</v>
      </c>
      <c r="DN20" s="666">
        <v>636.39</v>
      </c>
      <c r="DO20" s="667">
        <v>645.47</v>
      </c>
      <c r="DP20" s="668">
        <v>649.01</v>
      </c>
      <c r="DQ20" s="666">
        <v>668.79</v>
      </c>
      <c r="DR20" s="666">
        <v>674.11</v>
      </c>
      <c r="DS20" s="667">
        <v>671.55</v>
      </c>
      <c r="DT20" s="668">
        <v>675.58</v>
      </c>
      <c r="DU20" s="666">
        <v>693.72</v>
      </c>
      <c r="DV20" s="666">
        <v>722.13</v>
      </c>
      <c r="DW20" s="667">
        <v>719.86</v>
      </c>
      <c r="DX20" s="668">
        <v>698.29</v>
      </c>
      <c r="DY20" s="666">
        <v>686.42</v>
      </c>
      <c r="DZ20" s="666">
        <v>689.95</v>
      </c>
      <c r="EA20" s="667">
        <v>691.34</v>
      </c>
      <c r="EB20" s="668">
        <v>696.93</v>
      </c>
      <c r="EC20" s="666">
        <v>707.21</v>
      </c>
      <c r="ED20" s="666">
        <v>712.33</v>
      </c>
      <c r="EE20" s="667">
        <v>711.42</v>
      </c>
      <c r="EF20" s="668">
        <v>718.73</v>
      </c>
      <c r="EG20" s="666">
        <v>732.94</v>
      </c>
      <c r="EH20" s="666">
        <v>740.7</v>
      </c>
      <c r="EI20" s="667">
        <v>740.08</v>
      </c>
      <c r="EJ20" s="668">
        <v>744.72</v>
      </c>
      <c r="EK20" s="666">
        <v>749.69</v>
      </c>
      <c r="EL20" s="666">
        <v>749.6</v>
      </c>
      <c r="EM20" s="667">
        <v>749.46</v>
      </c>
      <c r="EN20" s="668">
        <v>758.43</v>
      </c>
      <c r="EO20" s="666">
        <v>764.29</v>
      </c>
      <c r="EP20" s="666">
        <v>764.9</v>
      </c>
      <c r="EQ20" s="667">
        <v>766.75</v>
      </c>
      <c r="ER20" s="668">
        <v>775.02</v>
      </c>
      <c r="ES20" s="666">
        <v>777.93</v>
      </c>
      <c r="ET20" s="666">
        <v>780.83</v>
      </c>
      <c r="EU20" s="667">
        <v>783.74</v>
      </c>
      <c r="EV20" s="668">
        <v>787.07</v>
      </c>
      <c r="EW20" s="666">
        <v>790.94</v>
      </c>
      <c r="EX20" s="666">
        <v>794.31</v>
      </c>
      <c r="EY20" s="667">
        <v>797.68</v>
      </c>
      <c r="EZ20" s="668">
        <v>801.81</v>
      </c>
      <c r="FA20" s="666">
        <v>805.64</v>
      </c>
      <c r="FB20" s="666">
        <v>809.48</v>
      </c>
      <c r="FC20" s="667">
        <v>813.31</v>
      </c>
      <c r="FD20" s="668">
        <v>817.53</v>
      </c>
      <c r="FE20" s="666">
        <v>821.65</v>
      </c>
      <c r="FF20" s="666">
        <v>825.77</v>
      </c>
      <c r="FG20" s="667">
        <v>829.89</v>
      </c>
      <c r="FH20" s="668">
        <v>833.88</v>
      </c>
      <c r="FI20" s="666">
        <v>838.08</v>
      </c>
      <c r="FJ20" s="666">
        <v>842.29</v>
      </c>
      <c r="FK20" s="667">
        <v>846.49</v>
      </c>
      <c r="FL20" s="668">
        <v>850.56</v>
      </c>
      <c r="FM20" s="666">
        <v>854.85</v>
      </c>
      <c r="FN20" s="666">
        <v>859.13</v>
      </c>
      <c r="FO20" s="667">
        <v>863.42</v>
      </c>
      <c r="FP20" s="668">
        <v>867.57</v>
      </c>
      <c r="FQ20" s="666">
        <v>871.94</v>
      </c>
      <c r="FR20" s="666">
        <v>876.31</v>
      </c>
      <c r="FS20" s="667">
        <v>880.68</v>
      </c>
      <c r="FT20" s="668">
        <v>884.92</v>
      </c>
      <c r="FU20" s="666">
        <v>889.38</v>
      </c>
      <c r="FV20" s="666">
        <v>893.84</v>
      </c>
      <c r="FW20" s="667">
        <v>898.3</v>
      </c>
      <c r="FX20" s="668">
        <v>902.62</v>
      </c>
      <c r="FY20" s="666">
        <v>907.17</v>
      </c>
      <c r="FZ20" s="666">
        <v>911.72</v>
      </c>
      <c r="GA20" s="667">
        <v>916.26</v>
      </c>
      <c r="GB20" s="668">
        <v>920.68</v>
      </c>
      <c r="GC20" s="666">
        <v>925.31</v>
      </c>
      <c r="GD20" s="666">
        <v>929.95</v>
      </c>
      <c r="GE20" s="667">
        <v>934.59</v>
      </c>
      <c r="GF20" s="668">
        <v>939.09</v>
      </c>
      <c r="GG20" s="666">
        <v>943.82</v>
      </c>
      <c r="GH20" s="666">
        <v>948.55</v>
      </c>
      <c r="GI20" s="667">
        <v>953.28</v>
      </c>
      <c r="GJ20" s="668">
        <v>957.87</v>
      </c>
      <c r="GK20" s="666">
        <v>962.7</v>
      </c>
      <c r="GL20" s="666">
        <v>967.52</v>
      </c>
      <c r="GM20" s="667">
        <v>972.35</v>
      </c>
      <c r="GN20" s="668">
        <v>977.03</v>
      </c>
      <c r="GO20" s="666">
        <v>981.95</v>
      </c>
      <c r="GP20" s="666">
        <v>986.87</v>
      </c>
      <c r="GQ20" s="667">
        <v>991.79</v>
      </c>
      <c r="GR20" s="668">
        <v>996.57</v>
      </c>
      <c r="GS20" s="666">
        <v>1001.59</v>
      </c>
      <c r="GT20" s="666">
        <v>1006.61</v>
      </c>
      <c r="GU20" s="667">
        <v>1011.63</v>
      </c>
      <c r="GV20" s="668">
        <v>1016.5</v>
      </c>
      <c r="GW20" s="666">
        <v>1021.62</v>
      </c>
      <c r="GX20" s="666">
        <v>1026.74</v>
      </c>
      <c r="GY20" s="667">
        <v>1031.8599999999999</v>
      </c>
      <c r="GZ20" s="668">
        <v>1036.83</v>
      </c>
      <c r="HA20" s="666">
        <v>1042.05</v>
      </c>
      <c r="HB20" s="666">
        <v>1047.28</v>
      </c>
      <c r="HC20" s="667">
        <v>1052.5</v>
      </c>
      <c r="HD20" s="668">
        <v>1057.57</v>
      </c>
      <c r="HE20" s="666">
        <v>1062.8900000000001</v>
      </c>
      <c r="HF20" s="666">
        <v>1068.22</v>
      </c>
      <c r="HG20" s="667">
        <v>1073.55</v>
      </c>
      <c r="HH20" s="668">
        <v>1078.72</v>
      </c>
      <c r="HI20" s="666">
        <v>1084.1500000000001</v>
      </c>
      <c r="HJ20" s="666">
        <v>1089.5899999999999</v>
      </c>
      <c r="HK20" s="667">
        <v>1095.02</v>
      </c>
      <c r="HL20" s="668">
        <v>1100.29</v>
      </c>
      <c r="HM20" s="666">
        <v>1105.8399999999999</v>
      </c>
      <c r="HN20" s="666">
        <v>1111.3800000000001</v>
      </c>
      <c r="HO20" s="667">
        <v>1116.92</v>
      </c>
      <c r="HP20" s="668">
        <v>1122.3</v>
      </c>
      <c r="HQ20" s="666">
        <v>1127.95</v>
      </c>
      <c r="HR20" s="666">
        <v>1133.6099999999999</v>
      </c>
      <c r="HS20" s="667">
        <v>1139.26</v>
      </c>
      <c r="HT20" s="668">
        <v>1144.74</v>
      </c>
      <c r="HU20" s="666">
        <v>1150.51</v>
      </c>
      <c r="HV20" s="666">
        <v>1156.28</v>
      </c>
      <c r="HW20" s="667">
        <v>1162.04</v>
      </c>
      <c r="HX20" s="668">
        <v>1167.6400000000001</v>
      </c>
      <c r="HY20" s="666">
        <v>1173.52</v>
      </c>
      <c r="HZ20" s="666">
        <v>1179.4000000000001</v>
      </c>
      <c r="IA20" s="667">
        <v>1185.29</v>
      </c>
      <c r="IB20" s="668">
        <v>1190.99</v>
      </c>
      <c r="IC20" s="666">
        <v>1196.99</v>
      </c>
      <c r="ID20" s="666">
        <v>1202.99</v>
      </c>
      <c r="IE20" s="667">
        <v>1208.99</v>
      </c>
      <c r="IF20" s="668">
        <v>1214.81</v>
      </c>
      <c r="IG20" s="666">
        <v>1220.93</v>
      </c>
      <c r="IH20" s="666">
        <v>1227.05</v>
      </c>
      <c r="II20" s="667">
        <v>1233.17</v>
      </c>
      <c r="IJ20" s="668">
        <v>1239.1099999999999</v>
      </c>
      <c r="IK20" s="666">
        <v>1245.3499999999999</v>
      </c>
      <c r="IL20" s="666">
        <v>1251.5899999999999</v>
      </c>
      <c r="IM20" s="667">
        <v>1257.83</v>
      </c>
      <c r="IN20" s="668">
        <v>1263.8900000000001</v>
      </c>
      <c r="IO20" s="666">
        <v>1270.26</v>
      </c>
      <c r="IP20" s="666">
        <v>1276.6199999999999</v>
      </c>
      <c r="IQ20" s="667">
        <v>1282.99</v>
      </c>
      <c r="IR20" s="668">
        <v>1289.17</v>
      </c>
      <c r="IS20" s="666">
        <v>1295.6600000000001</v>
      </c>
      <c r="IT20" s="666">
        <v>1302.1600000000001</v>
      </c>
      <c r="IU20" s="667">
        <v>1308.6500000000001</v>
      </c>
      <c r="IV20" s="668">
        <v>1314.95</v>
      </c>
      <c r="IW20" s="666">
        <v>1321.58</v>
      </c>
      <c r="IX20" s="666">
        <v>1328.2</v>
      </c>
      <c r="IY20" s="667">
        <v>1334.82</v>
      </c>
      <c r="IZ20" s="668">
        <v>1341.25</v>
      </c>
      <c r="JA20" s="666">
        <v>1348.01</v>
      </c>
      <c r="JB20" s="666">
        <v>1354.76</v>
      </c>
      <c r="JC20" s="667">
        <v>1361.52</v>
      </c>
      <c r="JD20" s="668">
        <v>1368.08</v>
      </c>
      <c r="JE20" s="666">
        <v>1374.97</v>
      </c>
      <c r="JF20" s="666">
        <v>1381.86</v>
      </c>
      <c r="JG20" s="667">
        <v>1388.75</v>
      </c>
      <c r="JH20" s="668">
        <v>1395.44</v>
      </c>
      <c r="JI20" s="666">
        <v>1402.47</v>
      </c>
      <c r="JJ20" s="666">
        <v>1409.5</v>
      </c>
      <c r="JK20" s="667">
        <v>1416.53</v>
      </c>
      <c r="JL20" s="668">
        <v>1423.35</v>
      </c>
      <c r="JM20" s="666">
        <v>1430.52</v>
      </c>
      <c r="JN20" s="666">
        <v>1437.69</v>
      </c>
      <c r="JO20" s="667">
        <v>1444.86</v>
      </c>
      <c r="JP20" s="668">
        <v>1451.81</v>
      </c>
      <c r="JQ20" s="666">
        <v>1459.13</v>
      </c>
      <c r="JR20" s="666">
        <v>1466.44</v>
      </c>
      <c r="JS20" s="667">
        <v>1473.75</v>
      </c>
      <c r="JT20" s="668">
        <v>1480.85</v>
      </c>
      <c r="JU20" s="666">
        <v>1488.31</v>
      </c>
      <c r="JV20" s="666">
        <v>1495.77</v>
      </c>
      <c r="JW20" s="667">
        <v>1503.23</v>
      </c>
      <c r="JX20" s="668">
        <v>1510.47</v>
      </c>
      <c r="JY20" s="666">
        <v>1518.07</v>
      </c>
      <c r="JZ20" s="666">
        <v>1525.68</v>
      </c>
      <c r="KA20" s="667">
        <v>1533.29</v>
      </c>
      <c r="KB20" s="668">
        <v>1540.67</v>
      </c>
      <c r="KC20" s="666">
        <v>1548.44</v>
      </c>
      <c r="KD20" s="666">
        <v>1556.2</v>
      </c>
      <c r="KE20" s="667">
        <v>1563.96</v>
      </c>
      <c r="KF20" s="668">
        <v>1571.49</v>
      </c>
      <c r="KG20" s="666">
        <v>1579.41</v>
      </c>
      <c r="KH20" s="666">
        <v>1587.32</v>
      </c>
      <c r="KI20" s="667">
        <v>1595.24</v>
      </c>
      <c r="KJ20" s="668">
        <v>1602.92</v>
      </c>
      <c r="KK20" s="666">
        <v>1610.99</v>
      </c>
      <c r="KL20" s="666">
        <v>1619.07</v>
      </c>
      <c r="KM20" s="667">
        <v>1627.14</v>
      </c>
      <c r="KN20" s="668">
        <v>1634.98</v>
      </c>
      <c r="KO20" s="666">
        <v>1643.21</v>
      </c>
      <c r="KP20" s="666">
        <v>1651.45</v>
      </c>
      <c r="KQ20" s="667">
        <v>1659.69</v>
      </c>
      <c r="KR20" s="668">
        <v>1667.68</v>
      </c>
      <c r="KS20" s="666">
        <v>1676.08</v>
      </c>
      <c r="KT20" s="666">
        <v>1684.48</v>
      </c>
      <c r="KU20" s="667">
        <v>1692.88</v>
      </c>
      <c r="KV20" s="668">
        <v>1701.03</v>
      </c>
      <c r="KW20" s="666">
        <v>1709.6</v>
      </c>
      <c r="KX20" s="666">
        <v>1718.17</v>
      </c>
      <c r="KY20" s="667">
        <v>1726.74</v>
      </c>
      <c r="KZ20" s="668">
        <v>1735.05</v>
      </c>
      <c r="LA20" s="666">
        <v>1743.79</v>
      </c>
      <c r="LB20" s="666">
        <v>1752.53</v>
      </c>
      <c r="LC20" s="667">
        <v>1761.27</v>
      </c>
      <c r="LD20" s="668">
        <v>1769.75</v>
      </c>
      <c r="LE20" s="666">
        <v>1778.67</v>
      </c>
      <c r="LF20" s="666">
        <v>1787.58</v>
      </c>
      <c r="LG20" s="667">
        <v>1796.5</v>
      </c>
      <c r="LH20" s="668">
        <v>1805.15</v>
      </c>
      <c r="LI20" s="666">
        <v>1814.24</v>
      </c>
      <c r="LJ20" s="666">
        <v>1823.33</v>
      </c>
      <c r="LK20" s="667">
        <v>1832.43</v>
      </c>
      <c r="LL20" s="668">
        <v>1841.25</v>
      </c>
      <c r="LM20" s="666">
        <v>1850.52</v>
      </c>
      <c r="LN20" s="666">
        <v>1859.8</v>
      </c>
      <c r="LO20" s="667">
        <v>1869.08</v>
      </c>
      <c r="LP20" s="668">
        <v>1878.07</v>
      </c>
      <c r="LQ20" s="666">
        <v>1887.54</v>
      </c>
      <c r="LR20" s="666">
        <v>1897</v>
      </c>
      <c r="LS20" s="667">
        <v>1906.46</v>
      </c>
      <c r="LT20" s="668">
        <v>1915.64</v>
      </c>
      <c r="LU20" s="666">
        <v>1925.29</v>
      </c>
      <c r="LV20" s="666">
        <v>1934.94</v>
      </c>
      <c r="LW20" s="667">
        <v>1944.59</v>
      </c>
      <c r="LX20" s="668">
        <v>1953.95</v>
      </c>
      <c r="LY20" s="666">
        <v>1963.79</v>
      </c>
      <c r="LZ20" s="666">
        <v>1973.64</v>
      </c>
      <c r="MA20" s="667">
        <v>1983.48</v>
      </c>
      <c r="MB20" s="668">
        <v>1993.03</v>
      </c>
      <c r="MC20" s="666">
        <v>2003.07</v>
      </c>
      <c r="MD20" s="666">
        <v>2013.11</v>
      </c>
      <c r="ME20" s="667">
        <v>2023.15</v>
      </c>
      <c r="MF20" s="668">
        <v>2032.89</v>
      </c>
      <c r="MG20" s="666">
        <v>2043.13</v>
      </c>
      <c r="MH20" s="666">
        <v>2053.37</v>
      </c>
      <c r="MI20" s="667">
        <v>2063.61</v>
      </c>
      <c r="MJ20" s="668">
        <v>2073.5500000000002</v>
      </c>
      <c r="MK20" s="666">
        <v>2083.9899999999998</v>
      </c>
      <c r="ML20" s="666">
        <v>2094.44</v>
      </c>
      <c r="MM20" s="667">
        <v>2104.88</v>
      </c>
      <c r="MN20" s="668">
        <v>2115.02</v>
      </c>
      <c r="MO20" s="666">
        <v>2125.67</v>
      </c>
      <c r="MP20" s="666">
        <v>2136.33</v>
      </c>
      <c r="MQ20" s="667">
        <v>2146.98</v>
      </c>
      <c r="MR20" s="668">
        <v>2157.3200000000002</v>
      </c>
      <c r="MS20" s="666">
        <v>2168.1799999999998</v>
      </c>
      <c r="MT20" s="666">
        <v>2179.0500000000002</v>
      </c>
      <c r="MU20" s="667">
        <v>2189.92</v>
      </c>
      <c r="MV20" s="668">
        <v>2200.46</v>
      </c>
      <c r="MW20" s="666">
        <v>2211.5500000000002</v>
      </c>
      <c r="MX20" s="666">
        <v>2222.63</v>
      </c>
      <c r="MY20" s="667">
        <v>2233.7199999999998</v>
      </c>
      <c r="MZ20" s="668">
        <v>2244.4699999999998</v>
      </c>
      <c r="NA20" s="666">
        <v>2255.7800000000002</v>
      </c>
      <c r="NB20" s="666">
        <v>2267.09</v>
      </c>
      <c r="NC20" s="667">
        <v>2278.39</v>
      </c>
      <c r="ND20" s="668">
        <v>2289.36</v>
      </c>
      <c r="NE20" s="666">
        <v>2300.89</v>
      </c>
      <c r="NF20" s="666">
        <v>2312.4299999999998</v>
      </c>
      <c r="NG20" s="667">
        <v>2323.96</v>
      </c>
      <c r="NH20" s="668">
        <v>2335.15</v>
      </c>
      <c r="NI20" s="666">
        <v>2346.91</v>
      </c>
      <c r="NJ20" s="666">
        <v>2358.6799999999998</v>
      </c>
      <c r="NK20" s="667">
        <v>2370.44</v>
      </c>
      <c r="NL20" s="668">
        <v>2381.85</v>
      </c>
      <c r="NM20" s="666">
        <v>2393.85</v>
      </c>
      <c r="NN20" s="666">
        <v>2405.85</v>
      </c>
      <c r="NO20" s="667">
        <v>2417.85</v>
      </c>
      <c r="NP20" s="668">
        <v>2429.4899999999998</v>
      </c>
      <c r="NQ20" s="666">
        <v>2441.73</v>
      </c>
      <c r="NR20" s="666">
        <v>2453.9699999999998</v>
      </c>
      <c r="NS20" s="667">
        <v>2466.21</v>
      </c>
      <c r="NT20" s="668">
        <v>2478.08</v>
      </c>
      <c r="NU20" s="666">
        <v>2490.56</v>
      </c>
      <c r="NV20" s="666">
        <v>2503.0500000000002</v>
      </c>
      <c r="NW20" s="667">
        <v>2515.5300000000002</v>
      </c>
      <c r="NX20" s="668">
        <v>2527.64</v>
      </c>
      <c r="NY20" s="666">
        <v>2540.37</v>
      </c>
      <c r="NZ20" s="666">
        <v>2553.11</v>
      </c>
      <c r="OA20" s="667">
        <v>2565.84</v>
      </c>
      <c r="OB20" s="668">
        <v>2578.19</v>
      </c>
      <c r="OC20" s="666">
        <v>2591.1799999999998</v>
      </c>
      <c r="OD20" s="666">
        <v>2604.17</v>
      </c>
      <c r="OE20" s="667">
        <v>2617.16</v>
      </c>
      <c r="OF20" s="668">
        <v>2629.76</v>
      </c>
      <c r="OG20" s="666">
        <v>2643.01</v>
      </c>
      <c r="OH20" s="666">
        <v>2656.25</v>
      </c>
      <c r="OI20" s="667">
        <v>2669.5</v>
      </c>
      <c r="OJ20" s="668">
        <v>2682.35</v>
      </c>
      <c r="OK20" s="666">
        <v>2695.87</v>
      </c>
      <c r="OL20" s="666">
        <v>2709.38</v>
      </c>
      <c r="OM20" s="667">
        <v>2722.89</v>
      </c>
      <c r="ON20" s="668">
        <v>2736</v>
      </c>
      <c r="OO20" s="666">
        <v>2749.78</v>
      </c>
      <c r="OP20" s="666">
        <v>2763.57</v>
      </c>
      <c r="OQ20" s="667">
        <v>2777.35</v>
      </c>
      <c r="OR20" s="668">
        <v>2790.72</v>
      </c>
      <c r="OS20" s="666">
        <v>2804.78</v>
      </c>
      <c r="OT20" s="666">
        <v>2818.84</v>
      </c>
      <c r="OU20" s="667">
        <v>2832.9</v>
      </c>
      <c r="OV20" s="668">
        <v>2846.53</v>
      </c>
      <c r="OW20" s="666">
        <v>2860.87</v>
      </c>
      <c r="OX20" s="666">
        <v>2875.21</v>
      </c>
      <c r="OY20" s="667">
        <v>2889.55</v>
      </c>
      <c r="OZ20" s="668">
        <v>2903.46</v>
      </c>
      <c r="PA20" s="666">
        <v>2918.09</v>
      </c>
      <c r="PB20" s="666">
        <v>2932.72</v>
      </c>
      <c r="PC20" s="667">
        <v>2947.35</v>
      </c>
      <c r="PD20" s="668">
        <v>2961.53</v>
      </c>
      <c r="PE20" s="666">
        <v>2976.45</v>
      </c>
      <c r="PF20" s="666">
        <v>2991.37</v>
      </c>
      <c r="PG20" s="667">
        <v>3006.29</v>
      </c>
      <c r="PH20" s="668">
        <v>3020.76</v>
      </c>
      <c r="PI20" s="666">
        <v>3035.98</v>
      </c>
      <c r="PJ20" s="666">
        <v>3051.2</v>
      </c>
      <c r="PK20" s="667">
        <v>3066.42</v>
      </c>
      <c r="PL20" s="668">
        <v>3081.18</v>
      </c>
      <c r="PM20" s="666">
        <v>3096.7</v>
      </c>
      <c r="PN20" s="666">
        <v>3112.22</v>
      </c>
      <c r="PO20" s="667">
        <v>3127.75</v>
      </c>
      <c r="PP20" s="668">
        <v>3142.8</v>
      </c>
      <c r="PQ20" s="666">
        <v>3158.64</v>
      </c>
      <c r="PR20" s="666">
        <v>3174.47</v>
      </c>
      <c r="PS20" s="667">
        <v>3190.3</v>
      </c>
      <c r="PT20" s="668">
        <v>3205.66</v>
      </c>
      <c r="PU20" s="666">
        <v>3221.81</v>
      </c>
      <c r="PV20" s="666">
        <v>3237.96</v>
      </c>
      <c r="PW20" s="667">
        <v>3254.11</v>
      </c>
      <c r="PX20" s="668">
        <v>3269.77</v>
      </c>
      <c r="PY20" s="666">
        <v>3286.24</v>
      </c>
      <c r="PZ20" s="666">
        <v>3302.72</v>
      </c>
      <c r="QA20" s="667">
        <v>3319.19</v>
      </c>
      <c r="QB20" s="668">
        <v>3335.17</v>
      </c>
      <c r="QC20" s="666">
        <v>3351.97</v>
      </c>
      <c r="QD20" s="666">
        <v>3368.77</v>
      </c>
      <c r="QE20" s="667">
        <v>3385.57</v>
      </c>
      <c r="QF20" s="668">
        <v>3401.87</v>
      </c>
      <c r="QG20" s="666">
        <v>3419.01</v>
      </c>
      <c r="QH20" s="666">
        <v>3436.15</v>
      </c>
      <c r="QI20" s="667">
        <v>3453.28</v>
      </c>
      <c r="QJ20" s="668">
        <v>3469.91</v>
      </c>
      <c r="QK20" s="666">
        <v>3487.39</v>
      </c>
      <c r="QL20" s="666">
        <v>3504.87</v>
      </c>
      <c r="QM20" s="667">
        <v>3522.35</v>
      </c>
      <c r="QN20" s="668">
        <v>3539.31</v>
      </c>
      <c r="QO20" s="666">
        <v>3557.14</v>
      </c>
      <c r="QP20" s="666">
        <v>3574.97</v>
      </c>
      <c r="QQ20" s="667">
        <v>3592.8</v>
      </c>
      <c r="QR20" s="668">
        <v>3610.09</v>
      </c>
      <c r="QS20" s="666">
        <v>3628.28</v>
      </c>
      <c r="QT20" s="666">
        <v>3646.47</v>
      </c>
      <c r="QU20" s="667">
        <v>3664.65</v>
      </c>
      <c r="QV20" s="668">
        <v>3682.29</v>
      </c>
      <c r="QW20" s="666">
        <v>3700.85</v>
      </c>
      <c r="QX20" s="666">
        <v>3719.4</v>
      </c>
      <c r="QY20" s="667">
        <v>3737.95</v>
      </c>
      <c r="QZ20" s="668">
        <v>3755.94</v>
      </c>
      <c r="RA20" s="666">
        <v>3774.86</v>
      </c>
      <c r="RB20" s="666">
        <v>3793.78</v>
      </c>
      <c r="RC20" s="667">
        <v>3812.71</v>
      </c>
      <c r="RD20" s="668">
        <v>3831.06</v>
      </c>
      <c r="RE20" s="666">
        <v>3850.36</v>
      </c>
      <c r="RF20" s="666">
        <v>3869.66</v>
      </c>
      <c r="RG20" s="667">
        <v>3888.96</v>
      </c>
      <c r="RH20" s="668">
        <v>3907.68</v>
      </c>
      <c r="RI20" s="666">
        <v>3927.37</v>
      </c>
      <c r="RJ20" s="666">
        <v>3947.05</v>
      </c>
      <c r="RK20" s="667">
        <v>3966.74</v>
      </c>
      <c r="RL20" s="668">
        <v>3985.83</v>
      </c>
      <c r="RM20" s="666">
        <v>4005.91</v>
      </c>
      <c r="RN20" s="666">
        <v>4025.99</v>
      </c>
      <c r="RO20" s="667">
        <v>4046.07</v>
      </c>
      <c r="RP20" s="668">
        <v>4065.55</v>
      </c>
      <c r="RQ20" s="666">
        <v>4086.03</v>
      </c>
      <c r="RR20" s="666">
        <v>4106.51</v>
      </c>
      <c r="RS20" s="667">
        <v>4126.99</v>
      </c>
      <c r="RT20" s="668">
        <v>4146.8599999999997</v>
      </c>
      <c r="RU20" s="666">
        <v>4167.75</v>
      </c>
      <c r="RV20" s="666">
        <v>4188.6400000000003</v>
      </c>
      <c r="RW20" s="667">
        <v>4209.53</v>
      </c>
      <c r="RX20" s="668">
        <v>4229.8</v>
      </c>
      <c r="RY20" s="666">
        <v>4251.1099999999997</v>
      </c>
      <c r="RZ20" s="666">
        <v>4272.42</v>
      </c>
      <c r="SA20" s="741">
        <v>4293.7299999999996</v>
      </c>
    </row>
    <row r="21" spans="1:495">
      <c r="A21" s="687"/>
      <c r="B21" s="587"/>
      <c r="C21" s="687"/>
      <c r="D21" s="687"/>
      <c r="E21" s="604"/>
      <c r="F21" s="604"/>
      <c r="G21" s="610">
        <v>20</v>
      </c>
      <c r="H21" s="662" t="s">
        <v>89</v>
      </c>
      <c r="I21" s="618">
        <v>20</v>
      </c>
      <c r="J21" s="663" t="s">
        <v>385</v>
      </c>
      <c r="K21" s="664">
        <v>0.02</v>
      </c>
      <c r="L21" s="665">
        <v>252.82</v>
      </c>
      <c r="M21" s="666">
        <v>257.63</v>
      </c>
      <c r="N21" s="666">
        <v>266.45</v>
      </c>
      <c r="O21" s="667">
        <v>273.32</v>
      </c>
      <c r="P21" s="665">
        <v>279.14999999999998</v>
      </c>
      <c r="Q21" s="666">
        <v>286.12</v>
      </c>
      <c r="R21" s="666">
        <v>295.88</v>
      </c>
      <c r="S21" s="667">
        <v>299.36</v>
      </c>
      <c r="T21" s="668">
        <v>305.33999999999997</v>
      </c>
      <c r="U21" s="666">
        <v>308.27</v>
      </c>
      <c r="V21" s="666">
        <v>318.02</v>
      </c>
      <c r="W21" s="667">
        <v>320.08</v>
      </c>
      <c r="X21" s="668">
        <v>321.52</v>
      </c>
      <c r="Y21" s="666">
        <v>322.52</v>
      </c>
      <c r="Z21" s="666">
        <v>327.18</v>
      </c>
      <c r="AA21" s="667">
        <v>327.81</v>
      </c>
      <c r="AB21" s="668">
        <v>329.24</v>
      </c>
      <c r="AC21" s="666">
        <v>331.83</v>
      </c>
      <c r="AD21" s="666">
        <v>336.53</v>
      </c>
      <c r="AE21" s="667">
        <v>336.61</v>
      </c>
      <c r="AF21" s="668">
        <v>339.5</v>
      </c>
      <c r="AG21" s="666">
        <v>342.69</v>
      </c>
      <c r="AH21" s="666">
        <v>344.67</v>
      </c>
      <c r="AI21" s="667">
        <v>344.96</v>
      </c>
      <c r="AJ21" s="668">
        <v>346.37</v>
      </c>
      <c r="AK21" s="666">
        <v>349.19</v>
      </c>
      <c r="AL21" s="666">
        <v>351.15</v>
      </c>
      <c r="AM21" s="667">
        <v>351.23</v>
      </c>
      <c r="AN21" s="668">
        <v>354.5</v>
      </c>
      <c r="AO21" s="666">
        <v>357.36</v>
      </c>
      <c r="AP21" s="666">
        <v>360.96</v>
      </c>
      <c r="AQ21" s="667">
        <v>362.01</v>
      </c>
      <c r="AR21" s="668">
        <v>365.31</v>
      </c>
      <c r="AS21" s="666">
        <v>368.11</v>
      </c>
      <c r="AT21" s="666">
        <v>370.12</v>
      </c>
      <c r="AU21" s="667">
        <v>371.45</v>
      </c>
      <c r="AV21" s="668">
        <v>376.09</v>
      </c>
      <c r="AW21" s="666">
        <v>379.56</v>
      </c>
      <c r="AX21" s="666">
        <v>383.04</v>
      </c>
      <c r="AY21" s="667">
        <v>384.58</v>
      </c>
      <c r="AZ21" s="668">
        <v>386.68</v>
      </c>
      <c r="BA21" s="666">
        <v>391.12</v>
      </c>
      <c r="BB21" s="666">
        <v>394.94</v>
      </c>
      <c r="BC21" s="667">
        <v>396.05</v>
      </c>
      <c r="BD21" s="668">
        <v>398.72</v>
      </c>
      <c r="BE21" s="666">
        <v>402.16</v>
      </c>
      <c r="BF21" s="666">
        <v>404.24</v>
      </c>
      <c r="BG21" s="667">
        <v>405.03</v>
      </c>
      <c r="BH21" s="668">
        <v>406.86</v>
      </c>
      <c r="BI21" s="666">
        <v>411.41</v>
      </c>
      <c r="BJ21" s="666">
        <v>414.73</v>
      </c>
      <c r="BK21" s="667">
        <v>415.36</v>
      </c>
      <c r="BL21" s="668">
        <v>419.18</v>
      </c>
      <c r="BM21" s="666">
        <v>423.02</v>
      </c>
      <c r="BN21" s="666">
        <v>424.66</v>
      </c>
      <c r="BO21" s="667">
        <v>427.08</v>
      </c>
      <c r="BP21" s="668">
        <v>430.35</v>
      </c>
      <c r="BQ21" s="666">
        <v>433.67</v>
      </c>
      <c r="BR21" s="666">
        <v>435.18</v>
      </c>
      <c r="BS21" s="667">
        <v>436.35</v>
      </c>
      <c r="BT21" s="668">
        <v>439.89</v>
      </c>
      <c r="BU21" s="666">
        <v>444.59</v>
      </c>
      <c r="BV21" s="666">
        <v>449.63</v>
      </c>
      <c r="BW21" s="667">
        <v>450.08</v>
      </c>
      <c r="BX21" s="668">
        <v>453.16</v>
      </c>
      <c r="BY21" s="666">
        <v>456.47</v>
      </c>
      <c r="BZ21" s="666">
        <v>459.29</v>
      </c>
      <c r="CA21" s="667">
        <v>459.9</v>
      </c>
      <c r="CB21" s="668">
        <v>462.5</v>
      </c>
      <c r="CC21" s="666">
        <v>464.94</v>
      </c>
      <c r="CD21" s="666">
        <v>466.65</v>
      </c>
      <c r="CE21" s="667">
        <v>467.64</v>
      </c>
      <c r="CF21" s="668">
        <v>472.31</v>
      </c>
      <c r="CG21" s="666">
        <v>476.13</v>
      </c>
      <c r="CH21" s="666">
        <v>478.33</v>
      </c>
      <c r="CI21" s="667">
        <v>479.14</v>
      </c>
      <c r="CJ21" s="669">
        <v>483.67</v>
      </c>
      <c r="CK21" s="666">
        <v>488.48</v>
      </c>
      <c r="CL21" s="666">
        <v>492.81</v>
      </c>
      <c r="CM21" s="667">
        <v>493.47</v>
      </c>
      <c r="CN21" s="668">
        <v>496.2</v>
      </c>
      <c r="CO21" s="666">
        <v>500.74</v>
      </c>
      <c r="CP21" s="666">
        <v>503.53</v>
      </c>
      <c r="CQ21" s="667">
        <v>505.51</v>
      </c>
      <c r="CR21" s="668">
        <v>508.86</v>
      </c>
      <c r="CS21" s="666">
        <v>511.15</v>
      </c>
      <c r="CT21" s="666">
        <v>515.13</v>
      </c>
      <c r="CU21" s="667">
        <v>516.86</v>
      </c>
      <c r="CV21" s="665">
        <v>519.9</v>
      </c>
      <c r="CW21" s="666">
        <v>530.24</v>
      </c>
      <c r="CX21" s="666">
        <v>534.49</v>
      </c>
      <c r="CY21" s="667">
        <v>534.58000000000004</v>
      </c>
      <c r="CZ21" s="665">
        <v>538.55999999999995</v>
      </c>
      <c r="DA21" s="666">
        <v>542.73</v>
      </c>
      <c r="DB21" s="666">
        <v>544.59</v>
      </c>
      <c r="DC21" s="667">
        <v>547.71</v>
      </c>
      <c r="DD21" s="668">
        <v>553.65</v>
      </c>
      <c r="DE21" s="666">
        <v>561.04</v>
      </c>
      <c r="DF21" s="666">
        <v>568.83000000000004</v>
      </c>
      <c r="DG21" s="667">
        <v>574.20000000000005</v>
      </c>
      <c r="DH21" s="668">
        <v>584.95000000000005</v>
      </c>
      <c r="DI21" s="666">
        <v>591.29999999999995</v>
      </c>
      <c r="DJ21" s="666">
        <v>599.32000000000005</v>
      </c>
      <c r="DK21" s="667">
        <v>603.92999999999995</v>
      </c>
      <c r="DL21" s="668">
        <v>619.29</v>
      </c>
      <c r="DM21" s="666">
        <v>627.39</v>
      </c>
      <c r="DN21" s="666">
        <v>632.75</v>
      </c>
      <c r="DO21" s="667">
        <v>642.25</v>
      </c>
      <c r="DP21" s="668">
        <v>654.92999999999995</v>
      </c>
      <c r="DQ21" s="666">
        <v>666.89</v>
      </c>
      <c r="DR21" s="666">
        <v>672.89</v>
      </c>
      <c r="DS21" s="667">
        <v>678.39</v>
      </c>
      <c r="DT21" s="668">
        <v>685.5</v>
      </c>
      <c r="DU21" s="666">
        <v>693.62</v>
      </c>
      <c r="DV21" s="666">
        <v>705.31</v>
      </c>
      <c r="DW21" s="667">
        <v>710.77</v>
      </c>
      <c r="DX21" s="668">
        <v>718.39</v>
      </c>
      <c r="DY21" s="666">
        <v>722.75</v>
      </c>
      <c r="DZ21" s="666">
        <v>726.93</v>
      </c>
      <c r="EA21" s="667">
        <v>725.05</v>
      </c>
      <c r="EB21" s="668">
        <v>731.87</v>
      </c>
      <c r="EC21" s="666">
        <v>734.65</v>
      </c>
      <c r="ED21" s="666">
        <v>743.86</v>
      </c>
      <c r="EE21" s="667">
        <v>745.72</v>
      </c>
      <c r="EF21" s="668">
        <v>751.63</v>
      </c>
      <c r="EG21" s="666">
        <v>757.16</v>
      </c>
      <c r="EH21" s="666">
        <v>765.44</v>
      </c>
      <c r="EI21" s="667">
        <v>765.87</v>
      </c>
      <c r="EJ21" s="668">
        <v>771.7</v>
      </c>
      <c r="EK21" s="666">
        <v>779.14</v>
      </c>
      <c r="EL21" s="666">
        <v>784.52</v>
      </c>
      <c r="EM21" s="667">
        <v>784.53</v>
      </c>
      <c r="EN21" s="668">
        <v>790.84</v>
      </c>
      <c r="EO21" s="666">
        <v>793.64</v>
      </c>
      <c r="EP21" s="666">
        <v>801.54</v>
      </c>
      <c r="EQ21" s="667">
        <v>805.25</v>
      </c>
      <c r="ER21" s="668">
        <v>811.93</v>
      </c>
      <c r="ES21" s="666">
        <v>814.97</v>
      </c>
      <c r="ET21" s="666">
        <v>818.02</v>
      </c>
      <c r="EU21" s="667">
        <v>821.06</v>
      </c>
      <c r="EV21" s="668">
        <v>824.55</v>
      </c>
      <c r="EW21" s="666">
        <v>828.61</v>
      </c>
      <c r="EX21" s="666">
        <v>832.14</v>
      </c>
      <c r="EY21" s="667">
        <v>835.67</v>
      </c>
      <c r="EZ21" s="668">
        <v>839.99</v>
      </c>
      <c r="FA21" s="666">
        <v>844.01</v>
      </c>
      <c r="FB21" s="666">
        <v>848.03</v>
      </c>
      <c r="FC21" s="667">
        <v>852.05</v>
      </c>
      <c r="FD21" s="668">
        <v>856.47</v>
      </c>
      <c r="FE21" s="666">
        <v>860.78</v>
      </c>
      <c r="FF21" s="666">
        <v>865.1</v>
      </c>
      <c r="FG21" s="667">
        <v>869.41</v>
      </c>
      <c r="FH21" s="668">
        <v>873.6</v>
      </c>
      <c r="FI21" s="666">
        <v>878</v>
      </c>
      <c r="FJ21" s="666">
        <v>882.4</v>
      </c>
      <c r="FK21" s="667">
        <v>886.8</v>
      </c>
      <c r="FL21" s="668">
        <v>891.07</v>
      </c>
      <c r="FM21" s="666">
        <v>895.56</v>
      </c>
      <c r="FN21" s="666">
        <v>900.05</v>
      </c>
      <c r="FO21" s="667">
        <v>904.54</v>
      </c>
      <c r="FP21" s="668">
        <v>908.89</v>
      </c>
      <c r="FQ21" s="666">
        <v>913.47</v>
      </c>
      <c r="FR21" s="666">
        <v>918.05</v>
      </c>
      <c r="FS21" s="667">
        <v>922.63</v>
      </c>
      <c r="FT21" s="668">
        <v>927.07</v>
      </c>
      <c r="FU21" s="666">
        <v>931.74</v>
      </c>
      <c r="FV21" s="666">
        <v>936.41</v>
      </c>
      <c r="FW21" s="667">
        <v>941.08</v>
      </c>
      <c r="FX21" s="668">
        <v>945.61</v>
      </c>
      <c r="FY21" s="666">
        <v>950.37</v>
      </c>
      <c r="FZ21" s="666">
        <v>955.14</v>
      </c>
      <c r="GA21" s="667">
        <v>959.9</v>
      </c>
      <c r="GB21" s="668">
        <v>964.52</v>
      </c>
      <c r="GC21" s="666">
        <v>969.38</v>
      </c>
      <c r="GD21" s="666">
        <v>974.24</v>
      </c>
      <c r="GE21" s="667">
        <v>979.1</v>
      </c>
      <c r="GF21" s="668">
        <v>983.81</v>
      </c>
      <c r="GG21" s="666">
        <v>988.77</v>
      </c>
      <c r="GH21" s="666">
        <v>993.73</v>
      </c>
      <c r="GI21" s="667">
        <v>998.68</v>
      </c>
      <c r="GJ21" s="668">
        <v>1003.49</v>
      </c>
      <c r="GK21" s="666">
        <v>1008.54</v>
      </c>
      <c r="GL21" s="666">
        <v>1013.6</v>
      </c>
      <c r="GM21" s="667">
        <v>1018.65</v>
      </c>
      <c r="GN21" s="668">
        <v>1023.56</v>
      </c>
      <c r="GO21" s="666">
        <v>1028.72</v>
      </c>
      <c r="GP21" s="666">
        <v>1033.8699999999999</v>
      </c>
      <c r="GQ21" s="667">
        <v>1039.03</v>
      </c>
      <c r="GR21" s="668">
        <v>1044.03</v>
      </c>
      <c r="GS21" s="666">
        <v>1049.29</v>
      </c>
      <c r="GT21" s="666">
        <v>1054.55</v>
      </c>
      <c r="GU21" s="667">
        <v>1059.81</v>
      </c>
      <c r="GV21" s="668">
        <v>1064.9100000000001</v>
      </c>
      <c r="GW21" s="666">
        <v>1070.28</v>
      </c>
      <c r="GX21" s="666">
        <v>1075.6400000000001</v>
      </c>
      <c r="GY21" s="667">
        <v>1081</v>
      </c>
      <c r="GZ21" s="668">
        <v>1086.21</v>
      </c>
      <c r="HA21" s="666">
        <v>1091.68</v>
      </c>
      <c r="HB21" s="666">
        <v>1097.1500000000001</v>
      </c>
      <c r="HC21" s="667">
        <v>1102.6199999999999</v>
      </c>
      <c r="HD21" s="668">
        <v>1107.93</v>
      </c>
      <c r="HE21" s="666">
        <v>1113.51</v>
      </c>
      <c r="HF21" s="666">
        <v>1119.0999999999999</v>
      </c>
      <c r="HG21" s="667">
        <v>1124.68</v>
      </c>
      <c r="HH21" s="668">
        <v>1130.0899999999999</v>
      </c>
      <c r="HI21" s="666">
        <v>1135.78</v>
      </c>
      <c r="HJ21" s="666">
        <v>1141.48</v>
      </c>
      <c r="HK21" s="667">
        <v>1147.17</v>
      </c>
      <c r="HL21" s="668">
        <v>1152.69</v>
      </c>
      <c r="HM21" s="666">
        <v>1158.5</v>
      </c>
      <c r="HN21" s="666">
        <v>1164.31</v>
      </c>
      <c r="HO21" s="667">
        <v>1170.1099999999999</v>
      </c>
      <c r="HP21" s="668">
        <v>1175.75</v>
      </c>
      <c r="HQ21" s="666">
        <v>1181.67</v>
      </c>
      <c r="HR21" s="666">
        <v>1187.5899999999999</v>
      </c>
      <c r="HS21" s="667">
        <v>1193.52</v>
      </c>
      <c r="HT21" s="668">
        <v>1199.26</v>
      </c>
      <c r="HU21" s="666">
        <v>1205.3</v>
      </c>
      <c r="HV21" s="666">
        <v>1211.3499999999999</v>
      </c>
      <c r="HW21" s="667">
        <v>1217.3900000000001</v>
      </c>
      <c r="HX21" s="668">
        <v>1223.25</v>
      </c>
      <c r="HY21" s="666">
        <v>1229.4100000000001</v>
      </c>
      <c r="HZ21" s="666">
        <v>1235.57</v>
      </c>
      <c r="IA21" s="667">
        <v>1241.73</v>
      </c>
      <c r="IB21" s="668">
        <v>1247.71</v>
      </c>
      <c r="IC21" s="666">
        <v>1254</v>
      </c>
      <c r="ID21" s="666">
        <v>1260.28</v>
      </c>
      <c r="IE21" s="667">
        <v>1266.57</v>
      </c>
      <c r="IF21" s="668">
        <v>1272.67</v>
      </c>
      <c r="IG21" s="666">
        <v>1279.08</v>
      </c>
      <c r="IH21" s="666">
        <v>1285.49</v>
      </c>
      <c r="II21" s="667">
        <v>1291.9000000000001</v>
      </c>
      <c r="IJ21" s="668">
        <v>1298.1199999999999</v>
      </c>
      <c r="IK21" s="666">
        <v>1304.6600000000001</v>
      </c>
      <c r="IL21" s="666">
        <v>1311.2</v>
      </c>
      <c r="IM21" s="667">
        <v>1317.74</v>
      </c>
      <c r="IN21" s="668">
        <v>1324.08</v>
      </c>
      <c r="IO21" s="666">
        <v>1330.75</v>
      </c>
      <c r="IP21" s="666">
        <v>1337.42</v>
      </c>
      <c r="IQ21" s="667">
        <v>1344.09</v>
      </c>
      <c r="IR21" s="668">
        <v>1350.56</v>
      </c>
      <c r="IS21" s="666">
        <v>1357.37</v>
      </c>
      <c r="IT21" s="666">
        <v>1364.17</v>
      </c>
      <c r="IU21" s="667">
        <v>1370.98</v>
      </c>
      <c r="IV21" s="668">
        <v>1377.58</v>
      </c>
      <c r="IW21" s="666">
        <v>1384.51</v>
      </c>
      <c r="IX21" s="666">
        <v>1391.45</v>
      </c>
      <c r="IY21" s="667">
        <v>1398.39</v>
      </c>
      <c r="IZ21" s="668">
        <v>1405.13</v>
      </c>
      <c r="JA21" s="666">
        <v>1412.21</v>
      </c>
      <c r="JB21" s="666">
        <v>1419.28</v>
      </c>
      <c r="JC21" s="667">
        <v>1426.36</v>
      </c>
      <c r="JD21" s="668">
        <v>1433.23</v>
      </c>
      <c r="JE21" s="666">
        <v>1440.45</v>
      </c>
      <c r="JF21" s="666">
        <v>1447.67</v>
      </c>
      <c r="JG21" s="667">
        <v>1454.89</v>
      </c>
      <c r="JH21" s="668">
        <v>1461.89</v>
      </c>
      <c r="JI21" s="666">
        <v>1469.26</v>
      </c>
      <c r="JJ21" s="666">
        <v>1476.62</v>
      </c>
      <c r="JK21" s="667">
        <v>1483.99</v>
      </c>
      <c r="JL21" s="668">
        <v>1491.13</v>
      </c>
      <c r="JM21" s="666">
        <v>1498.64</v>
      </c>
      <c r="JN21" s="666">
        <v>1506.16</v>
      </c>
      <c r="JO21" s="667">
        <v>1513.67</v>
      </c>
      <c r="JP21" s="668">
        <v>1520.95</v>
      </c>
      <c r="JQ21" s="666">
        <v>1528.62</v>
      </c>
      <c r="JR21" s="666">
        <v>1536.28</v>
      </c>
      <c r="JS21" s="667">
        <v>1543.94</v>
      </c>
      <c r="JT21" s="668">
        <v>1551.37</v>
      </c>
      <c r="JU21" s="666">
        <v>1559.19</v>
      </c>
      <c r="JV21" s="666">
        <v>1567</v>
      </c>
      <c r="JW21" s="667">
        <v>1574.82</v>
      </c>
      <c r="JX21" s="668">
        <v>1582.4</v>
      </c>
      <c r="JY21" s="666">
        <v>1590.37</v>
      </c>
      <c r="JZ21" s="666">
        <v>1598.34</v>
      </c>
      <c r="KA21" s="667">
        <v>1606.32</v>
      </c>
      <c r="KB21" s="668">
        <v>1614.05</v>
      </c>
      <c r="KC21" s="666">
        <v>1622.18</v>
      </c>
      <c r="KD21" s="666">
        <v>1630.31</v>
      </c>
      <c r="KE21" s="667">
        <v>1638.44</v>
      </c>
      <c r="KF21" s="668">
        <v>1646.33</v>
      </c>
      <c r="KG21" s="666">
        <v>1654.62</v>
      </c>
      <c r="KH21" s="666">
        <v>1662.92</v>
      </c>
      <c r="KI21" s="667">
        <v>1671.21</v>
      </c>
      <c r="KJ21" s="668">
        <v>1679.26</v>
      </c>
      <c r="KK21" s="666">
        <v>1687.72</v>
      </c>
      <c r="KL21" s="666">
        <v>1696.18</v>
      </c>
      <c r="KM21" s="667">
        <v>1704.64</v>
      </c>
      <c r="KN21" s="668">
        <v>1712.84</v>
      </c>
      <c r="KO21" s="666">
        <v>1721.47</v>
      </c>
      <c r="KP21" s="666">
        <v>1730.1</v>
      </c>
      <c r="KQ21" s="667">
        <v>1738.73</v>
      </c>
      <c r="KR21" s="668">
        <v>1747.1</v>
      </c>
      <c r="KS21" s="666">
        <v>1755.9</v>
      </c>
      <c r="KT21" s="666">
        <v>1764.7</v>
      </c>
      <c r="KU21" s="667">
        <v>1773.5</v>
      </c>
      <c r="KV21" s="668">
        <v>1782.04</v>
      </c>
      <c r="KW21" s="666">
        <v>1791.02</v>
      </c>
      <c r="KX21" s="666">
        <v>1800</v>
      </c>
      <c r="KY21" s="667">
        <v>1808.97</v>
      </c>
      <c r="KZ21" s="668">
        <v>1817.68</v>
      </c>
      <c r="LA21" s="666">
        <v>1826.84</v>
      </c>
      <c r="LB21" s="666">
        <v>1836</v>
      </c>
      <c r="LC21" s="667">
        <v>1845.15</v>
      </c>
      <c r="LD21" s="668">
        <v>1854.03</v>
      </c>
      <c r="LE21" s="666">
        <v>1863.37</v>
      </c>
      <c r="LF21" s="666">
        <v>1872.72</v>
      </c>
      <c r="LG21" s="667">
        <v>1882.06</v>
      </c>
      <c r="LH21" s="668">
        <v>1891.12</v>
      </c>
      <c r="LI21" s="666">
        <v>1900.64</v>
      </c>
      <c r="LJ21" s="666">
        <v>1910.17</v>
      </c>
      <c r="LK21" s="667">
        <v>1919.7</v>
      </c>
      <c r="LL21" s="668">
        <v>1928.94</v>
      </c>
      <c r="LM21" s="666">
        <v>1938.66</v>
      </c>
      <c r="LN21" s="666">
        <v>1948.37</v>
      </c>
      <c r="LO21" s="667">
        <v>1958.09</v>
      </c>
      <c r="LP21" s="668">
        <v>1967.52</v>
      </c>
      <c r="LQ21" s="666">
        <v>1977.43</v>
      </c>
      <c r="LR21" s="666">
        <v>1987.34</v>
      </c>
      <c r="LS21" s="667">
        <v>1997.25</v>
      </c>
      <c r="LT21" s="668">
        <v>2006.87</v>
      </c>
      <c r="LU21" s="666">
        <v>2016.98</v>
      </c>
      <c r="LV21" s="666">
        <v>2027.09</v>
      </c>
      <c r="LW21" s="667">
        <v>2037.2</v>
      </c>
      <c r="LX21" s="668">
        <v>2047</v>
      </c>
      <c r="LY21" s="666">
        <v>2057.3200000000002</v>
      </c>
      <c r="LZ21" s="666">
        <v>2067.63</v>
      </c>
      <c r="MA21" s="667">
        <v>2077.94</v>
      </c>
      <c r="MB21" s="668">
        <v>2087.94</v>
      </c>
      <c r="MC21" s="666">
        <v>2098.46</v>
      </c>
      <c r="MD21" s="666">
        <v>2108.98</v>
      </c>
      <c r="ME21" s="667">
        <v>2119.5</v>
      </c>
      <c r="MF21" s="668">
        <v>2129.6999999999998</v>
      </c>
      <c r="MG21" s="666">
        <v>2140.4299999999998</v>
      </c>
      <c r="MH21" s="666">
        <v>2151.16</v>
      </c>
      <c r="MI21" s="667">
        <v>2161.89</v>
      </c>
      <c r="MJ21" s="668">
        <v>2172.3000000000002</v>
      </c>
      <c r="MK21" s="666">
        <v>2183.2399999999998</v>
      </c>
      <c r="ML21" s="666">
        <v>2194.1799999999998</v>
      </c>
      <c r="MM21" s="667">
        <v>2205.13</v>
      </c>
      <c r="MN21" s="668">
        <v>2215.7399999999998</v>
      </c>
      <c r="MO21" s="666">
        <v>2226.91</v>
      </c>
      <c r="MP21" s="666">
        <v>2238.0700000000002</v>
      </c>
      <c r="MQ21" s="667">
        <v>2249.23</v>
      </c>
      <c r="MR21" s="668">
        <v>2260.06</v>
      </c>
      <c r="MS21" s="666">
        <v>2271.44</v>
      </c>
      <c r="MT21" s="666">
        <v>2282.83</v>
      </c>
      <c r="MU21" s="667">
        <v>2294.21</v>
      </c>
      <c r="MV21" s="668">
        <v>2305.2600000000002</v>
      </c>
      <c r="MW21" s="666">
        <v>2316.87</v>
      </c>
      <c r="MX21" s="666">
        <v>2328.4899999999998</v>
      </c>
      <c r="MY21" s="667">
        <v>2340.1</v>
      </c>
      <c r="MZ21" s="668">
        <v>2351.36</v>
      </c>
      <c r="NA21" s="666">
        <v>2363.21</v>
      </c>
      <c r="NB21" s="666">
        <v>2375.06</v>
      </c>
      <c r="NC21" s="667">
        <v>2386.9</v>
      </c>
      <c r="ND21" s="668">
        <v>2398.39</v>
      </c>
      <c r="NE21" s="666">
        <v>2410.4699999999998</v>
      </c>
      <c r="NF21" s="666">
        <v>2422.56</v>
      </c>
      <c r="NG21" s="667">
        <v>2434.64</v>
      </c>
      <c r="NH21" s="668">
        <v>2446.36</v>
      </c>
      <c r="NI21" s="666">
        <v>2458.6799999999998</v>
      </c>
      <c r="NJ21" s="666">
        <v>2471.0100000000002</v>
      </c>
      <c r="NK21" s="667">
        <v>2483.33</v>
      </c>
      <c r="NL21" s="668">
        <v>2495.29</v>
      </c>
      <c r="NM21" s="666">
        <v>2507.86</v>
      </c>
      <c r="NN21" s="666">
        <v>2520.4299999999998</v>
      </c>
      <c r="NO21" s="667">
        <v>2533</v>
      </c>
      <c r="NP21" s="668">
        <v>2545.19</v>
      </c>
      <c r="NQ21" s="666">
        <v>2558.0100000000002</v>
      </c>
      <c r="NR21" s="666">
        <v>2570.84</v>
      </c>
      <c r="NS21" s="667">
        <v>2583.66</v>
      </c>
      <c r="NT21" s="668">
        <v>2596.1</v>
      </c>
      <c r="NU21" s="666">
        <v>2609.17</v>
      </c>
      <c r="NV21" s="666">
        <v>2622.25</v>
      </c>
      <c r="NW21" s="667">
        <v>2635.33</v>
      </c>
      <c r="NX21" s="668">
        <v>2648.02</v>
      </c>
      <c r="NY21" s="666">
        <v>2661.36</v>
      </c>
      <c r="NZ21" s="666">
        <v>2674.7</v>
      </c>
      <c r="OA21" s="667">
        <v>2688.04</v>
      </c>
      <c r="OB21" s="668">
        <v>2700.98</v>
      </c>
      <c r="OC21" s="666">
        <v>2714.59</v>
      </c>
      <c r="OD21" s="666">
        <v>2728.19</v>
      </c>
      <c r="OE21" s="667">
        <v>2741.8</v>
      </c>
      <c r="OF21" s="668">
        <v>2755</v>
      </c>
      <c r="OG21" s="666">
        <v>2768.88</v>
      </c>
      <c r="OH21" s="666">
        <v>2782.76</v>
      </c>
      <c r="OI21" s="667">
        <v>2796.64</v>
      </c>
      <c r="OJ21" s="668">
        <v>2810.1</v>
      </c>
      <c r="OK21" s="666">
        <v>2824.25</v>
      </c>
      <c r="OL21" s="666">
        <v>2838.41</v>
      </c>
      <c r="OM21" s="667">
        <v>2852.57</v>
      </c>
      <c r="ON21" s="668">
        <v>2866.3</v>
      </c>
      <c r="OO21" s="666">
        <v>2880.74</v>
      </c>
      <c r="OP21" s="666">
        <v>2895.18</v>
      </c>
      <c r="OQ21" s="667">
        <v>2909.62</v>
      </c>
      <c r="OR21" s="668">
        <v>2923.63</v>
      </c>
      <c r="OS21" s="666">
        <v>2938.35</v>
      </c>
      <c r="OT21" s="666">
        <v>2953.08</v>
      </c>
      <c r="OU21" s="667">
        <v>2967.81</v>
      </c>
      <c r="OV21" s="668">
        <v>2982.1</v>
      </c>
      <c r="OW21" s="666">
        <v>2997.12</v>
      </c>
      <c r="OX21" s="666">
        <v>3012.14</v>
      </c>
      <c r="OY21" s="667">
        <v>3027.17</v>
      </c>
      <c r="OZ21" s="668">
        <v>3041.74</v>
      </c>
      <c r="PA21" s="666">
        <v>3057.06</v>
      </c>
      <c r="PB21" s="666">
        <v>3072.39</v>
      </c>
      <c r="PC21" s="667">
        <v>3087.71</v>
      </c>
      <c r="PD21" s="668">
        <v>3102.58</v>
      </c>
      <c r="PE21" s="666">
        <v>3118.21</v>
      </c>
      <c r="PF21" s="666">
        <v>3133.84</v>
      </c>
      <c r="PG21" s="667">
        <v>3149.47</v>
      </c>
      <c r="PH21" s="668">
        <v>3164.63</v>
      </c>
      <c r="PI21" s="666">
        <v>3180.57</v>
      </c>
      <c r="PJ21" s="666">
        <v>3196.51</v>
      </c>
      <c r="PK21" s="667">
        <v>3212.45</v>
      </c>
      <c r="PL21" s="668">
        <v>3227.92</v>
      </c>
      <c r="PM21" s="666">
        <v>3244.18</v>
      </c>
      <c r="PN21" s="666">
        <v>3260.44</v>
      </c>
      <c r="PO21" s="667">
        <v>3276.7</v>
      </c>
      <c r="PP21" s="668">
        <v>3292.48</v>
      </c>
      <c r="PQ21" s="666">
        <v>3309.06</v>
      </c>
      <c r="PR21" s="666">
        <v>3325.65</v>
      </c>
      <c r="PS21" s="667">
        <v>3342.24</v>
      </c>
      <c r="PT21" s="668">
        <v>3358.33</v>
      </c>
      <c r="PU21" s="666">
        <v>3375.25</v>
      </c>
      <c r="PV21" s="666">
        <v>3392.16</v>
      </c>
      <c r="PW21" s="667">
        <v>3409.08</v>
      </c>
      <c r="PX21" s="668">
        <v>3425.49</v>
      </c>
      <c r="PY21" s="666">
        <v>3442.75</v>
      </c>
      <c r="PZ21" s="666">
        <v>3460.01</v>
      </c>
      <c r="QA21" s="667">
        <v>3477.26</v>
      </c>
      <c r="QB21" s="668">
        <v>3494</v>
      </c>
      <c r="QC21" s="666">
        <v>3511.61</v>
      </c>
      <c r="QD21" s="666">
        <v>3529.21</v>
      </c>
      <c r="QE21" s="667">
        <v>3546.81</v>
      </c>
      <c r="QF21" s="668">
        <v>3563.88</v>
      </c>
      <c r="QG21" s="666">
        <v>3581.84</v>
      </c>
      <c r="QH21" s="666">
        <v>3599.79</v>
      </c>
      <c r="QI21" s="667">
        <v>3617.75</v>
      </c>
      <c r="QJ21" s="668">
        <v>3635.16</v>
      </c>
      <c r="QK21" s="666">
        <v>3653.47</v>
      </c>
      <c r="QL21" s="666">
        <v>3671.79</v>
      </c>
      <c r="QM21" s="667">
        <v>3690.1</v>
      </c>
      <c r="QN21" s="668">
        <v>3707.86</v>
      </c>
      <c r="QO21" s="666">
        <v>3726.54</v>
      </c>
      <c r="QP21" s="666">
        <v>3745.22</v>
      </c>
      <c r="QQ21" s="667">
        <v>3763.9</v>
      </c>
      <c r="QR21" s="668">
        <v>3782.02</v>
      </c>
      <c r="QS21" s="666">
        <v>3801.07</v>
      </c>
      <c r="QT21" s="666">
        <v>3820.13</v>
      </c>
      <c r="QU21" s="667">
        <v>3839.18</v>
      </c>
      <c r="QV21" s="668">
        <v>3857.66</v>
      </c>
      <c r="QW21" s="666">
        <v>3877.1</v>
      </c>
      <c r="QX21" s="666">
        <v>3896.53</v>
      </c>
      <c r="QY21" s="667">
        <v>3915.96</v>
      </c>
      <c r="QZ21" s="668">
        <v>3934.82</v>
      </c>
      <c r="RA21" s="666">
        <v>3954.64</v>
      </c>
      <c r="RB21" s="666">
        <v>3974.46</v>
      </c>
      <c r="RC21" s="667">
        <v>3994.28</v>
      </c>
      <c r="RD21" s="668">
        <v>4013.51</v>
      </c>
      <c r="RE21" s="666">
        <v>4033.73</v>
      </c>
      <c r="RF21" s="666">
        <v>4053.95</v>
      </c>
      <c r="RG21" s="667">
        <v>4074.17</v>
      </c>
      <c r="RH21" s="668">
        <v>4093.78</v>
      </c>
      <c r="RI21" s="666">
        <v>4114.41</v>
      </c>
      <c r="RJ21" s="666">
        <v>4135.03</v>
      </c>
      <c r="RK21" s="667">
        <v>4155.6499999999996</v>
      </c>
      <c r="RL21" s="668">
        <v>4175.66</v>
      </c>
      <c r="RM21" s="666">
        <v>4196.6899999999996</v>
      </c>
      <c r="RN21" s="666">
        <v>4217.7299999999996</v>
      </c>
      <c r="RO21" s="667">
        <v>4238.7700000000004</v>
      </c>
      <c r="RP21" s="668">
        <v>4259.17</v>
      </c>
      <c r="RQ21" s="666">
        <v>4280.63</v>
      </c>
      <c r="RR21" s="666">
        <v>4302.08</v>
      </c>
      <c r="RS21" s="667">
        <v>4323.54</v>
      </c>
      <c r="RT21" s="668">
        <v>4344.3500000000004</v>
      </c>
      <c r="RU21" s="666">
        <v>4366.24</v>
      </c>
      <c r="RV21" s="666">
        <v>4388.13</v>
      </c>
      <c r="RW21" s="667">
        <v>4410.01</v>
      </c>
      <c r="RX21" s="668">
        <v>4431.24</v>
      </c>
      <c r="RY21" s="666">
        <v>4453.5600000000004</v>
      </c>
      <c r="RZ21" s="666">
        <v>4475.8900000000003</v>
      </c>
      <c r="SA21" s="741">
        <v>4498.21</v>
      </c>
    </row>
    <row r="22" spans="1:495">
      <c r="A22" s="687"/>
      <c r="B22" s="587"/>
      <c r="C22" s="687"/>
      <c r="D22" s="687"/>
      <c r="E22" s="604"/>
      <c r="F22" s="604"/>
      <c r="G22" s="610">
        <v>21</v>
      </c>
      <c r="H22" s="662" t="s">
        <v>90</v>
      </c>
      <c r="I22" s="618">
        <v>21</v>
      </c>
      <c r="J22" s="663" t="s">
        <v>386</v>
      </c>
      <c r="K22" s="664">
        <v>0.02</v>
      </c>
      <c r="L22" s="665">
        <v>262.51</v>
      </c>
      <c r="M22" s="666">
        <v>266.77</v>
      </c>
      <c r="N22" s="666">
        <v>278.85000000000002</v>
      </c>
      <c r="O22" s="667">
        <v>284.04000000000002</v>
      </c>
      <c r="P22" s="665">
        <v>287.68</v>
      </c>
      <c r="Q22" s="666">
        <v>293.48</v>
      </c>
      <c r="R22" s="666">
        <v>307.19</v>
      </c>
      <c r="S22" s="667">
        <v>311.48</v>
      </c>
      <c r="T22" s="668">
        <v>317.47000000000003</v>
      </c>
      <c r="U22" s="666">
        <v>319.47000000000003</v>
      </c>
      <c r="V22" s="666">
        <v>334.99</v>
      </c>
      <c r="W22" s="667">
        <v>336.48</v>
      </c>
      <c r="X22" s="668">
        <v>338.31</v>
      </c>
      <c r="Y22" s="666">
        <v>339.12</v>
      </c>
      <c r="Z22" s="666">
        <v>345.4</v>
      </c>
      <c r="AA22" s="667">
        <v>346.48</v>
      </c>
      <c r="AB22" s="668">
        <v>347.61</v>
      </c>
      <c r="AC22" s="666">
        <v>348.8</v>
      </c>
      <c r="AD22" s="666">
        <v>354.71</v>
      </c>
      <c r="AE22" s="667">
        <v>354.44</v>
      </c>
      <c r="AF22" s="668">
        <v>356.26</v>
      </c>
      <c r="AG22" s="666">
        <v>357.84</v>
      </c>
      <c r="AH22" s="666">
        <v>360.19</v>
      </c>
      <c r="AI22" s="667">
        <v>360.68</v>
      </c>
      <c r="AJ22" s="668">
        <v>361.64</v>
      </c>
      <c r="AK22" s="666">
        <v>364.59</v>
      </c>
      <c r="AL22" s="666">
        <v>366.87</v>
      </c>
      <c r="AM22" s="667">
        <v>366.99</v>
      </c>
      <c r="AN22" s="668">
        <v>370.06</v>
      </c>
      <c r="AO22" s="666">
        <v>371.75</v>
      </c>
      <c r="AP22" s="666">
        <v>376.2</v>
      </c>
      <c r="AQ22" s="667">
        <v>377.19</v>
      </c>
      <c r="AR22" s="668">
        <v>380.01</v>
      </c>
      <c r="AS22" s="666">
        <v>382.4</v>
      </c>
      <c r="AT22" s="666">
        <v>385.05</v>
      </c>
      <c r="AU22" s="667">
        <v>386.6</v>
      </c>
      <c r="AV22" s="668">
        <v>394.09</v>
      </c>
      <c r="AW22" s="666">
        <v>397.39</v>
      </c>
      <c r="AX22" s="666">
        <v>402.05</v>
      </c>
      <c r="AY22" s="667">
        <v>404.39</v>
      </c>
      <c r="AZ22" s="668">
        <v>408.11</v>
      </c>
      <c r="BA22" s="666">
        <v>411.77</v>
      </c>
      <c r="BB22" s="666">
        <v>417.43</v>
      </c>
      <c r="BC22" s="667">
        <v>418.79</v>
      </c>
      <c r="BD22" s="668">
        <v>421.46</v>
      </c>
      <c r="BE22" s="666">
        <v>424.52</v>
      </c>
      <c r="BF22" s="666">
        <v>427.62</v>
      </c>
      <c r="BG22" s="667">
        <v>429.07</v>
      </c>
      <c r="BH22" s="668">
        <v>431.08</v>
      </c>
      <c r="BI22" s="666">
        <v>437.09</v>
      </c>
      <c r="BJ22" s="666">
        <v>443.07</v>
      </c>
      <c r="BK22" s="667">
        <v>443.82</v>
      </c>
      <c r="BL22" s="668">
        <v>446.08</v>
      </c>
      <c r="BM22" s="666">
        <v>450.52</v>
      </c>
      <c r="BN22" s="666">
        <v>454.06</v>
      </c>
      <c r="BO22" s="667">
        <v>454.39</v>
      </c>
      <c r="BP22" s="668">
        <v>457.05</v>
      </c>
      <c r="BQ22" s="666">
        <v>460.68</v>
      </c>
      <c r="BR22" s="666">
        <v>462.35</v>
      </c>
      <c r="BS22" s="667">
        <v>463.56</v>
      </c>
      <c r="BT22" s="668">
        <v>465.83</v>
      </c>
      <c r="BU22" s="666">
        <v>471.98</v>
      </c>
      <c r="BV22" s="666">
        <v>479.09</v>
      </c>
      <c r="BW22" s="667">
        <v>479.43</v>
      </c>
      <c r="BX22" s="668">
        <v>482.58</v>
      </c>
      <c r="BY22" s="666">
        <v>486.02</v>
      </c>
      <c r="BZ22" s="666">
        <v>489.99</v>
      </c>
      <c r="CA22" s="667">
        <v>490.51</v>
      </c>
      <c r="CB22" s="668">
        <v>492.64</v>
      </c>
      <c r="CC22" s="666">
        <v>494.85</v>
      </c>
      <c r="CD22" s="666">
        <v>496.49</v>
      </c>
      <c r="CE22" s="667">
        <v>498.23</v>
      </c>
      <c r="CF22" s="668">
        <v>503.53</v>
      </c>
      <c r="CG22" s="666">
        <v>506.24</v>
      </c>
      <c r="CH22" s="666">
        <v>508.4</v>
      </c>
      <c r="CI22" s="667">
        <v>510.21</v>
      </c>
      <c r="CJ22" s="669">
        <v>514.77</v>
      </c>
      <c r="CK22" s="666">
        <v>520.48</v>
      </c>
      <c r="CL22" s="666">
        <v>525.80999999999995</v>
      </c>
      <c r="CM22" s="667">
        <v>526.51</v>
      </c>
      <c r="CN22" s="668">
        <v>527.91</v>
      </c>
      <c r="CO22" s="666">
        <v>531.22</v>
      </c>
      <c r="CP22" s="666">
        <v>534.34</v>
      </c>
      <c r="CQ22" s="667">
        <v>537.36</v>
      </c>
      <c r="CR22" s="668">
        <v>540.77</v>
      </c>
      <c r="CS22" s="666">
        <v>539.82000000000005</v>
      </c>
      <c r="CT22" s="666">
        <v>544.75</v>
      </c>
      <c r="CU22" s="667">
        <v>547.51</v>
      </c>
      <c r="CV22" s="665">
        <v>550.76</v>
      </c>
      <c r="CW22" s="666">
        <v>568.85</v>
      </c>
      <c r="CX22" s="666">
        <v>574.22</v>
      </c>
      <c r="CY22" s="667">
        <v>574.58000000000004</v>
      </c>
      <c r="CZ22" s="665">
        <v>580.20000000000005</v>
      </c>
      <c r="DA22" s="666">
        <v>585.04999999999995</v>
      </c>
      <c r="DB22" s="666">
        <v>585.17999999999995</v>
      </c>
      <c r="DC22" s="667">
        <v>588.23</v>
      </c>
      <c r="DD22" s="668">
        <v>593.35</v>
      </c>
      <c r="DE22" s="666">
        <v>597.41999999999996</v>
      </c>
      <c r="DF22" s="666">
        <v>605.82000000000005</v>
      </c>
      <c r="DG22" s="667">
        <v>610.94000000000005</v>
      </c>
      <c r="DH22" s="668">
        <v>619.98</v>
      </c>
      <c r="DI22" s="666">
        <v>626.28</v>
      </c>
      <c r="DJ22" s="666">
        <v>635.25</v>
      </c>
      <c r="DK22" s="667">
        <v>639.55999999999995</v>
      </c>
      <c r="DL22" s="668">
        <v>650.69000000000005</v>
      </c>
      <c r="DM22" s="666">
        <v>658.21</v>
      </c>
      <c r="DN22" s="666">
        <v>661.81</v>
      </c>
      <c r="DO22" s="667">
        <v>669.01</v>
      </c>
      <c r="DP22" s="668">
        <v>676.88</v>
      </c>
      <c r="DQ22" s="666">
        <v>686.56</v>
      </c>
      <c r="DR22" s="666">
        <v>696</v>
      </c>
      <c r="DS22" s="667">
        <v>698.14</v>
      </c>
      <c r="DT22" s="668">
        <v>700.69</v>
      </c>
      <c r="DU22" s="666">
        <v>705.47</v>
      </c>
      <c r="DV22" s="666">
        <v>713.5</v>
      </c>
      <c r="DW22" s="667">
        <v>717.74</v>
      </c>
      <c r="DX22" s="668">
        <v>727.05</v>
      </c>
      <c r="DY22" s="666">
        <v>730.99</v>
      </c>
      <c r="DZ22" s="666">
        <v>740.35</v>
      </c>
      <c r="EA22" s="667">
        <v>741.15</v>
      </c>
      <c r="EB22" s="668">
        <v>747.83</v>
      </c>
      <c r="EC22" s="666">
        <v>748.86</v>
      </c>
      <c r="ED22" s="666">
        <v>765.59</v>
      </c>
      <c r="EE22" s="667">
        <v>766.53</v>
      </c>
      <c r="EF22" s="668">
        <v>771.39</v>
      </c>
      <c r="EG22" s="666">
        <v>778.88</v>
      </c>
      <c r="EH22" s="666">
        <v>787.89</v>
      </c>
      <c r="EI22" s="667">
        <v>789.66</v>
      </c>
      <c r="EJ22" s="668">
        <v>795.15</v>
      </c>
      <c r="EK22" s="666">
        <v>798.73</v>
      </c>
      <c r="EL22" s="666">
        <v>806.02</v>
      </c>
      <c r="EM22" s="667">
        <v>807.05</v>
      </c>
      <c r="EN22" s="668">
        <v>812.95</v>
      </c>
      <c r="EO22" s="666">
        <v>815.76</v>
      </c>
      <c r="EP22" s="666">
        <v>828.49</v>
      </c>
      <c r="EQ22" s="667">
        <v>829.61</v>
      </c>
      <c r="ER22" s="668">
        <v>834.23</v>
      </c>
      <c r="ES22" s="666">
        <v>837.36</v>
      </c>
      <c r="ET22" s="666">
        <v>840.49</v>
      </c>
      <c r="EU22" s="667">
        <v>843.62</v>
      </c>
      <c r="EV22" s="668">
        <v>847.2</v>
      </c>
      <c r="EW22" s="666">
        <v>851.37</v>
      </c>
      <c r="EX22" s="666">
        <v>855</v>
      </c>
      <c r="EY22" s="667">
        <v>858.62</v>
      </c>
      <c r="EZ22" s="668">
        <v>863.06</v>
      </c>
      <c r="FA22" s="666">
        <v>867.19</v>
      </c>
      <c r="FB22" s="666">
        <v>871.32</v>
      </c>
      <c r="FC22" s="667">
        <v>875.45</v>
      </c>
      <c r="FD22" s="668">
        <v>879.99</v>
      </c>
      <c r="FE22" s="666">
        <v>884.42</v>
      </c>
      <c r="FF22" s="666">
        <v>888.86</v>
      </c>
      <c r="FG22" s="667">
        <v>893.29</v>
      </c>
      <c r="FH22" s="668">
        <v>897.59</v>
      </c>
      <c r="FI22" s="666">
        <v>902.11</v>
      </c>
      <c r="FJ22" s="666">
        <v>906.63</v>
      </c>
      <c r="FK22" s="667">
        <v>911.16</v>
      </c>
      <c r="FL22" s="668">
        <v>915.54</v>
      </c>
      <c r="FM22" s="666">
        <v>920.16</v>
      </c>
      <c r="FN22" s="666">
        <v>924.77</v>
      </c>
      <c r="FO22" s="667">
        <v>929.38</v>
      </c>
      <c r="FP22" s="668">
        <v>933.85</v>
      </c>
      <c r="FQ22" s="666">
        <v>938.56</v>
      </c>
      <c r="FR22" s="666">
        <v>943.26</v>
      </c>
      <c r="FS22" s="667">
        <v>947.97</v>
      </c>
      <c r="FT22" s="668">
        <v>952.53</v>
      </c>
      <c r="FU22" s="666">
        <v>957.33</v>
      </c>
      <c r="FV22" s="666">
        <v>962.13</v>
      </c>
      <c r="FW22" s="667">
        <v>966.93</v>
      </c>
      <c r="FX22" s="668">
        <v>971.58</v>
      </c>
      <c r="FY22" s="666">
        <v>976.48</v>
      </c>
      <c r="FZ22" s="666">
        <v>981.37</v>
      </c>
      <c r="GA22" s="667">
        <v>986.27</v>
      </c>
      <c r="GB22" s="668">
        <v>991.01</v>
      </c>
      <c r="GC22" s="666">
        <v>996.01</v>
      </c>
      <c r="GD22" s="666">
        <v>1001</v>
      </c>
      <c r="GE22" s="667">
        <v>1005.99</v>
      </c>
      <c r="GF22" s="668">
        <v>1010.83</v>
      </c>
      <c r="GG22" s="666">
        <v>1015.93</v>
      </c>
      <c r="GH22" s="666">
        <v>1021.02</v>
      </c>
      <c r="GI22" s="667">
        <v>1026.1099999999999</v>
      </c>
      <c r="GJ22" s="668">
        <v>1031.05</v>
      </c>
      <c r="GK22" s="666">
        <v>1036.24</v>
      </c>
      <c r="GL22" s="666">
        <v>1041.44</v>
      </c>
      <c r="GM22" s="667">
        <v>1046.6300000000001</v>
      </c>
      <c r="GN22" s="668">
        <v>1051.67</v>
      </c>
      <c r="GO22" s="666">
        <v>1056.97</v>
      </c>
      <c r="GP22" s="666">
        <v>1062.27</v>
      </c>
      <c r="GQ22" s="667">
        <v>1067.57</v>
      </c>
      <c r="GR22" s="668">
        <v>1072.7</v>
      </c>
      <c r="GS22" s="666">
        <v>1078.1099999999999</v>
      </c>
      <c r="GT22" s="666">
        <v>1083.51</v>
      </c>
      <c r="GU22" s="667">
        <v>1088.92</v>
      </c>
      <c r="GV22" s="668">
        <v>1094.1600000000001</v>
      </c>
      <c r="GW22" s="666">
        <v>1099.67</v>
      </c>
      <c r="GX22" s="666">
        <v>1105.18</v>
      </c>
      <c r="GY22" s="667">
        <v>1110.69</v>
      </c>
      <c r="GZ22" s="668">
        <v>1116.04</v>
      </c>
      <c r="HA22" s="666">
        <v>1121.6600000000001</v>
      </c>
      <c r="HB22" s="666">
        <v>1127.29</v>
      </c>
      <c r="HC22" s="667">
        <v>1132.9100000000001</v>
      </c>
      <c r="HD22" s="668">
        <v>1138.3599999999999</v>
      </c>
      <c r="HE22" s="666">
        <v>1144.0999999999999</v>
      </c>
      <c r="HF22" s="666">
        <v>1149.83</v>
      </c>
      <c r="HG22" s="667">
        <v>1155.57</v>
      </c>
      <c r="HH22" s="668">
        <v>1161.1300000000001</v>
      </c>
      <c r="HI22" s="666">
        <v>1166.98</v>
      </c>
      <c r="HJ22" s="666">
        <v>1172.83</v>
      </c>
      <c r="HK22" s="667">
        <v>1178.68</v>
      </c>
      <c r="HL22" s="668">
        <v>1184.3499999999999</v>
      </c>
      <c r="HM22" s="666">
        <v>1190.32</v>
      </c>
      <c r="HN22" s="666">
        <v>1196.29</v>
      </c>
      <c r="HO22" s="667">
        <v>1202.25</v>
      </c>
      <c r="HP22" s="668">
        <v>1208.04</v>
      </c>
      <c r="HQ22" s="666">
        <v>1214.1300000000001</v>
      </c>
      <c r="HR22" s="666">
        <v>1220.21</v>
      </c>
      <c r="HS22" s="667">
        <v>1226.3</v>
      </c>
      <c r="HT22" s="668">
        <v>1232.2</v>
      </c>
      <c r="HU22" s="666">
        <v>1238.4100000000001</v>
      </c>
      <c r="HV22" s="666">
        <v>1244.6199999999999</v>
      </c>
      <c r="HW22" s="667">
        <v>1250.82</v>
      </c>
      <c r="HX22" s="668">
        <v>1256.8399999999999</v>
      </c>
      <c r="HY22" s="666">
        <v>1263.18</v>
      </c>
      <c r="HZ22" s="666">
        <v>1269.51</v>
      </c>
      <c r="IA22" s="667">
        <v>1275.8399999999999</v>
      </c>
      <c r="IB22" s="668">
        <v>1281.98</v>
      </c>
      <c r="IC22" s="666">
        <v>1288.44</v>
      </c>
      <c r="ID22" s="666">
        <v>1294.9000000000001</v>
      </c>
      <c r="IE22" s="667">
        <v>1301.3599999999999</v>
      </c>
      <c r="IF22" s="668">
        <v>1307.6199999999999</v>
      </c>
      <c r="IG22" s="666">
        <v>1314.21</v>
      </c>
      <c r="IH22" s="666">
        <v>1320.8</v>
      </c>
      <c r="II22" s="667">
        <v>1327.38</v>
      </c>
      <c r="IJ22" s="668">
        <v>1333.77</v>
      </c>
      <c r="IK22" s="666">
        <v>1340.49</v>
      </c>
      <c r="IL22" s="666">
        <v>1347.21</v>
      </c>
      <c r="IM22" s="667">
        <v>1353.93</v>
      </c>
      <c r="IN22" s="668">
        <v>1360.45</v>
      </c>
      <c r="IO22" s="666">
        <v>1367.3</v>
      </c>
      <c r="IP22" s="666">
        <v>1374.16</v>
      </c>
      <c r="IQ22" s="667">
        <v>1381.01</v>
      </c>
      <c r="IR22" s="668">
        <v>1387.66</v>
      </c>
      <c r="IS22" s="666">
        <v>1394.65</v>
      </c>
      <c r="IT22" s="666">
        <v>1401.64</v>
      </c>
      <c r="IU22" s="667">
        <v>1408.63</v>
      </c>
      <c r="IV22" s="668">
        <v>1415.41</v>
      </c>
      <c r="IW22" s="666">
        <v>1422.54</v>
      </c>
      <c r="IX22" s="666">
        <v>1429.67</v>
      </c>
      <c r="IY22" s="667">
        <v>1436.8</v>
      </c>
      <c r="IZ22" s="668">
        <v>1443.72</v>
      </c>
      <c r="JA22" s="666">
        <v>1450.99</v>
      </c>
      <c r="JB22" s="666">
        <v>1458.27</v>
      </c>
      <c r="JC22" s="667">
        <v>1465.54</v>
      </c>
      <c r="JD22" s="668">
        <v>1472.59</v>
      </c>
      <c r="JE22" s="666">
        <v>1480.01</v>
      </c>
      <c r="JF22" s="666">
        <v>1487.43</v>
      </c>
      <c r="JG22" s="667">
        <v>1494.85</v>
      </c>
      <c r="JH22" s="668">
        <v>1502.05</v>
      </c>
      <c r="JI22" s="666">
        <v>1509.61</v>
      </c>
      <c r="JJ22" s="666">
        <v>1517.18</v>
      </c>
      <c r="JK22" s="667">
        <v>1524.75</v>
      </c>
      <c r="JL22" s="668">
        <v>1532.09</v>
      </c>
      <c r="JM22" s="666">
        <v>1539.8</v>
      </c>
      <c r="JN22" s="666">
        <v>1547.52</v>
      </c>
      <c r="JO22" s="667">
        <v>1555.24</v>
      </c>
      <c r="JP22" s="668">
        <v>1562.73</v>
      </c>
      <c r="JQ22" s="666">
        <v>1570.6</v>
      </c>
      <c r="JR22" s="666">
        <v>1578.47</v>
      </c>
      <c r="JS22" s="667">
        <v>1586.35</v>
      </c>
      <c r="JT22" s="668">
        <v>1593.98</v>
      </c>
      <c r="JU22" s="666">
        <v>1602.01</v>
      </c>
      <c r="JV22" s="666">
        <v>1610.04</v>
      </c>
      <c r="JW22" s="667">
        <v>1618.07</v>
      </c>
      <c r="JX22" s="668">
        <v>1625.86</v>
      </c>
      <c r="JY22" s="666">
        <v>1634.05</v>
      </c>
      <c r="JZ22" s="666">
        <v>1642.24</v>
      </c>
      <c r="KA22" s="667">
        <v>1650.43</v>
      </c>
      <c r="KB22" s="668">
        <v>1658.38</v>
      </c>
      <c r="KC22" s="666">
        <v>1666.73</v>
      </c>
      <c r="KD22" s="666">
        <v>1675.09</v>
      </c>
      <c r="KE22" s="667">
        <v>1683.44</v>
      </c>
      <c r="KF22" s="668">
        <v>1691.55</v>
      </c>
      <c r="KG22" s="666">
        <v>1700.07</v>
      </c>
      <c r="KH22" s="666">
        <v>1708.59</v>
      </c>
      <c r="KI22" s="667">
        <v>1717.11</v>
      </c>
      <c r="KJ22" s="668">
        <v>1725.38</v>
      </c>
      <c r="KK22" s="666">
        <v>1734.07</v>
      </c>
      <c r="KL22" s="666">
        <v>1742.76</v>
      </c>
      <c r="KM22" s="667">
        <v>1751.45</v>
      </c>
      <c r="KN22" s="668">
        <v>1759.89</v>
      </c>
      <c r="KO22" s="666">
        <v>1768.75</v>
      </c>
      <c r="KP22" s="666">
        <v>1777.62</v>
      </c>
      <c r="KQ22" s="667">
        <v>1786.48</v>
      </c>
      <c r="KR22" s="668">
        <v>1795.08</v>
      </c>
      <c r="KS22" s="666">
        <v>1804.13</v>
      </c>
      <c r="KT22" s="666">
        <v>1813.17</v>
      </c>
      <c r="KU22" s="667">
        <v>1822.21</v>
      </c>
      <c r="KV22" s="668">
        <v>1830.98</v>
      </c>
      <c r="KW22" s="666">
        <v>1840.21</v>
      </c>
      <c r="KX22" s="666">
        <v>1849.43</v>
      </c>
      <c r="KY22" s="667">
        <v>1858.66</v>
      </c>
      <c r="KZ22" s="668">
        <v>1867.6</v>
      </c>
      <c r="LA22" s="666">
        <v>1877.01</v>
      </c>
      <c r="LB22" s="666">
        <v>1886.42</v>
      </c>
      <c r="LC22" s="667">
        <v>1895.83</v>
      </c>
      <c r="LD22" s="668">
        <v>1904.96</v>
      </c>
      <c r="LE22" s="666">
        <v>1914.55</v>
      </c>
      <c r="LF22" s="666">
        <v>1924.15</v>
      </c>
      <c r="LG22" s="667">
        <v>1933.75</v>
      </c>
      <c r="LH22" s="668">
        <v>1943.06</v>
      </c>
      <c r="LI22" s="666">
        <v>1952.84</v>
      </c>
      <c r="LJ22" s="666">
        <v>1962.63</v>
      </c>
      <c r="LK22" s="667">
        <v>1972.42</v>
      </c>
      <c r="LL22" s="668">
        <v>1981.92</v>
      </c>
      <c r="LM22" s="666">
        <v>1991.9</v>
      </c>
      <c r="LN22" s="666">
        <v>2001.89</v>
      </c>
      <c r="LO22" s="667">
        <v>2011.87</v>
      </c>
      <c r="LP22" s="668">
        <v>2021.56</v>
      </c>
      <c r="LQ22" s="666">
        <v>2031.74</v>
      </c>
      <c r="LR22" s="666">
        <v>2041.92</v>
      </c>
      <c r="LS22" s="667">
        <v>2052.11</v>
      </c>
      <c r="LT22" s="668">
        <v>2061.9899999999998</v>
      </c>
      <c r="LU22" s="666">
        <v>2072.37</v>
      </c>
      <c r="LV22" s="666">
        <v>2082.7600000000002</v>
      </c>
      <c r="LW22" s="667">
        <v>2093.15</v>
      </c>
      <c r="LX22" s="668">
        <v>2103.23</v>
      </c>
      <c r="LY22" s="666">
        <v>2113.8200000000002</v>
      </c>
      <c r="LZ22" s="666">
        <v>2124.42</v>
      </c>
      <c r="MA22" s="667">
        <v>2135.0100000000002</v>
      </c>
      <c r="MB22" s="668">
        <v>2145.29</v>
      </c>
      <c r="MC22" s="666">
        <v>2156.1</v>
      </c>
      <c r="MD22" s="666">
        <v>2166.91</v>
      </c>
      <c r="ME22" s="667">
        <v>2177.71</v>
      </c>
      <c r="MF22" s="668">
        <v>2188.1999999999998</v>
      </c>
      <c r="MG22" s="666">
        <v>2199.2199999999998</v>
      </c>
      <c r="MH22" s="666">
        <v>2210.2399999999998</v>
      </c>
      <c r="MI22" s="667">
        <v>2221.27</v>
      </c>
      <c r="MJ22" s="668">
        <v>2231.96</v>
      </c>
      <c r="MK22" s="666">
        <v>2243.1999999999998</v>
      </c>
      <c r="ML22" s="666">
        <v>2254.4499999999998</v>
      </c>
      <c r="MM22" s="667">
        <v>2265.69</v>
      </c>
      <c r="MN22" s="668">
        <v>2276.6</v>
      </c>
      <c r="MO22" s="666">
        <v>2288.0700000000002</v>
      </c>
      <c r="MP22" s="666">
        <v>2299.54</v>
      </c>
      <c r="MQ22" s="667">
        <v>2311.0100000000002</v>
      </c>
      <c r="MR22" s="668">
        <v>2322.13</v>
      </c>
      <c r="MS22" s="666">
        <v>2333.83</v>
      </c>
      <c r="MT22" s="666">
        <v>2345.5300000000002</v>
      </c>
      <c r="MU22" s="667">
        <v>2357.23</v>
      </c>
      <c r="MV22" s="668">
        <v>2368.5700000000002</v>
      </c>
      <c r="MW22" s="666">
        <v>2380.5100000000002</v>
      </c>
      <c r="MX22" s="666">
        <v>2392.44</v>
      </c>
      <c r="MY22" s="667">
        <v>2404.37</v>
      </c>
      <c r="MZ22" s="668">
        <v>2415.9499999999998</v>
      </c>
      <c r="NA22" s="666">
        <v>2428.12</v>
      </c>
      <c r="NB22" s="666">
        <v>2440.29</v>
      </c>
      <c r="NC22" s="667">
        <v>2452.46</v>
      </c>
      <c r="ND22" s="668">
        <v>2464.2600000000002</v>
      </c>
      <c r="NE22" s="666">
        <v>2476.6799999999998</v>
      </c>
      <c r="NF22" s="666">
        <v>2489.09</v>
      </c>
      <c r="NG22" s="667">
        <v>2501.5100000000002</v>
      </c>
      <c r="NH22" s="668">
        <v>2513.5500000000002</v>
      </c>
      <c r="NI22" s="666">
        <v>2526.21</v>
      </c>
      <c r="NJ22" s="666">
        <v>2538.88</v>
      </c>
      <c r="NK22" s="667">
        <v>2551.54</v>
      </c>
      <c r="NL22" s="668">
        <v>2563.8200000000002</v>
      </c>
      <c r="NM22" s="666">
        <v>2576.7399999999998</v>
      </c>
      <c r="NN22" s="666">
        <v>2589.65</v>
      </c>
      <c r="NO22" s="667">
        <v>2602.5700000000002</v>
      </c>
      <c r="NP22" s="668">
        <v>2615.1</v>
      </c>
      <c r="NQ22" s="666">
        <v>2628.27</v>
      </c>
      <c r="NR22" s="666">
        <v>2641.45</v>
      </c>
      <c r="NS22" s="667">
        <v>2654.62</v>
      </c>
      <c r="NT22" s="668">
        <v>2667.4</v>
      </c>
      <c r="NU22" s="666">
        <v>2680.84</v>
      </c>
      <c r="NV22" s="666">
        <v>2694.27</v>
      </c>
      <c r="NW22" s="667">
        <v>2707.71</v>
      </c>
      <c r="NX22" s="668">
        <v>2720.75</v>
      </c>
      <c r="NY22" s="666">
        <v>2734.45</v>
      </c>
      <c r="NZ22" s="666">
        <v>2748.16</v>
      </c>
      <c r="OA22" s="667">
        <v>2761.87</v>
      </c>
      <c r="OB22" s="668">
        <v>2775.16</v>
      </c>
      <c r="OC22" s="666">
        <v>2789.14</v>
      </c>
      <c r="OD22" s="666">
        <v>2803.12</v>
      </c>
      <c r="OE22" s="667">
        <v>2817.1</v>
      </c>
      <c r="OF22" s="668">
        <v>2830.67</v>
      </c>
      <c r="OG22" s="666">
        <v>2844.93</v>
      </c>
      <c r="OH22" s="666">
        <v>2859.19</v>
      </c>
      <c r="OI22" s="667">
        <v>2873.45</v>
      </c>
      <c r="OJ22" s="668">
        <v>2887.28</v>
      </c>
      <c r="OK22" s="666">
        <v>2901.82</v>
      </c>
      <c r="OL22" s="666">
        <v>2916.37</v>
      </c>
      <c r="OM22" s="667">
        <v>2930.91</v>
      </c>
      <c r="ON22" s="668">
        <v>2945.02</v>
      </c>
      <c r="OO22" s="666">
        <v>2959.86</v>
      </c>
      <c r="OP22" s="666">
        <v>2974.7</v>
      </c>
      <c r="OQ22" s="667">
        <v>2989.53</v>
      </c>
      <c r="OR22" s="668">
        <v>3003.92</v>
      </c>
      <c r="OS22" s="666">
        <v>3019.06</v>
      </c>
      <c r="OT22" s="666">
        <v>3034.19</v>
      </c>
      <c r="OU22" s="667">
        <v>3049.32</v>
      </c>
      <c r="OV22" s="668">
        <v>3064</v>
      </c>
      <c r="OW22" s="666">
        <v>3079.44</v>
      </c>
      <c r="OX22" s="666">
        <v>3094.87</v>
      </c>
      <c r="OY22" s="667">
        <v>3110.31</v>
      </c>
      <c r="OZ22" s="668">
        <v>3125.28</v>
      </c>
      <c r="PA22" s="666">
        <v>3141.03</v>
      </c>
      <c r="PB22" s="666">
        <v>3156.77</v>
      </c>
      <c r="PC22" s="667">
        <v>3172.52</v>
      </c>
      <c r="PD22" s="668">
        <v>3187.79</v>
      </c>
      <c r="PE22" s="666">
        <v>3203.85</v>
      </c>
      <c r="PF22" s="666">
        <v>3219.91</v>
      </c>
      <c r="PG22" s="667">
        <v>3235.97</v>
      </c>
      <c r="PH22" s="668">
        <v>3251.54</v>
      </c>
      <c r="PI22" s="666">
        <v>3267.93</v>
      </c>
      <c r="PJ22" s="666">
        <v>3284.31</v>
      </c>
      <c r="PK22" s="667">
        <v>3300.69</v>
      </c>
      <c r="PL22" s="668">
        <v>3316.58</v>
      </c>
      <c r="PM22" s="666">
        <v>3333.28</v>
      </c>
      <c r="PN22" s="666">
        <v>3349.99</v>
      </c>
      <c r="PO22" s="667">
        <v>3366.7</v>
      </c>
      <c r="PP22" s="668">
        <v>3382.91</v>
      </c>
      <c r="PQ22" s="666">
        <v>3399.95</v>
      </c>
      <c r="PR22" s="666">
        <v>3416.99</v>
      </c>
      <c r="PS22" s="667">
        <v>3434.03</v>
      </c>
      <c r="PT22" s="668">
        <v>3450.57</v>
      </c>
      <c r="PU22" s="666">
        <v>3467.95</v>
      </c>
      <c r="PV22" s="666">
        <v>3485.33</v>
      </c>
      <c r="PW22" s="667">
        <v>3502.71</v>
      </c>
      <c r="PX22" s="668">
        <v>3519.58</v>
      </c>
      <c r="PY22" s="666">
        <v>3537.31</v>
      </c>
      <c r="PZ22" s="666">
        <v>3555.04</v>
      </c>
      <c r="QA22" s="667">
        <v>3572.77</v>
      </c>
      <c r="QB22" s="668">
        <v>3589.97</v>
      </c>
      <c r="QC22" s="666">
        <v>3608.05</v>
      </c>
      <c r="QD22" s="666">
        <v>3626.14</v>
      </c>
      <c r="QE22" s="667">
        <v>3644.22</v>
      </c>
      <c r="QF22" s="668">
        <v>3661.77</v>
      </c>
      <c r="QG22" s="666">
        <v>3680.21</v>
      </c>
      <c r="QH22" s="666">
        <v>3698.66</v>
      </c>
      <c r="QI22" s="667">
        <v>3717.11</v>
      </c>
      <c r="QJ22" s="668">
        <v>3735</v>
      </c>
      <c r="QK22" s="666">
        <v>3753.82</v>
      </c>
      <c r="QL22" s="666">
        <v>3772.63</v>
      </c>
      <c r="QM22" s="667">
        <v>3791.45</v>
      </c>
      <c r="QN22" s="668">
        <v>3809.7</v>
      </c>
      <c r="QO22" s="666">
        <v>3828.9</v>
      </c>
      <c r="QP22" s="666">
        <v>3848.09</v>
      </c>
      <c r="QQ22" s="667">
        <v>3867.28</v>
      </c>
      <c r="QR22" s="668">
        <v>3885.9</v>
      </c>
      <c r="QS22" s="666">
        <v>3905.47</v>
      </c>
      <c r="QT22" s="666">
        <v>3925.05</v>
      </c>
      <c r="QU22" s="667">
        <v>3944.63</v>
      </c>
      <c r="QV22" s="668">
        <v>3963.61</v>
      </c>
      <c r="QW22" s="666">
        <v>3983.58</v>
      </c>
      <c r="QX22" s="666">
        <v>4003.55</v>
      </c>
      <c r="QY22" s="667">
        <v>4023.52</v>
      </c>
      <c r="QZ22" s="668">
        <v>4042.89</v>
      </c>
      <c r="RA22" s="666">
        <v>4063.25</v>
      </c>
      <c r="RB22" s="666">
        <v>4083.62</v>
      </c>
      <c r="RC22" s="667">
        <v>4103.99</v>
      </c>
      <c r="RD22" s="668">
        <v>4123.74</v>
      </c>
      <c r="RE22" s="666">
        <v>4144.5200000000004</v>
      </c>
      <c r="RF22" s="666">
        <v>4165.29</v>
      </c>
      <c r="RG22" s="667">
        <v>4186.07</v>
      </c>
      <c r="RH22" s="668">
        <v>4206.22</v>
      </c>
      <c r="RI22" s="666">
        <v>4227.41</v>
      </c>
      <c r="RJ22" s="666">
        <v>4248.6000000000004</v>
      </c>
      <c r="RK22" s="667">
        <v>4269.79</v>
      </c>
      <c r="RL22" s="668">
        <v>4290.34</v>
      </c>
      <c r="RM22" s="666">
        <v>4311.96</v>
      </c>
      <c r="RN22" s="666">
        <v>4333.57</v>
      </c>
      <c r="RO22" s="667">
        <v>4355.1899999999996</v>
      </c>
      <c r="RP22" s="668">
        <v>4376.1499999999996</v>
      </c>
      <c r="RQ22" s="666">
        <v>4398.2</v>
      </c>
      <c r="RR22" s="666">
        <v>4420.24</v>
      </c>
      <c r="RS22" s="667">
        <v>4442.29</v>
      </c>
      <c r="RT22" s="668">
        <v>4463.67</v>
      </c>
      <c r="RU22" s="666">
        <v>4486.16</v>
      </c>
      <c r="RV22" s="666">
        <v>4508.6499999999996</v>
      </c>
      <c r="RW22" s="667">
        <v>4531.13</v>
      </c>
      <c r="RX22" s="668">
        <v>4552.95</v>
      </c>
      <c r="RY22" s="666">
        <v>4575.88</v>
      </c>
      <c r="RZ22" s="666">
        <v>4598.82</v>
      </c>
      <c r="SA22" s="741">
        <v>4621.76</v>
      </c>
    </row>
    <row r="23" spans="1:495">
      <c r="A23" s="687"/>
      <c r="B23" s="584" t="s">
        <v>584</v>
      </c>
      <c r="C23" s="626"/>
      <c r="D23" s="626"/>
      <c r="E23" s="626"/>
      <c r="F23" s="604"/>
      <c r="G23" s="610">
        <v>22</v>
      </c>
      <c r="H23" s="662" t="s">
        <v>91</v>
      </c>
      <c r="I23" s="618">
        <v>22</v>
      </c>
      <c r="J23" s="663" t="s">
        <v>387</v>
      </c>
      <c r="K23" s="664">
        <v>0.02</v>
      </c>
      <c r="L23" s="665">
        <v>269.79000000000002</v>
      </c>
      <c r="M23" s="666">
        <v>273.86</v>
      </c>
      <c r="N23" s="666">
        <v>281.33999999999997</v>
      </c>
      <c r="O23" s="667">
        <v>285.41000000000003</v>
      </c>
      <c r="P23" s="665">
        <v>291.55</v>
      </c>
      <c r="Q23" s="666">
        <v>298.07</v>
      </c>
      <c r="R23" s="666">
        <v>308.20999999999998</v>
      </c>
      <c r="S23" s="667">
        <v>311.18</v>
      </c>
      <c r="T23" s="668">
        <v>314.92</v>
      </c>
      <c r="U23" s="666">
        <v>316.12</v>
      </c>
      <c r="V23" s="666">
        <v>324.52999999999997</v>
      </c>
      <c r="W23" s="667">
        <v>324.95</v>
      </c>
      <c r="X23" s="668">
        <v>325.26</v>
      </c>
      <c r="Y23" s="666">
        <v>328.39</v>
      </c>
      <c r="Z23" s="666">
        <v>333.91</v>
      </c>
      <c r="AA23" s="667">
        <v>335.74</v>
      </c>
      <c r="AB23" s="668">
        <v>336.79</v>
      </c>
      <c r="AC23" s="666">
        <v>340</v>
      </c>
      <c r="AD23" s="666">
        <v>343.84</v>
      </c>
      <c r="AE23" s="667">
        <v>343.63</v>
      </c>
      <c r="AF23" s="668">
        <v>344.18</v>
      </c>
      <c r="AG23" s="666">
        <v>345.83</v>
      </c>
      <c r="AH23" s="666">
        <v>347.56</v>
      </c>
      <c r="AI23" s="667">
        <v>346.91</v>
      </c>
      <c r="AJ23" s="668">
        <v>345.43</v>
      </c>
      <c r="AK23" s="666">
        <v>347.52</v>
      </c>
      <c r="AL23" s="666">
        <v>347.92</v>
      </c>
      <c r="AM23" s="667">
        <v>348.46</v>
      </c>
      <c r="AN23" s="668">
        <v>349.49</v>
      </c>
      <c r="AO23" s="666">
        <v>351.39</v>
      </c>
      <c r="AP23" s="666">
        <v>354.69</v>
      </c>
      <c r="AQ23" s="667">
        <v>357.81</v>
      </c>
      <c r="AR23" s="668">
        <v>362.28</v>
      </c>
      <c r="AS23" s="666">
        <v>368.41</v>
      </c>
      <c r="AT23" s="666">
        <v>372.76</v>
      </c>
      <c r="AU23" s="667">
        <v>374.35</v>
      </c>
      <c r="AV23" s="668">
        <v>378.56</v>
      </c>
      <c r="AW23" s="666">
        <v>383.86</v>
      </c>
      <c r="AX23" s="666">
        <v>385.02</v>
      </c>
      <c r="AY23" s="667">
        <v>385.11</v>
      </c>
      <c r="AZ23" s="668">
        <v>383.69</v>
      </c>
      <c r="BA23" s="666">
        <v>386</v>
      </c>
      <c r="BB23" s="666">
        <v>388.53</v>
      </c>
      <c r="BC23" s="667">
        <v>388.78</v>
      </c>
      <c r="BD23" s="668">
        <v>390.85</v>
      </c>
      <c r="BE23" s="666">
        <v>391.74</v>
      </c>
      <c r="BF23" s="666">
        <v>394.01</v>
      </c>
      <c r="BG23" s="667">
        <v>392.82</v>
      </c>
      <c r="BH23" s="668">
        <v>395.72</v>
      </c>
      <c r="BI23" s="666">
        <v>399.85</v>
      </c>
      <c r="BJ23" s="666">
        <v>400.53</v>
      </c>
      <c r="BK23" s="667">
        <v>400.17</v>
      </c>
      <c r="BL23" s="668">
        <v>403.93</v>
      </c>
      <c r="BM23" s="666">
        <v>411.62</v>
      </c>
      <c r="BN23" s="666">
        <v>411.97</v>
      </c>
      <c r="BO23" s="667">
        <v>415.02</v>
      </c>
      <c r="BP23" s="668">
        <v>421.19</v>
      </c>
      <c r="BQ23" s="666">
        <v>423.94</v>
      </c>
      <c r="BR23" s="666">
        <v>426.49</v>
      </c>
      <c r="BS23" s="667">
        <v>428.02</v>
      </c>
      <c r="BT23" s="668">
        <v>433.65</v>
      </c>
      <c r="BU23" s="666">
        <v>440</v>
      </c>
      <c r="BV23" s="666">
        <v>442.92</v>
      </c>
      <c r="BW23" s="667">
        <v>442.3</v>
      </c>
      <c r="BX23" s="668">
        <v>441.66</v>
      </c>
      <c r="BY23" s="666">
        <v>444.01</v>
      </c>
      <c r="BZ23" s="666">
        <v>447.85</v>
      </c>
      <c r="CA23" s="667">
        <v>448.8</v>
      </c>
      <c r="CB23" s="668">
        <v>450.05</v>
      </c>
      <c r="CC23" s="666">
        <v>454.32</v>
      </c>
      <c r="CD23" s="666">
        <v>457.23</v>
      </c>
      <c r="CE23" s="667">
        <v>458.34</v>
      </c>
      <c r="CF23" s="668">
        <v>459.51</v>
      </c>
      <c r="CG23" s="666">
        <v>461.72</v>
      </c>
      <c r="CH23" s="666">
        <v>460.32</v>
      </c>
      <c r="CI23" s="667">
        <v>456.04</v>
      </c>
      <c r="CJ23" s="669">
        <v>455.05</v>
      </c>
      <c r="CK23" s="666">
        <v>458.29</v>
      </c>
      <c r="CL23" s="666">
        <v>465.05</v>
      </c>
      <c r="CM23" s="667">
        <v>462.25</v>
      </c>
      <c r="CN23" s="668">
        <v>466.3</v>
      </c>
      <c r="CO23" s="666">
        <v>468.39</v>
      </c>
      <c r="CP23" s="666">
        <v>469.29</v>
      </c>
      <c r="CQ23" s="667">
        <v>468.22</v>
      </c>
      <c r="CR23" s="668">
        <v>468.84</v>
      </c>
      <c r="CS23" s="666">
        <v>470.57</v>
      </c>
      <c r="CT23" s="666">
        <v>474.22</v>
      </c>
      <c r="CU23" s="667">
        <v>475.09</v>
      </c>
      <c r="CV23" s="665">
        <v>476.18</v>
      </c>
      <c r="CW23" s="666">
        <v>485.23</v>
      </c>
      <c r="CX23" s="666">
        <v>492.07</v>
      </c>
      <c r="CY23" s="667">
        <v>491.16</v>
      </c>
      <c r="CZ23" s="665">
        <v>491.18</v>
      </c>
      <c r="DA23" s="666">
        <v>495.32</v>
      </c>
      <c r="DB23" s="666">
        <v>498.09</v>
      </c>
      <c r="DC23" s="667">
        <v>505</v>
      </c>
      <c r="DD23" s="668">
        <v>520.69000000000005</v>
      </c>
      <c r="DE23" s="666">
        <v>557.62</v>
      </c>
      <c r="DF23" s="666">
        <v>576.08000000000004</v>
      </c>
      <c r="DG23" s="667">
        <v>600.71</v>
      </c>
      <c r="DH23" s="668">
        <v>605.19000000000005</v>
      </c>
      <c r="DI23" s="666">
        <v>603.75</v>
      </c>
      <c r="DJ23" s="666">
        <v>600.77</v>
      </c>
      <c r="DK23" s="667">
        <v>612.16999999999996</v>
      </c>
      <c r="DL23" s="668">
        <v>632.03</v>
      </c>
      <c r="DM23" s="666">
        <v>638.5</v>
      </c>
      <c r="DN23" s="666">
        <v>649.88</v>
      </c>
      <c r="DO23" s="667">
        <v>661.67</v>
      </c>
      <c r="DP23" s="668">
        <v>658.14</v>
      </c>
      <c r="DQ23" s="666">
        <v>689.31</v>
      </c>
      <c r="DR23" s="666">
        <v>692.87</v>
      </c>
      <c r="DS23" s="667">
        <v>687.19</v>
      </c>
      <c r="DT23" s="668">
        <v>696.7</v>
      </c>
      <c r="DU23" s="666">
        <v>725.23</v>
      </c>
      <c r="DV23" s="666">
        <v>774.76</v>
      </c>
      <c r="DW23" s="667">
        <v>768.74</v>
      </c>
      <c r="DX23" s="668">
        <v>715.95</v>
      </c>
      <c r="DY23" s="666">
        <v>691.26</v>
      </c>
      <c r="DZ23" s="666">
        <v>694.39</v>
      </c>
      <c r="EA23" s="667">
        <v>697.18</v>
      </c>
      <c r="EB23" s="668">
        <v>705.25</v>
      </c>
      <c r="EC23" s="666">
        <v>722.76</v>
      </c>
      <c r="ED23" s="666">
        <v>728.03</v>
      </c>
      <c r="EE23" s="667">
        <v>727.14</v>
      </c>
      <c r="EF23" s="668">
        <v>738.68</v>
      </c>
      <c r="EG23" s="666">
        <v>759.69</v>
      </c>
      <c r="EH23" s="666">
        <v>768.44</v>
      </c>
      <c r="EI23" s="667">
        <v>768.35</v>
      </c>
      <c r="EJ23" s="668">
        <v>770.37</v>
      </c>
      <c r="EK23" s="666">
        <v>772.58</v>
      </c>
      <c r="EL23" s="666">
        <v>767.66</v>
      </c>
      <c r="EM23" s="667">
        <v>766.57</v>
      </c>
      <c r="EN23" s="668">
        <v>773.09</v>
      </c>
      <c r="EO23" s="666">
        <v>778.6</v>
      </c>
      <c r="EP23" s="666">
        <v>776.77</v>
      </c>
      <c r="EQ23" s="667">
        <v>777.31</v>
      </c>
      <c r="ER23" s="668">
        <v>786.1</v>
      </c>
      <c r="ES23" s="666">
        <v>789.05</v>
      </c>
      <c r="ET23" s="666">
        <v>792</v>
      </c>
      <c r="EU23" s="667">
        <v>794.94</v>
      </c>
      <c r="EV23" s="668">
        <v>798.32</v>
      </c>
      <c r="EW23" s="666">
        <v>802.25</v>
      </c>
      <c r="EX23" s="666">
        <v>805.67</v>
      </c>
      <c r="EY23" s="667">
        <v>809.09</v>
      </c>
      <c r="EZ23" s="668">
        <v>813.27</v>
      </c>
      <c r="FA23" s="666">
        <v>817.16</v>
      </c>
      <c r="FB23" s="666">
        <v>821.05</v>
      </c>
      <c r="FC23" s="667">
        <v>824.94</v>
      </c>
      <c r="FD23" s="668">
        <v>829.22</v>
      </c>
      <c r="FE23" s="666">
        <v>833.4</v>
      </c>
      <c r="FF23" s="666">
        <v>837.58</v>
      </c>
      <c r="FG23" s="667">
        <v>841.75</v>
      </c>
      <c r="FH23" s="668">
        <v>845.81</v>
      </c>
      <c r="FI23" s="666">
        <v>850.07</v>
      </c>
      <c r="FJ23" s="666">
        <v>854.33</v>
      </c>
      <c r="FK23" s="667">
        <v>858.59</v>
      </c>
      <c r="FL23" s="668">
        <v>862.72</v>
      </c>
      <c r="FM23" s="666">
        <v>867.07</v>
      </c>
      <c r="FN23" s="666">
        <v>871.41</v>
      </c>
      <c r="FO23" s="667">
        <v>875.76</v>
      </c>
      <c r="FP23" s="668">
        <v>879.98</v>
      </c>
      <c r="FQ23" s="666">
        <v>884.41</v>
      </c>
      <c r="FR23" s="666">
        <v>888.84</v>
      </c>
      <c r="FS23" s="667">
        <v>893.28</v>
      </c>
      <c r="FT23" s="668">
        <v>897.58</v>
      </c>
      <c r="FU23" s="666">
        <v>902.1</v>
      </c>
      <c r="FV23" s="666">
        <v>906.62</v>
      </c>
      <c r="FW23" s="667">
        <v>911.14</v>
      </c>
      <c r="FX23" s="668">
        <v>915.53</v>
      </c>
      <c r="FY23" s="666">
        <v>920.14</v>
      </c>
      <c r="FZ23" s="666">
        <v>924.75</v>
      </c>
      <c r="GA23" s="667">
        <v>929.36</v>
      </c>
      <c r="GB23" s="668">
        <v>933.84</v>
      </c>
      <c r="GC23" s="666">
        <v>938.54</v>
      </c>
      <c r="GD23" s="666">
        <v>943.25</v>
      </c>
      <c r="GE23" s="667">
        <v>947.95</v>
      </c>
      <c r="GF23" s="668">
        <v>952.51</v>
      </c>
      <c r="GG23" s="666">
        <v>957.31</v>
      </c>
      <c r="GH23" s="666">
        <v>962.11</v>
      </c>
      <c r="GI23" s="667">
        <v>966.91</v>
      </c>
      <c r="GJ23" s="668">
        <v>971.56</v>
      </c>
      <c r="GK23" s="666">
        <v>976.46</v>
      </c>
      <c r="GL23" s="666">
        <v>981.35</v>
      </c>
      <c r="GM23" s="667">
        <v>986.25</v>
      </c>
      <c r="GN23" s="668">
        <v>991</v>
      </c>
      <c r="GO23" s="666">
        <v>995.99</v>
      </c>
      <c r="GP23" s="666">
        <v>1000.98</v>
      </c>
      <c r="GQ23" s="667">
        <v>1005.97</v>
      </c>
      <c r="GR23" s="668">
        <v>1010.82</v>
      </c>
      <c r="GS23" s="666">
        <v>1015.91</v>
      </c>
      <c r="GT23" s="666">
        <v>1021</v>
      </c>
      <c r="GU23" s="667">
        <v>1026.0899999999999</v>
      </c>
      <c r="GV23" s="668">
        <v>1031.03</v>
      </c>
      <c r="GW23" s="666">
        <v>1036.23</v>
      </c>
      <c r="GX23" s="666">
        <v>1041.42</v>
      </c>
      <c r="GY23" s="667">
        <v>1046.6099999999999</v>
      </c>
      <c r="GZ23" s="668">
        <v>1051.6500000000001</v>
      </c>
      <c r="HA23" s="666">
        <v>1056.95</v>
      </c>
      <c r="HB23" s="666">
        <v>1062.25</v>
      </c>
      <c r="HC23" s="667">
        <v>1067.55</v>
      </c>
      <c r="HD23" s="668">
        <v>1072.69</v>
      </c>
      <c r="HE23" s="666">
        <v>1078.0899999999999</v>
      </c>
      <c r="HF23" s="666">
        <v>1083.49</v>
      </c>
      <c r="HG23" s="667">
        <v>1088.9000000000001</v>
      </c>
      <c r="HH23" s="668">
        <v>1094.1400000000001</v>
      </c>
      <c r="HI23" s="666">
        <v>1099.6500000000001</v>
      </c>
      <c r="HJ23" s="666">
        <v>1105.1600000000001</v>
      </c>
      <c r="HK23" s="667">
        <v>1110.68</v>
      </c>
      <c r="HL23" s="668">
        <v>1116.02</v>
      </c>
      <c r="HM23" s="666">
        <v>1121.6400000000001</v>
      </c>
      <c r="HN23" s="666">
        <v>1127.27</v>
      </c>
      <c r="HO23" s="667">
        <v>1132.8900000000001</v>
      </c>
      <c r="HP23" s="668">
        <v>1138.3399999999999</v>
      </c>
      <c r="HQ23" s="666">
        <v>1144.08</v>
      </c>
      <c r="HR23" s="666">
        <v>1149.81</v>
      </c>
      <c r="HS23" s="667">
        <v>1155.55</v>
      </c>
      <c r="HT23" s="668">
        <v>1161.1099999999999</v>
      </c>
      <c r="HU23" s="666">
        <v>1166.96</v>
      </c>
      <c r="HV23" s="666">
        <v>1172.81</v>
      </c>
      <c r="HW23" s="667">
        <v>1178.6600000000001</v>
      </c>
      <c r="HX23" s="668">
        <v>1184.33</v>
      </c>
      <c r="HY23" s="666">
        <v>1190.3</v>
      </c>
      <c r="HZ23" s="666">
        <v>1196.26</v>
      </c>
      <c r="IA23" s="667">
        <v>1202.23</v>
      </c>
      <c r="IB23" s="668">
        <v>1208.02</v>
      </c>
      <c r="IC23" s="666">
        <v>1214.0999999999999</v>
      </c>
      <c r="ID23" s="666">
        <v>1220.19</v>
      </c>
      <c r="IE23" s="667">
        <v>1226.28</v>
      </c>
      <c r="IF23" s="668">
        <v>1232.18</v>
      </c>
      <c r="IG23" s="666">
        <v>1238.3900000000001</v>
      </c>
      <c r="IH23" s="666">
        <v>1244.5899999999999</v>
      </c>
      <c r="II23" s="667">
        <v>1250.8</v>
      </c>
      <c r="IJ23" s="668">
        <v>1256.82</v>
      </c>
      <c r="IK23" s="666">
        <v>1263.1500000000001</v>
      </c>
      <c r="IL23" s="666">
        <v>1269.49</v>
      </c>
      <c r="IM23" s="667">
        <v>1275.82</v>
      </c>
      <c r="IN23" s="668">
        <v>1281.96</v>
      </c>
      <c r="IO23" s="666">
        <v>1288.42</v>
      </c>
      <c r="IP23" s="666">
        <v>1294.8800000000001</v>
      </c>
      <c r="IQ23" s="667">
        <v>1301.33</v>
      </c>
      <c r="IR23" s="668">
        <v>1307.5999999999999</v>
      </c>
      <c r="IS23" s="666">
        <v>1314.19</v>
      </c>
      <c r="IT23" s="666">
        <v>1320.77</v>
      </c>
      <c r="IU23" s="667">
        <v>1327.36</v>
      </c>
      <c r="IV23" s="668">
        <v>1333.75</v>
      </c>
      <c r="IW23" s="666">
        <v>1340.47</v>
      </c>
      <c r="IX23" s="666">
        <v>1347.19</v>
      </c>
      <c r="IY23" s="667">
        <v>1353.91</v>
      </c>
      <c r="IZ23" s="668">
        <v>1360.43</v>
      </c>
      <c r="JA23" s="666">
        <v>1367.28</v>
      </c>
      <c r="JB23" s="666">
        <v>1374.13</v>
      </c>
      <c r="JC23" s="667">
        <v>1380.99</v>
      </c>
      <c r="JD23" s="668">
        <v>1387.63</v>
      </c>
      <c r="JE23" s="666">
        <v>1394.62</v>
      </c>
      <c r="JF23" s="666">
        <v>1401.61</v>
      </c>
      <c r="JG23" s="667">
        <v>1408.61</v>
      </c>
      <c r="JH23" s="668">
        <v>1415.39</v>
      </c>
      <c r="JI23" s="666">
        <v>1422.52</v>
      </c>
      <c r="JJ23" s="666">
        <v>1429.65</v>
      </c>
      <c r="JK23" s="667">
        <v>1436.78</v>
      </c>
      <c r="JL23" s="668">
        <v>1443.69</v>
      </c>
      <c r="JM23" s="666">
        <v>1450.97</v>
      </c>
      <c r="JN23" s="666">
        <v>1458.24</v>
      </c>
      <c r="JO23" s="667">
        <v>1465.51</v>
      </c>
      <c r="JP23" s="668">
        <v>1472.57</v>
      </c>
      <c r="JQ23" s="666">
        <v>1479.99</v>
      </c>
      <c r="JR23" s="666">
        <v>1487.4</v>
      </c>
      <c r="JS23" s="667">
        <v>1494.82</v>
      </c>
      <c r="JT23" s="668">
        <v>1502.02</v>
      </c>
      <c r="JU23" s="666">
        <v>1509.59</v>
      </c>
      <c r="JV23" s="666">
        <v>1517.15</v>
      </c>
      <c r="JW23" s="667">
        <v>1524.72</v>
      </c>
      <c r="JX23" s="668">
        <v>1532.06</v>
      </c>
      <c r="JY23" s="666">
        <v>1539.78</v>
      </c>
      <c r="JZ23" s="666">
        <v>1547.5</v>
      </c>
      <c r="KA23" s="667">
        <v>1555.21</v>
      </c>
      <c r="KB23" s="668">
        <v>1562.7</v>
      </c>
      <c r="KC23" s="666">
        <v>1570.57</v>
      </c>
      <c r="KD23" s="666">
        <v>1578.45</v>
      </c>
      <c r="KE23" s="667">
        <v>1586.32</v>
      </c>
      <c r="KF23" s="668">
        <v>1593.95</v>
      </c>
      <c r="KG23" s="666">
        <v>1601.98</v>
      </c>
      <c r="KH23" s="666">
        <v>1610.01</v>
      </c>
      <c r="KI23" s="667">
        <v>1618.04</v>
      </c>
      <c r="KJ23" s="668">
        <v>1625.83</v>
      </c>
      <c r="KK23" s="666">
        <v>1634.02</v>
      </c>
      <c r="KL23" s="666">
        <v>1642.22</v>
      </c>
      <c r="KM23" s="667">
        <v>1650.41</v>
      </c>
      <c r="KN23" s="668">
        <v>1658.35</v>
      </c>
      <c r="KO23" s="666">
        <v>1666.71</v>
      </c>
      <c r="KP23" s="666">
        <v>1675.06</v>
      </c>
      <c r="KQ23" s="667">
        <v>1683.41</v>
      </c>
      <c r="KR23" s="668">
        <v>1691.52</v>
      </c>
      <c r="KS23" s="666">
        <v>1700.04</v>
      </c>
      <c r="KT23" s="666">
        <v>1708.56</v>
      </c>
      <c r="KU23" s="667">
        <v>1717.08</v>
      </c>
      <c r="KV23" s="668">
        <v>1725.35</v>
      </c>
      <c r="KW23" s="666">
        <v>1734.04</v>
      </c>
      <c r="KX23" s="666">
        <v>1742.73</v>
      </c>
      <c r="KY23" s="667">
        <v>1751.42</v>
      </c>
      <c r="KZ23" s="668">
        <v>1759.85</v>
      </c>
      <c r="LA23" s="666">
        <v>1768.72</v>
      </c>
      <c r="LB23" s="666">
        <v>1777.59</v>
      </c>
      <c r="LC23" s="667">
        <v>1786.45</v>
      </c>
      <c r="LD23" s="668">
        <v>1795.05</v>
      </c>
      <c r="LE23" s="666">
        <v>1804.1</v>
      </c>
      <c r="LF23" s="666">
        <v>1813.14</v>
      </c>
      <c r="LG23" s="667">
        <v>1822.18</v>
      </c>
      <c r="LH23" s="668">
        <v>1830.95</v>
      </c>
      <c r="LI23" s="666">
        <v>1840.18</v>
      </c>
      <c r="LJ23" s="666">
        <v>1849.4</v>
      </c>
      <c r="LK23" s="667">
        <v>1858.62</v>
      </c>
      <c r="LL23" s="668">
        <v>1867.57</v>
      </c>
      <c r="LM23" s="666">
        <v>1876.98</v>
      </c>
      <c r="LN23" s="666">
        <v>1886.39</v>
      </c>
      <c r="LO23" s="667">
        <v>1895.8</v>
      </c>
      <c r="LP23" s="668">
        <v>1904.92</v>
      </c>
      <c r="LQ23" s="666">
        <v>1914.52</v>
      </c>
      <c r="LR23" s="666">
        <v>1924.12</v>
      </c>
      <c r="LS23" s="667">
        <v>1933.71</v>
      </c>
      <c r="LT23" s="668">
        <v>1943.02</v>
      </c>
      <c r="LU23" s="666">
        <v>1952.81</v>
      </c>
      <c r="LV23" s="666">
        <v>1962.6</v>
      </c>
      <c r="LW23" s="667">
        <v>1972.39</v>
      </c>
      <c r="LX23" s="668">
        <v>1981.88</v>
      </c>
      <c r="LY23" s="666">
        <v>1991.87</v>
      </c>
      <c r="LZ23" s="666">
        <v>2001.85</v>
      </c>
      <c r="MA23" s="667">
        <v>2011.84</v>
      </c>
      <c r="MB23" s="668">
        <v>2021.52</v>
      </c>
      <c r="MC23" s="666">
        <v>2031.7</v>
      </c>
      <c r="MD23" s="666">
        <v>2041.89</v>
      </c>
      <c r="ME23" s="667">
        <v>2052.0700000000002</v>
      </c>
      <c r="MF23" s="668">
        <v>2061.9499999999998</v>
      </c>
      <c r="MG23" s="666">
        <v>2072.34</v>
      </c>
      <c r="MH23" s="666">
        <v>2082.73</v>
      </c>
      <c r="MI23" s="667">
        <v>2093.11</v>
      </c>
      <c r="MJ23" s="668">
        <v>2103.19</v>
      </c>
      <c r="MK23" s="666">
        <v>2113.79</v>
      </c>
      <c r="ML23" s="666">
        <v>2124.38</v>
      </c>
      <c r="MM23" s="667">
        <v>2134.98</v>
      </c>
      <c r="MN23" s="668">
        <v>2145.25</v>
      </c>
      <c r="MO23" s="666">
        <v>2156.06</v>
      </c>
      <c r="MP23" s="666">
        <v>2166.87</v>
      </c>
      <c r="MQ23" s="667">
        <v>2177.6799999999998</v>
      </c>
      <c r="MR23" s="668">
        <v>2188.16</v>
      </c>
      <c r="MS23" s="666">
        <v>2199.1799999999998</v>
      </c>
      <c r="MT23" s="666">
        <v>2210.21</v>
      </c>
      <c r="MU23" s="667">
        <v>2221.23</v>
      </c>
      <c r="MV23" s="668">
        <v>2231.92</v>
      </c>
      <c r="MW23" s="666">
        <v>2243.17</v>
      </c>
      <c r="MX23" s="666">
        <v>2254.41</v>
      </c>
      <c r="MY23" s="667">
        <v>2265.65</v>
      </c>
      <c r="MZ23" s="668">
        <v>2276.56</v>
      </c>
      <c r="NA23" s="666">
        <v>2288.0300000000002</v>
      </c>
      <c r="NB23" s="666">
        <v>2299.5</v>
      </c>
      <c r="NC23" s="667">
        <v>2310.9699999999998</v>
      </c>
      <c r="ND23" s="668">
        <v>2322.09</v>
      </c>
      <c r="NE23" s="666">
        <v>2333.79</v>
      </c>
      <c r="NF23" s="666">
        <v>2345.4899999999998</v>
      </c>
      <c r="NG23" s="667">
        <v>2357.19</v>
      </c>
      <c r="NH23" s="668">
        <v>2368.5300000000002</v>
      </c>
      <c r="NI23" s="666">
        <v>2380.4699999999998</v>
      </c>
      <c r="NJ23" s="666">
        <v>2392.4</v>
      </c>
      <c r="NK23" s="667">
        <v>2404.33</v>
      </c>
      <c r="NL23" s="668">
        <v>2415.9</v>
      </c>
      <c r="NM23" s="666">
        <v>2428.0700000000002</v>
      </c>
      <c r="NN23" s="666">
        <v>2440.25</v>
      </c>
      <c r="NO23" s="667">
        <v>2452.42</v>
      </c>
      <c r="NP23" s="668">
        <v>2464.2199999999998</v>
      </c>
      <c r="NQ23" s="666">
        <v>2476.64</v>
      </c>
      <c r="NR23" s="666">
        <v>2489.0500000000002</v>
      </c>
      <c r="NS23" s="667">
        <v>2501.46</v>
      </c>
      <c r="NT23" s="668">
        <v>2513.5100000000002</v>
      </c>
      <c r="NU23" s="666">
        <v>2526.17</v>
      </c>
      <c r="NV23" s="666">
        <v>2538.83</v>
      </c>
      <c r="NW23" s="667">
        <v>2551.4899999999998</v>
      </c>
      <c r="NX23" s="668">
        <v>2563.7800000000002</v>
      </c>
      <c r="NY23" s="666">
        <v>2576.69</v>
      </c>
      <c r="NZ23" s="666">
        <v>2589.61</v>
      </c>
      <c r="OA23" s="667">
        <v>2602.52</v>
      </c>
      <c r="OB23" s="668">
        <v>2615.0500000000002</v>
      </c>
      <c r="OC23" s="666">
        <v>2628.23</v>
      </c>
      <c r="OD23" s="666">
        <v>2641.4</v>
      </c>
      <c r="OE23" s="667">
        <v>2654.57</v>
      </c>
      <c r="OF23" s="668">
        <v>2667.35</v>
      </c>
      <c r="OG23" s="666">
        <v>2680.79</v>
      </c>
      <c r="OH23" s="666">
        <v>2694.23</v>
      </c>
      <c r="OI23" s="667">
        <v>2707.67</v>
      </c>
      <c r="OJ23" s="668">
        <v>2720.7</v>
      </c>
      <c r="OK23" s="666">
        <v>2734.41</v>
      </c>
      <c r="OL23" s="666">
        <v>2748.11</v>
      </c>
      <c r="OM23" s="667">
        <v>2761.82</v>
      </c>
      <c r="ON23" s="668">
        <v>2775.11</v>
      </c>
      <c r="OO23" s="666">
        <v>2789.09</v>
      </c>
      <c r="OP23" s="666">
        <v>2803.07</v>
      </c>
      <c r="OQ23" s="667">
        <v>2817.06</v>
      </c>
      <c r="OR23" s="668">
        <v>2830.62</v>
      </c>
      <c r="OS23" s="666">
        <v>2844.88</v>
      </c>
      <c r="OT23" s="666">
        <v>2859.14</v>
      </c>
      <c r="OU23" s="667">
        <v>2873.4</v>
      </c>
      <c r="OV23" s="668">
        <v>2887.23</v>
      </c>
      <c r="OW23" s="666">
        <v>2901.77</v>
      </c>
      <c r="OX23" s="666">
        <v>2916.32</v>
      </c>
      <c r="OY23" s="667">
        <v>2930.86</v>
      </c>
      <c r="OZ23" s="668">
        <v>2944.97</v>
      </c>
      <c r="PA23" s="666">
        <v>2959.81</v>
      </c>
      <c r="PB23" s="666">
        <v>2974.65</v>
      </c>
      <c r="PC23" s="667">
        <v>2989.48</v>
      </c>
      <c r="PD23" s="668">
        <v>3003.87</v>
      </c>
      <c r="PE23" s="666">
        <v>3019.01</v>
      </c>
      <c r="PF23" s="666">
        <v>3034.14</v>
      </c>
      <c r="PG23" s="667">
        <v>3049.27</v>
      </c>
      <c r="PH23" s="668">
        <v>3063.95</v>
      </c>
      <c r="PI23" s="666">
        <v>3079.39</v>
      </c>
      <c r="PJ23" s="666">
        <v>3094.82</v>
      </c>
      <c r="PK23" s="667">
        <v>3110.26</v>
      </c>
      <c r="PL23" s="668">
        <v>3125.23</v>
      </c>
      <c r="PM23" s="666">
        <v>3140.97</v>
      </c>
      <c r="PN23" s="666">
        <v>3156.72</v>
      </c>
      <c r="PO23" s="667">
        <v>3172.46</v>
      </c>
      <c r="PP23" s="668">
        <v>3187.73</v>
      </c>
      <c r="PQ23" s="666">
        <v>3203.79</v>
      </c>
      <c r="PR23" s="666">
        <v>3219.85</v>
      </c>
      <c r="PS23" s="667">
        <v>3235.91</v>
      </c>
      <c r="PT23" s="668">
        <v>3251.49</v>
      </c>
      <c r="PU23" s="666">
        <v>3267.87</v>
      </c>
      <c r="PV23" s="666">
        <v>3284.25</v>
      </c>
      <c r="PW23" s="667">
        <v>3300.63</v>
      </c>
      <c r="PX23" s="668">
        <v>3316.52</v>
      </c>
      <c r="PY23" s="666">
        <v>3333.23</v>
      </c>
      <c r="PZ23" s="666">
        <v>3349.93</v>
      </c>
      <c r="QA23" s="667">
        <v>3366.64</v>
      </c>
      <c r="QB23" s="668">
        <v>3382.85</v>
      </c>
      <c r="QC23" s="666">
        <v>3399.89</v>
      </c>
      <c r="QD23" s="666">
        <v>3416.93</v>
      </c>
      <c r="QE23" s="667">
        <v>3433.97</v>
      </c>
      <c r="QF23" s="668">
        <v>3450.51</v>
      </c>
      <c r="QG23" s="666">
        <v>3467.89</v>
      </c>
      <c r="QH23" s="666">
        <v>3485.27</v>
      </c>
      <c r="QI23" s="667">
        <v>3502.65</v>
      </c>
      <c r="QJ23" s="668">
        <v>3519.52</v>
      </c>
      <c r="QK23" s="666">
        <v>3537.25</v>
      </c>
      <c r="QL23" s="666">
        <v>3554.98</v>
      </c>
      <c r="QM23" s="667">
        <v>3572.71</v>
      </c>
      <c r="QN23" s="668">
        <v>3589.91</v>
      </c>
      <c r="QO23" s="666">
        <v>3607.99</v>
      </c>
      <c r="QP23" s="666">
        <v>3626.08</v>
      </c>
      <c r="QQ23" s="667">
        <v>3644.16</v>
      </c>
      <c r="QR23" s="668">
        <v>3661.7</v>
      </c>
      <c r="QS23" s="666">
        <v>3680.15</v>
      </c>
      <c r="QT23" s="666">
        <v>3698.6</v>
      </c>
      <c r="QU23" s="667">
        <v>3717.04</v>
      </c>
      <c r="QV23" s="668">
        <v>3734.94</v>
      </c>
      <c r="QW23" s="666">
        <v>3753.75</v>
      </c>
      <c r="QX23" s="666">
        <v>3772.57</v>
      </c>
      <c r="QY23" s="667">
        <v>3791.39</v>
      </c>
      <c r="QZ23" s="668">
        <v>3809.64</v>
      </c>
      <c r="RA23" s="666">
        <v>3828.83</v>
      </c>
      <c r="RB23" s="666">
        <v>3848.02</v>
      </c>
      <c r="RC23" s="667">
        <v>3867.21</v>
      </c>
      <c r="RD23" s="668">
        <v>3885.83</v>
      </c>
      <c r="RE23" s="666">
        <v>3905.41</v>
      </c>
      <c r="RF23" s="666">
        <v>3924.98</v>
      </c>
      <c r="RG23" s="667">
        <v>3944.56</v>
      </c>
      <c r="RH23" s="668">
        <v>3963.55</v>
      </c>
      <c r="RI23" s="666">
        <v>3983.51</v>
      </c>
      <c r="RJ23" s="666">
        <v>4003.48</v>
      </c>
      <c r="RK23" s="667">
        <v>4023.45</v>
      </c>
      <c r="RL23" s="668">
        <v>4042.82</v>
      </c>
      <c r="RM23" s="666">
        <v>4063.18</v>
      </c>
      <c r="RN23" s="666">
        <v>4083.55</v>
      </c>
      <c r="RO23" s="667">
        <v>4103.92</v>
      </c>
      <c r="RP23" s="668">
        <v>4123.67</v>
      </c>
      <c r="RQ23" s="666">
        <v>4144.45</v>
      </c>
      <c r="RR23" s="666">
        <v>4165.22</v>
      </c>
      <c r="RS23" s="667">
        <v>4186</v>
      </c>
      <c r="RT23" s="668">
        <v>4206.1499999999996</v>
      </c>
      <c r="RU23" s="666">
        <v>4227.34</v>
      </c>
      <c r="RV23" s="666">
        <v>4248.53</v>
      </c>
      <c r="RW23" s="667">
        <v>4269.72</v>
      </c>
      <c r="RX23" s="668">
        <v>4290.2700000000004</v>
      </c>
      <c r="RY23" s="666">
        <v>4311.88</v>
      </c>
      <c r="RZ23" s="666">
        <v>4333.5</v>
      </c>
      <c r="SA23" s="741">
        <v>4355.1099999999997</v>
      </c>
    </row>
    <row r="24" spans="1:495">
      <c r="A24" s="687"/>
      <c r="B24" s="584" t="s">
        <v>1286</v>
      </c>
      <c r="F24" s="604"/>
      <c r="G24" s="610">
        <v>23</v>
      </c>
      <c r="H24" s="662" t="s">
        <v>92</v>
      </c>
      <c r="I24" s="618">
        <v>23</v>
      </c>
      <c r="J24" s="663" t="s">
        <v>388</v>
      </c>
      <c r="K24" s="664">
        <v>0.05</v>
      </c>
      <c r="L24" s="665">
        <v>269.79000000000002</v>
      </c>
      <c r="M24" s="666">
        <v>273.86</v>
      </c>
      <c r="N24" s="666">
        <v>281.33999999999997</v>
      </c>
      <c r="O24" s="667">
        <v>285.41000000000003</v>
      </c>
      <c r="P24" s="665">
        <v>291.55</v>
      </c>
      <c r="Q24" s="666">
        <v>298.07</v>
      </c>
      <c r="R24" s="666">
        <v>308.20999999999998</v>
      </c>
      <c r="S24" s="667">
        <v>311.18</v>
      </c>
      <c r="T24" s="668">
        <v>314.92</v>
      </c>
      <c r="U24" s="666">
        <v>316.12</v>
      </c>
      <c r="V24" s="666">
        <v>324.52999999999997</v>
      </c>
      <c r="W24" s="667">
        <v>324.95</v>
      </c>
      <c r="X24" s="668">
        <v>325.26</v>
      </c>
      <c r="Y24" s="666">
        <v>328.39</v>
      </c>
      <c r="Z24" s="666">
        <v>333.91</v>
      </c>
      <c r="AA24" s="667">
        <v>335.74</v>
      </c>
      <c r="AB24" s="668">
        <v>336.79</v>
      </c>
      <c r="AC24" s="666">
        <v>340</v>
      </c>
      <c r="AD24" s="666">
        <v>343.84</v>
      </c>
      <c r="AE24" s="667">
        <v>343.63</v>
      </c>
      <c r="AF24" s="668">
        <v>344.18</v>
      </c>
      <c r="AG24" s="666">
        <v>345.83</v>
      </c>
      <c r="AH24" s="666">
        <v>347.56</v>
      </c>
      <c r="AI24" s="667">
        <v>346.91</v>
      </c>
      <c r="AJ24" s="668">
        <v>345.43</v>
      </c>
      <c r="AK24" s="666">
        <v>347.52</v>
      </c>
      <c r="AL24" s="666">
        <v>347.92</v>
      </c>
      <c r="AM24" s="667">
        <v>348.46</v>
      </c>
      <c r="AN24" s="668">
        <v>349.49</v>
      </c>
      <c r="AO24" s="666">
        <v>351.39</v>
      </c>
      <c r="AP24" s="666">
        <v>354.69</v>
      </c>
      <c r="AQ24" s="667">
        <v>357.81</v>
      </c>
      <c r="AR24" s="668">
        <v>362.28</v>
      </c>
      <c r="AS24" s="666">
        <v>368.41</v>
      </c>
      <c r="AT24" s="666">
        <v>372.76</v>
      </c>
      <c r="AU24" s="667">
        <v>374.35</v>
      </c>
      <c r="AV24" s="668">
        <v>378.56</v>
      </c>
      <c r="AW24" s="666">
        <v>383.86</v>
      </c>
      <c r="AX24" s="666">
        <v>385.02</v>
      </c>
      <c r="AY24" s="667">
        <v>385.11</v>
      </c>
      <c r="AZ24" s="668">
        <v>383.69</v>
      </c>
      <c r="BA24" s="666">
        <v>386</v>
      </c>
      <c r="BB24" s="666">
        <v>388.53</v>
      </c>
      <c r="BC24" s="667">
        <v>388.78</v>
      </c>
      <c r="BD24" s="668">
        <v>390.85</v>
      </c>
      <c r="BE24" s="666">
        <v>391.74</v>
      </c>
      <c r="BF24" s="666">
        <v>394.01</v>
      </c>
      <c r="BG24" s="667">
        <v>392.82</v>
      </c>
      <c r="BH24" s="668">
        <v>395.72</v>
      </c>
      <c r="BI24" s="666">
        <v>399.85</v>
      </c>
      <c r="BJ24" s="666">
        <v>400.53</v>
      </c>
      <c r="BK24" s="667">
        <v>400.17</v>
      </c>
      <c r="BL24" s="668">
        <v>403.93</v>
      </c>
      <c r="BM24" s="666">
        <v>411.62</v>
      </c>
      <c r="BN24" s="666">
        <v>411.97</v>
      </c>
      <c r="BO24" s="667">
        <v>415.02</v>
      </c>
      <c r="BP24" s="668">
        <v>421.19</v>
      </c>
      <c r="BQ24" s="666">
        <v>423.94</v>
      </c>
      <c r="BR24" s="666">
        <v>426.49</v>
      </c>
      <c r="BS24" s="667">
        <v>428.02</v>
      </c>
      <c r="BT24" s="668">
        <v>433.65</v>
      </c>
      <c r="BU24" s="666">
        <v>440</v>
      </c>
      <c r="BV24" s="666">
        <v>442.92</v>
      </c>
      <c r="BW24" s="667">
        <v>442.3</v>
      </c>
      <c r="BX24" s="668">
        <v>441.66</v>
      </c>
      <c r="BY24" s="666">
        <v>444.01</v>
      </c>
      <c r="BZ24" s="666">
        <v>447.85</v>
      </c>
      <c r="CA24" s="667">
        <v>448.8</v>
      </c>
      <c r="CB24" s="668">
        <v>450.05</v>
      </c>
      <c r="CC24" s="666">
        <v>454.32</v>
      </c>
      <c r="CD24" s="666">
        <v>457.23</v>
      </c>
      <c r="CE24" s="667">
        <v>458.34</v>
      </c>
      <c r="CF24" s="668">
        <v>459.51</v>
      </c>
      <c r="CG24" s="666">
        <v>461.72</v>
      </c>
      <c r="CH24" s="666">
        <v>460.32</v>
      </c>
      <c r="CI24" s="667">
        <v>456.04</v>
      </c>
      <c r="CJ24" s="669">
        <v>455.05</v>
      </c>
      <c r="CK24" s="666">
        <v>458.29</v>
      </c>
      <c r="CL24" s="666">
        <v>465.05</v>
      </c>
      <c r="CM24" s="667">
        <v>462.25</v>
      </c>
      <c r="CN24" s="668">
        <v>466.3</v>
      </c>
      <c r="CO24" s="666">
        <v>468.39</v>
      </c>
      <c r="CP24" s="666">
        <v>469.29</v>
      </c>
      <c r="CQ24" s="667">
        <v>468.22</v>
      </c>
      <c r="CR24" s="668">
        <v>468.84</v>
      </c>
      <c r="CS24" s="666">
        <v>470.57</v>
      </c>
      <c r="CT24" s="666">
        <v>474.22</v>
      </c>
      <c r="CU24" s="667">
        <v>475.09</v>
      </c>
      <c r="CV24" s="665">
        <v>476.18</v>
      </c>
      <c r="CW24" s="666">
        <v>485.23</v>
      </c>
      <c r="CX24" s="666">
        <v>492.07</v>
      </c>
      <c r="CY24" s="667">
        <v>491.16</v>
      </c>
      <c r="CZ24" s="665">
        <v>491.18</v>
      </c>
      <c r="DA24" s="666">
        <v>495.32</v>
      </c>
      <c r="DB24" s="666">
        <v>498.09</v>
      </c>
      <c r="DC24" s="667">
        <v>505</v>
      </c>
      <c r="DD24" s="668">
        <v>520.69000000000005</v>
      </c>
      <c r="DE24" s="666">
        <v>557.62</v>
      </c>
      <c r="DF24" s="666">
        <v>576.08000000000004</v>
      </c>
      <c r="DG24" s="667">
        <v>600.71</v>
      </c>
      <c r="DH24" s="668">
        <v>605.19000000000005</v>
      </c>
      <c r="DI24" s="666">
        <v>603.75</v>
      </c>
      <c r="DJ24" s="666">
        <v>600.77</v>
      </c>
      <c r="DK24" s="667">
        <v>612.16999999999996</v>
      </c>
      <c r="DL24" s="668">
        <v>632.03</v>
      </c>
      <c r="DM24" s="666">
        <v>638.5</v>
      </c>
      <c r="DN24" s="666">
        <v>649.88</v>
      </c>
      <c r="DO24" s="667">
        <v>661.67</v>
      </c>
      <c r="DP24" s="668">
        <v>658.14</v>
      </c>
      <c r="DQ24" s="666">
        <v>689.31</v>
      </c>
      <c r="DR24" s="666">
        <v>692.87</v>
      </c>
      <c r="DS24" s="667">
        <v>687.19</v>
      </c>
      <c r="DT24" s="668">
        <v>696.7</v>
      </c>
      <c r="DU24" s="666">
        <v>725.23</v>
      </c>
      <c r="DV24" s="666">
        <v>774.76</v>
      </c>
      <c r="DW24" s="667">
        <v>768.74</v>
      </c>
      <c r="DX24" s="668">
        <v>715.95</v>
      </c>
      <c r="DY24" s="666">
        <v>691.26</v>
      </c>
      <c r="DZ24" s="666">
        <v>694.39</v>
      </c>
      <c r="EA24" s="667">
        <v>697.18</v>
      </c>
      <c r="EB24" s="668">
        <v>705.25</v>
      </c>
      <c r="EC24" s="666">
        <v>722.76</v>
      </c>
      <c r="ED24" s="666">
        <v>728.03</v>
      </c>
      <c r="EE24" s="667">
        <v>727.14</v>
      </c>
      <c r="EF24" s="668">
        <v>738.68</v>
      </c>
      <c r="EG24" s="666">
        <v>759.69</v>
      </c>
      <c r="EH24" s="666">
        <v>768.44</v>
      </c>
      <c r="EI24" s="667">
        <v>768.35</v>
      </c>
      <c r="EJ24" s="668">
        <v>770.37</v>
      </c>
      <c r="EK24" s="666">
        <v>772.58</v>
      </c>
      <c r="EL24" s="666">
        <v>767.66</v>
      </c>
      <c r="EM24" s="667">
        <v>766.57</v>
      </c>
      <c r="EN24" s="668">
        <v>773.09</v>
      </c>
      <c r="EO24" s="666">
        <v>778.6</v>
      </c>
      <c r="EP24" s="666">
        <v>776.77</v>
      </c>
      <c r="EQ24" s="667">
        <v>777.31</v>
      </c>
      <c r="ER24" s="668">
        <v>786.1</v>
      </c>
      <c r="ES24" s="666">
        <v>789.05</v>
      </c>
      <c r="ET24" s="666">
        <v>792</v>
      </c>
      <c r="EU24" s="667">
        <v>794.94</v>
      </c>
      <c r="EV24" s="668">
        <v>798.32</v>
      </c>
      <c r="EW24" s="666">
        <v>802.25</v>
      </c>
      <c r="EX24" s="666">
        <v>805.67</v>
      </c>
      <c r="EY24" s="667">
        <v>809.09</v>
      </c>
      <c r="EZ24" s="668">
        <v>813.27</v>
      </c>
      <c r="FA24" s="666">
        <v>817.16</v>
      </c>
      <c r="FB24" s="666">
        <v>821.05</v>
      </c>
      <c r="FC24" s="667">
        <v>824.94</v>
      </c>
      <c r="FD24" s="668">
        <v>829.22</v>
      </c>
      <c r="FE24" s="666">
        <v>833.4</v>
      </c>
      <c r="FF24" s="666">
        <v>837.58</v>
      </c>
      <c r="FG24" s="667">
        <v>841.75</v>
      </c>
      <c r="FH24" s="668">
        <v>845.81</v>
      </c>
      <c r="FI24" s="666">
        <v>850.07</v>
      </c>
      <c r="FJ24" s="666">
        <v>854.33</v>
      </c>
      <c r="FK24" s="667">
        <v>858.59</v>
      </c>
      <c r="FL24" s="668">
        <v>862.72</v>
      </c>
      <c r="FM24" s="666">
        <v>867.07</v>
      </c>
      <c r="FN24" s="666">
        <v>871.41</v>
      </c>
      <c r="FO24" s="667">
        <v>875.76</v>
      </c>
      <c r="FP24" s="668">
        <v>879.98</v>
      </c>
      <c r="FQ24" s="666">
        <v>884.41</v>
      </c>
      <c r="FR24" s="666">
        <v>888.84</v>
      </c>
      <c r="FS24" s="667">
        <v>893.28</v>
      </c>
      <c r="FT24" s="668">
        <v>897.58</v>
      </c>
      <c r="FU24" s="666">
        <v>902.1</v>
      </c>
      <c r="FV24" s="666">
        <v>906.62</v>
      </c>
      <c r="FW24" s="667">
        <v>911.14</v>
      </c>
      <c r="FX24" s="668">
        <v>915.53</v>
      </c>
      <c r="FY24" s="666">
        <v>920.14</v>
      </c>
      <c r="FZ24" s="666">
        <v>924.75</v>
      </c>
      <c r="GA24" s="667">
        <v>929.36</v>
      </c>
      <c r="GB24" s="668">
        <v>933.84</v>
      </c>
      <c r="GC24" s="666">
        <v>938.54</v>
      </c>
      <c r="GD24" s="666">
        <v>943.25</v>
      </c>
      <c r="GE24" s="667">
        <v>947.95</v>
      </c>
      <c r="GF24" s="668">
        <v>952.51</v>
      </c>
      <c r="GG24" s="666">
        <v>957.31</v>
      </c>
      <c r="GH24" s="666">
        <v>962.11</v>
      </c>
      <c r="GI24" s="667">
        <v>966.91</v>
      </c>
      <c r="GJ24" s="668">
        <v>971.56</v>
      </c>
      <c r="GK24" s="666">
        <v>976.46</v>
      </c>
      <c r="GL24" s="666">
        <v>981.35</v>
      </c>
      <c r="GM24" s="667">
        <v>986.25</v>
      </c>
      <c r="GN24" s="668">
        <v>991</v>
      </c>
      <c r="GO24" s="666">
        <v>995.99</v>
      </c>
      <c r="GP24" s="666">
        <v>1000.98</v>
      </c>
      <c r="GQ24" s="667">
        <v>1005.97</v>
      </c>
      <c r="GR24" s="668">
        <v>1010.82</v>
      </c>
      <c r="GS24" s="666">
        <v>1015.91</v>
      </c>
      <c r="GT24" s="666">
        <v>1021</v>
      </c>
      <c r="GU24" s="667">
        <v>1026.0899999999999</v>
      </c>
      <c r="GV24" s="668">
        <v>1031.03</v>
      </c>
      <c r="GW24" s="666">
        <v>1036.23</v>
      </c>
      <c r="GX24" s="666">
        <v>1041.42</v>
      </c>
      <c r="GY24" s="667">
        <v>1046.6099999999999</v>
      </c>
      <c r="GZ24" s="668">
        <v>1051.6500000000001</v>
      </c>
      <c r="HA24" s="666">
        <v>1056.95</v>
      </c>
      <c r="HB24" s="666">
        <v>1062.25</v>
      </c>
      <c r="HC24" s="667">
        <v>1067.55</v>
      </c>
      <c r="HD24" s="668">
        <v>1072.69</v>
      </c>
      <c r="HE24" s="666">
        <v>1078.0899999999999</v>
      </c>
      <c r="HF24" s="666">
        <v>1083.49</v>
      </c>
      <c r="HG24" s="667">
        <v>1088.9000000000001</v>
      </c>
      <c r="HH24" s="668">
        <v>1094.1400000000001</v>
      </c>
      <c r="HI24" s="666">
        <v>1099.6500000000001</v>
      </c>
      <c r="HJ24" s="666">
        <v>1105.1600000000001</v>
      </c>
      <c r="HK24" s="667">
        <v>1110.68</v>
      </c>
      <c r="HL24" s="668">
        <v>1116.02</v>
      </c>
      <c r="HM24" s="666">
        <v>1121.6400000000001</v>
      </c>
      <c r="HN24" s="666">
        <v>1127.27</v>
      </c>
      <c r="HO24" s="667">
        <v>1132.8900000000001</v>
      </c>
      <c r="HP24" s="668">
        <v>1138.3399999999999</v>
      </c>
      <c r="HQ24" s="666">
        <v>1144.08</v>
      </c>
      <c r="HR24" s="666">
        <v>1149.81</v>
      </c>
      <c r="HS24" s="667">
        <v>1155.55</v>
      </c>
      <c r="HT24" s="668">
        <v>1161.1099999999999</v>
      </c>
      <c r="HU24" s="666">
        <v>1166.96</v>
      </c>
      <c r="HV24" s="666">
        <v>1172.81</v>
      </c>
      <c r="HW24" s="667">
        <v>1178.6600000000001</v>
      </c>
      <c r="HX24" s="668">
        <v>1184.33</v>
      </c>
      <c r="HY24" s="666">
        <v>1190.3</v>
      </c>
      <c r="HZ24" s="666">
        <v>1196.26</v>
      </c>
      <c r="IA24" s="667">
        <v>1202.23</v>
      </c>
      <c r="IB24" s="668">
        <v>1208.02</v>
      </c>
      <c r="IC24" s="666">
        <v>1214.0999999999999</v>
      </c>
      <c r="ID24" s="666">
        <v>1220.19</v>
      </c>
      <c r="IE24" s="667">
        <v>1226.28</v>
      </c>
      <c r="IF24" s="668">
        <v>1232.18</v>
      </c>
      <c r="IG24" s="666">
        <v>1238.3900000000001</v>
      </c>
      <c r="IH24" s="666">
        <v>1244.5899999999999</v>
      </c>
      <c r="II24" s="667">
        <v>1250.8</v>
      </c>
      <c r="IJ24" s="668">
        <v>1256.82</v>
      </c>
      <c r="IK24" s="666">
        <v>1263.1500000000001</v>
      </c>
      <c r="IL24" s="666">
        <v>1269.49</v>
      </c>
      <c r="IM24" s="667">
        <v>1275.82</v>
      </c>
      <c r="IN24" s="668">
        <v>1281.96</v>
      </c>
      <c r="IO24" s="666">
        <v>1288.42</v>
      </c>
      <c r="IP24" s="666">
        <v>1294.8800000000001</v>
      </c>
      <c r="IQ24" s="667">
        <v>1301.33</v>
      </c>
      <c r="IR24" s="668">
        <v>1307.5999999999999</v>
      </c>
      <c r="IS24" s="666">
        <v>1314.19</v>
      </c>
      <c r="IT24" s="666">
        <v>1320.77</v>
      </c>
      <c r="IU24" s="667">
        <v>1327.36</v>
      </c>
      <c r="IV24" s="668">
        <v>1333.75</v>
      </c>
      <c r="IW24" s="666">
        <v>1340.47</v>
      </c>
      <c r="IX24" s="666">
        <v>1347.19</v>
      </c>
      <c r="IY24" s="667">
        <v>1353.91</v>
      </c>
      <c r="IZ24" s="668">
        <v>1360.43</v>
      </c>
      <c r="JA24" s="666">
        <v>1367.28</v>
      </c>
      <c r="JB24" s="666">
        <v>1374.13</v>
      </c>
      <c r="JC24" s="667">
        <v>1380.99</v>
      </c>
      <c r="JD24" s="668">
        <v>1387.63</v>
      </c>
      <c r="JE24" s="666">
        <v>1394.62</v>
      </c>
      <c r="JF24" s="666">
        <v>1401.61</v>
      </c>
      <c r="JG24" s="667">
        <v>1408.61</v>
      </c>
      <c r="JH24" s="668">
        <v>1415.39</v>
      </c>
      <c r="JI24" s="666">
        <v>1422.52</v>
      </c>
      <c r="JJ24" s="666">
        <v>1429.65</v>
      </c>
      <c r="JK24" s="667">
        <v>1436.78</v>
      </c>
      <c r="JL24" s="668">
        <v>1443.69</v>
      </c>
      <c r="JM24" s="666">
        <v>1450.97</v>
      </c>
      <c r="JN24" s="666">
        <v>1458.24</v>
      </c>
      <c r="JO24" s="667">
        <v>1465.51</v>
      </c>
      <c r="JP24" s="668">
        <v>1472.57</v>
      </c>
      <c r="JQ24" s="666">
        <v>1479.99</v>
      </c>
      <c r="JR24" s="666">
        <v>1487.4</v>
      </c>
      <c r="JS24" s="667">
        <v>1494.82</v>
      </c>
      <c r="JT24" s="668">
        <v>1502.02</v>
      </c>
      <c r="JU24" s="666">
        <v>1509.59</v>
      </c>
      <c r="JV24" s="666">
        <v>1517.15</v>
      </c>
      <c r="JW24" s="667">
        <v>1524.72</v>
      </c>
      <c r="JX24" s="668">
        <v>1532.06</v>
      </c>
      <c r="JY24" s="666">
        <v>1539.78</v>
      </c>
      <c r="JZ24" s="666">
        <v>1547.5</v>
      </c>
      <c r="KA24" s="667">
        <v>1555.21</v>
      </c>
      <c r="KB24" s="668">
        <v>1562.7</v>
      </c>
      <c r="KC24" s="666">
        <v>1570.57</v>
      </c>
      <c r="KD24" s="666">
        <v>1578.45</v>
      </c>
      <c r="KE24" s="667">
        <v>1586.32</v>
      </c>
      <c r="KF24" s="668">
        <v>1593.95</v>
      </c>
      <c r="KG24" s="666">
        <v>1601.98</v>
      </c>
      <c r="KH24" s="666">
        <v>1610.01</v>
      </c>
      <c r="KI24" s="667">
        <v>1618.04</v>
      </c>
      <c r="KJ24" s="668">
        <v>1625.83</v>
      </c>
      <c r="KK24" s="666">
        <v>1634.02</v>
      </c>
      <c r="KL24" s="666">
        <v>1642.22</v>
      </c>
      <c r="KM24" s="667">
        <v>1650.41</v>
      </c>
      <c r="KN24" s="668">
        <v>1658.35</v>
      </c>
      <c r="KO24" s="666">
        <v>1666.71</v>
      </c>
      <c r="KP24" s="666">
        <v>1675.06</v>
      </c>
      <c r="KQ24" s="667">
        <v>1683.41</v>
      </c>
      <c r="KR24" s="668">
        <v>1691.52</v>
      </c>
      <c r="KS24" s="666">
        <v>1700.04</v>
      </c>
      <c r="KT24" s="666">
        <v>1708.56</v>
      </c>
      <c r="KU24" s="667">
        <v>1717.08</v>
      </c>
      <c r="KV24" s="668">
        <v>1725.35</v>
      </c>
      <c r="KW24" s="666">
        <v>1734.04</v>
      </c>
      <c r="KX24" s="666">
        <v>1742.73</v>
      </c>
      <c r="KY24" s="667">
        <v>1751.42</v>
      </c>
      <c r="KZ24" s="668">
        <v>1759.85</v>
      </c>
      <c r="LA24" s="666">
        <v>1768.72</v>
      </c>
      <c r="LB24" s="666">
        <v>1777.59</v>
      </c>
      <c r="LC24" s="667">
        <v>1786.45</v>
      </c>
      <c r="LD24" s="668">
        <v>1795.05</v>
      </c>
      <c r="LE24" s="666">
        <v>1804.1</v>
      </c>
      <c r="LF24" s="666">
        <v>1813.14</v>
      </c>
      <c r="LG24" s="667">
        <v>1822.18</v>
      </c>
      <c r="LH24" s="668">
        <v>1830.95</v>
      </c>
      <c r="LI24" s="666">
        <v>1840.18</v>
      </c>
      <c r="LJ24" s="666">
        <v>1849.4</v>
      </c>
      <c r="LK24" s="667">
        <v>1858.62</v>
      </c>
      <c r="LL24" s="668">
        <v>1867.57</v>
      </c>
      <c r="LM24" s="666">
        <v>1876.98</v>
      </c>
      <c r="LN24" s="666">
        <v>1886.39</v>
      </c>
      <c r="LO24" s="667">
        <v>1895.8</v>
      </c>
      <c r="LP24" s="668">
        <v>1904.92</v>
      </c>
      <c r="LQ24" s="666">
        <v>1914.52</v>
      </c>
      <c r="LR24" s="666">
        <v>1924.12</v>
      </c>
      <c r="LS24" s="667">
        <v>1933.71</v>
      </c>
      <c r="LT24" s="668">
        <v>1943.02</v>
      </c>
      <c r="LU24" s="666">
        <v>1952.81</v>
      </c>
      <c r="LV24" s="666">
        <v>1962.6</v>
      </c>
      <c r="LW24" s="667">
        <v>1972.39</v>
      </c>
      <c r="LX24" s="668">
        <v>1981.88</v>
      </c>
      <c r="LY24" s="666">
        <v>1991.87</v>
      </c>
      <c r="LZ24" s="666">
        <v>2001.85</v>
      </c>
      <c r="MA24" s="667">
        <v>2011.84</v>
      </c>
      <c r="MB24" s="668">
        <v>2021.52</v>
      </c>
      <c r="MC24" s="666">
        <v>2031.7</v>
      </c>
      <c r="MD24" s="666">
        <v>2041.89</v>
      </c>
      <c r="ME24" s="667">
        <v>2052.0700000000002</v>
      </c>
      <c r="MF24" s="668">
        <v>2061.9499999999998</v>
      </c>
      <c r="MG24" s="666">
        <v>2072.34</v>
      </c>
      <c r="MH24" s="666">
        <v>2082.73</v>
      </c>
      <c r="MI24" s="667">
        <v>2093.11</v>
      </c>
      <c r="MJ24" s="668">
        <v>2103.19</v>
      </c>
      <c r="MK24" s="666">
        <v>2113.79</v>
      </c>
      <c r="ML24" s="666">
        <v>2124.38</v>
      </c>
      <c r="MM24" s="667">
        <v>2134.98</v>
      </c>
      <c r="MN24" s="668">
        <v>2145.25</v>
      </c>
      <c r="MO24" s="666">
        <v>2156.06</v>
      </c>
      <c r="MP24" s="666">
        <v>2166.87</v>
      </c>
      <c r="MQ24" s="667">
        <v>2177.6799999999998</v>
      </c>
      <c r="MR24" s="668">
        <v>2188.16</v>
      </c>
      <c r="MS24" s="666">
        <v>2199.1799999999998</v>
      </c>
      <c r="MT24" s="666">
        <v>2210.21</v>
      </c>
      <c r="MU24" s="667">
        <v>2221.23</v>
      </c>
      <c r="MV24" s="668">
        <v>2231.92</v>
      </c>
      <c r="MW24" s="666">
        <v>2243.17</v>
      </c>
      <c r="MX24" s="666">
        <v>2254.41</v>
      </c>
      <c r="MY24" s="667">
        <v>2265.65</v>
      </c>
      <c r="MZ24" s="668">
        <v>2276.56</v>
      </c>
      <c r="NA24" s="666">
        <v>2288.0300000000002</v>
      </c>
      <c r="NB24" s="666">
        <v>2299.5</v>
      </c>
      <c r="NC24" s="667">
        <v>2310.9699999999998</v>
      </c>
      <c r="ND24" s="668">
        <v>2322.09</v>
      </c>
      <c r="NE24" s="666">
        <v>2333.79</v>
      </c>
      <c r="NF24" s="666">
        <v>2345.4899999999998</v>
      </c>
      <c r="NG24" s="667">
        <v>2357.19</v>
      </c>
      <c r="NH24" s="668">
        <v>2368.5300000000002</v>
      </c>
      <c r="NI24" s="666">
        <v>2380.4699999999998</v>
      </c>
      <c r="NJ24" s="666">
        <v>2392.4</v>
      </c>
      <c r="NK24" s="667">
        <v>2404.33</v>
      </c>
      <c r="NL24" s="668">
        <v>2415.9</v>
      </c>
      <c r="NM24" s="666">
        <v>2428.0700000000002</v>
      </c>
      <c r="NN24" s="666">
        <v>2440.25</v>
      </c>
      <c r="NO24" s="667">
        <v>2452.42</v>
      </c>
      <c r="NP24" s="668">
        <v>2464.2199999999998</v>
      </c>
      <c r="NQ24" s="666">
        <v>2476.64</v>
      </c>
      <c r="NR24" s="666">
        <v>2489.0500000000002</v>
      </c>
      <c r="NS24" s="667">
        <v>2501.46</v>
      </c>
      <c r="NT24" s="668">
        <v>2513.5100000000002</v>
      </c>
      <c r="NU24" s="666">
        <v>2526.17</v>
      </c>
      <c r="NV24" s="666">
        <v>2538.83</v>
      </c>
      <c r="NW24" s="667">
        <v>2551.4899999999998</v>
      </c>
      <c r="NX24" s="668">
        <v>2563.7800000000002</v>
      </c>
      <c r="NY24" s="666">
        <v>2576.69</v>
      </c>
      <c r="NZ24" s="666">
        <v>2589.61</v>
      </c>
      <c r="OA24" s="667">
        <v>2602.52</v>
      </c>
      <c r="OB24" s="668">
        <v>2615.0500000000002</v>
      </c>
      <c r="OC24" s="666">
        <v>2628.23</v>
      </c>
      <c r="OD24" s="666">
        <v>2641.4</v>
      </c>
      <c r="OE24" s="667">
        <v>2654.57</v>
      </c>
      <c r="OF24" s="668">
        <v>2667.35</v>
      </c>
      <c r="OG24" s="666">
        <v>2680.79</v>
      </c>
      <c r="OH24" s="666">
        <v>2694.23</v>
      </c>
      <c r="OI24" s="667">
        <v>2707.67</v>
      </c>
      <c r="OJ24" s="668">
        <v>2720.7</v>
      </c>
      <c r="OK24" s="666">
        <v>2734.41</v>
      </c>
      <c r="OL24" s="666">
        <v>2748.11</v>
      </c>
      <c r="OM24" s="667">
        <v>2761.82</v>
      </c>
      <c r="ON24" s="668">
        <v>2775.11</v>
      </c>
      <c r="OO24" s="666">
        <v>2789.09</v>
      </c>
      <c r="OP24" s="666">
        <v>2803.07</v>
      </c>
      <c r="OQ24" s="667">
        <v>2817.06</v>
      </c>
      <c r="OR24" s="668">
        <v>2830.62</v>
      </c>
      <c r="OS24" s="666">
        <v>2844.88</v>
      </c>
      <c r="OT24" s="666">
        <v>2859.14</v>
      </c>
      <c r="OU24" s="667">
        <v>2873.4</v>
      </c>
      <c r="OV24" s="668">
        <v>2887.23</v>
      </c>
      <c r="OW24" s="666">
        <v>2901.77</v>
      </c>
      <c r="OX24" s="666">
        <v>2916.32</v>
      </c>
      <c r="OY24" s="667">
        <v>2930.86</v>
      </c>
      <c r="OZ24" s="668">
        <v>2944.97</v>
      </c>
      <c r="PA24" s="666">
        <v>2959.81</v>
      </c>
      <c r="PB24" s="666">
        <v>2974.65</v>
      </c>
      <c r="PC24" s="667">
        <v>2989.48</v>
      </c>
      <c r="PD24" s="668">
        <v>3003.87</v>
      </c>
      <c r="PE24" s="666">
        <v>3019.01</v>
      </c>
      <c r="PF24" s="666">
        <v>3034.14</v>
      </c>
      <c r="PG24" s="667">
        <v>3049.27</v>
      </c>
      <c r="PH24" s="668">
        <v>3063.95</v>
      </c>
      <c r="PI24" s="666">
        <v>3079.39</v>
      </c>
      <c r="PJ24" s="666">
        <v>3094.82</v>
      </c>
      <c r="PK24" s="667">
        <v>3110.26</v>
      </c>
      <c r="PL24" s="668">
        <v>3125.23</v>
      </c>
      <c r="PM24" s="666">
        <v>3140.97</v>
      </c>
      <c r="PN24" s="666">
        <v>3156.72</v>
      </c>
      <c r="PO24" s="667">
        <v>3172.46</v>
      </c>
      <c r="PP24" s="668">
        <v>3187.73</v>
      </c>
      <c r="PQ24" s="666">
        <v>3203.79</v>
      </c>
      <c r="PR24" s="666">
        <v>3219.85</v>
      </c>
      <c r="PS24" s="667">
        <v>3235.91</v>
      </c>
      <c r="PT24" s="668">
        <v>3251.49</v>
      </c>
      <c r="PU24" s="666">
        <v>3267.87</v>
      </c>
      <c r="PV24" s="666">
        <v>3284.25</v>
      </c>
      <c r="PW24" s="667">
        <v>3300.63</v>
      </c>
      <c r="PX24" s="668">
        <v>3316.52</v>
      </c>
      <c r="PY24" s="666">
        <v>3333.23</v>
      </c>
      <c r="PZ24" s="666">
        <v>3349.93</v>
      </c>
      <c r="QA24" s="667">
        <v>3366.64</v>
      </c>
      <c r="QB24" s="668">
        <v>3382.85</v>
      </c>
      <c r="QC24" s="666">
        <v>3399.89</v>
      </c>
      <c r="QD24" s="666">
        <v>3416.93</v>
      </c>
      <c r="QE24" s="667">
        <v>3433.97</v>
      </c>
      <c r="QF24" s="668">
        <v>3450.51</v>
      </c>
      <c r="QG24" s="666">
        <v>3467.89</v>
      </c>
      <c r="QH24" s="666">
        <v>3485.27</v>
      </c>
      <c r="QI24" s="667">
        <v>3502.65</v>
      </c>
      <c r="QJ24" s="668">
        <v>3519.52</v>
      </c>
      <c r="QK24" s="666">
        <v>3537.25</v>
      </c>
      <c r="QL24" s="666">
        <v>3554.98</v>
      </c>
      <c r="QM24" s="667">
        <v>3572.71</v>
      </c>
      <c r="QN24" s="668">
        <v>3589.91</v>
      </c>
      <c r="QO24" s="666">
        <v>3607.99</v>
      </c>
      <c r="QP24" s="666">
        <v>3626.08</v>
      </c>
      <c r="QQ24" s="667">
        <v>3644.16</v>
      </c>
      <c r="QR24" s="668">
        <v>3661.7</v>
      </c>
      <c r="QS24" s="666">
        <v>3680.15</v>
      </c>
      <c r="QT24" s="666">
        <v>3698.6</v>
      </c>
      <c r="QU24" s="667">
        <v>3717.04</v>
      </c>
      <c r="QV24" s="668">
        <v>3734.94</v>
      </c>
      <c r="QW24" s="666">
        <v>3753.75</v>
      </c>
      <c r="QX24" s="666">
        <v>3772.57</v>
      </c>
      <c r="QY24" s="667">
        <v>3791.39</v>
      </c>
      <c r="QZ24" s="668">
        <v>3809.64</v>
      </c>
      <c r="RA24" s="666">
        <v>3828.83</v>
      </c>
      <c r="RB24" s="666">
        <v>3848.02</v>
      </c>
      <c r="RC24" s="667">
        <v>3867.21</v>
      </c>
      <c r="RD24" s="668">
        <v>3885.83</v>
      </c>
      <c r="RE24" s="666">
        <v>3905.41</v>
      </c>
      <c r="RF24" s="666">
        <v>3924.98</v>
      </c>
      <c r="RG24" s="667">
        <v>3944.56</v>
      </c>
      <c r="RH24" s="668">
        <v>3963.55</v>
      </c>
      <c r="RI24" s="666">
        <v>3983.51</v>
      </c>
      <c r="RJ24" s="666">
        <v>4003.48</v>
      </c>
      <c r="RK24" s="667">
        <v>4023.45</v>
      </c>
      <c r="RL24" s="668">
        <v>4042.82</v>
      </c>
      <c r="RM24" s="666">
        <v>4063.18</v>
      </c>
      <c r="RN24" s="666">
        <v>4083.55</v>
      </c>
      <c r="RO24" s="667">
        <v>4103.92</v>
      </c>
      <c r="RP24" s="668">
        <v>4123.67</v>
      </c>
      <c r="RQ24" s="666">
        <v>4144.45</v>
      </c>
      <c r="RR24" s="666">
        <v>4165.22</v>
      </c>
      <c r="RS24" s="667">
        <v>4186</v>
      </c>
      <c r="RT24" s="668">
        <v>4206.1499999999996</v>
      </c>
      <c r="RU24" s="666">
        <v>4227.34</v>
      </c>
      <c r="RV24" s="666">
        <v>4248.53</v>
      </c>
      <c r="RW24" s="667">
        <v>4269.72</v>
      </c>
      <c r="RX24" s="668">
        <v>4290.2700000000004</v>
      </c>
      <c r="RY24" s="666">
        <v>4311.88</v>
      </c>
      <c r="RZ24" s="666">
        <v>4333.5</v>
      </c>
      <c r="SA24" s="741">
        <v>4355.1099999999997</v>
      </c>
    </row>
    <row r="25" spans="1:495" ht="15.6" thickBot="1">
      <c r="A25" s="687"/>
      <c r="B25" s="604"/>
      <c r="C25" s="604"/>
      <c r="D25" s="604"/>
      <c r="E25" s="604"/>
      <c r="F25" s="604" t="s">
        <v>574</v>
      </c>
      <c r="G25" s="610">
        <v>24</v>
      </c>
      <c r="H25" s="692" t="s">
        <v>93</v>
      </c>
      <c r="I25" s="693">
        <v>24</v>
      </c>
      <c r="J25" s="694" t="s">
        <v>389</v>
      </c>
      <c r="K25" s="695">
        <v>0.02</v>
      </c>
      <c r="L25" s="696">
        <v>269.79000000000002</v>
      </c>
      <c r="M25" s="697">
        <v>273.86</v>
      </c>
      <c r="N25" s="697">
        <v>281.33999999999997</v>
      </c>
      <c r="O25" s="698">
        <v>285.41000000000003</v>
      </c>
      <c r="P25" s="696">
        <v>291.55</v>
      </c>
      <c r="Q25" s="697">
        <v>298.07</v>
      </c>
      <c r="R25" s="697">
        <v>308.20999999999998</v>
      </c>
      <c r="S25" s="698">
        <v>311.18</v>
      </c>
      <c r="T25" s="699">
        <v>314.92</v>
      </c>
      <c r="U25" s="697">
        <v>316.12</v>
      </c>
      <c r="V25" s="697">
        <v>324.52999999999997</v>
      </c>
      <c r="W25" s="698">
        <v>324.95</v>
      </c>
      <c r="X25" s="699">
        <v>325.26</v>
      </c>
      <c r="Y25" s="697">
        <v>328.39</v>
      </c>
      <c r="Z25" s="697">
        <v>333.91</v>
      </c>
      <c r="AA25" s="698">
        <v>335.74</v>
      </c>
      <c r="AB25" s="699">
        <v>336.79</v>
      </c>
      <c r="AC25" s="697">
        <v>340</v>
      </c>
      <c r="AD25" s="697">
        <v>343.84</v>
      </c>
      <c r="AE25" s="698">
        <v>343.63</v>
      </c>
      <c r="AF25" s="699">
        <v>344.18</v>
      </c>
      <c r="AG25" s="697">
        <v>345.83</v>
      </c>
      <c r="AH25" s="697">
        <v>347.56</v>
      </c>
      <c r="AI25" s="698">
        <v>346.91</v>
      </c>
      <c r="AJ25" s="699">
        <v>345.43</v>
      </c>
      <c r="AK25" s="697">
        <v>347.52</v>
      </c>
      <c r="AL25" s="697">
        <v>347.92</v>
      </c>
      <c r="AM25" s="698">
        <v>348.46</v>
      </c>
      <c r="AN25" s="699">
        <v>349.49</v>
      </c>
      <c r="AO25" s="697">
        <v>351.39</v>
      </c>
      <c r="AP25" s="697">
        <v>354.69</v>
      </c>
      <c r="AQ25" s="698">
        <v>357.81</v>
      </c>
      <c r="AR25" s="699">
        <v>362.28</v>
      </c>
      <c r="AS25" s="697">
        <v>368.41</v>
      </c>
      <c r="AT25" s="697">
        <v>372.76</v>
      </c>
      <c r="AU25" s="698">
        <v>374.35</v>
      </c>
      <c r="AV25" s="699">
        <v>378.56</v>
      </c>
      <c r="AW25" s="697">
        <v>383.86</v>
      </c>
      <c r="AX25" s="697">
        <v>385.02</v>
      </c>
      <c r="AY25" s="698">
        <v>385.11</v>
      </c>
      <c r="AZ25" s="699">
        <v>383.69</v>
      </c>
      <c r="BA25" s="697">
        <v>386</v>
      </c>
      <c r="BB25" s="697">
        <v>388.53</v>
      </c>
      <c r="BC25" s="698">
        <v>388.78</v>
      </c>
      <c r="BD25" s="699">
        <v>390.85</v>
      </c>
      <c r="BE25" s="697">
        <v>391.74</v>
      </c>
      <c r="BF25" s="697">
        <v>394.01</v>
      </c>
      <c r="BG25" s="698">
        <v>392.82</v>
      </c>
      <c r="BH25" s="699">
        <v>395.72</v>
      </c>
      <c r="BI25" s="697">
        <v>399.85</v>
      </c>
      <c r="BJ25" s="697">
        <v>400.53</v>
      </c>
      <c r="BK25" s="698">
        <v>400.17</v>
      </c>
      <c r="BL25" s="699">
        <v>403.93</v>
      </c>
      <c r="BM25" s="697">
        <v>411.62</v>
      </c>
      <c r="BN25" s="697">
        <v>411.97</v>
      </c>
      <c r="BO25" s="698">
        <v>415.02</v>
      </c>
      <c r="BP25" s="699">
        <v>421.19</v>
      </c>
      <c r="BQ25" s="697">
        <v>423.94</v>
      </c>
      <c r="BR25" s="697">
        <v>426.49</v>
      </c>
      <c r="BS25" s="698">
        <v>428.02</v>
      </c>
      <c r="BT25" s="699">
        <v>433.65</v>
      </c>
      <c r="BU25" s="697">
        <v>440</v>
      </c>
      <c r="BV25" s="697">
        <v>442.92</v>
      </c>
      <c r="BW25" s="698">
        <v>442.3</v>
      </c>
      <c r="BX25" s="699">
        <v>441.66</v>
      </c>
      <c r="BY25" s="697">
        <v>444.01</v>
      </c>
      <c r="BZ25" s="697">
        <v>447.85</v>
      </c>
      <c r="CA25" s="698">
        <v>448.8</v>
      </c>
      <c r="CB25" s="699">
        <v>450.05</v>
      </c>
      <c r="CC25" s="697">
        <v>454.32</v>
      </c>
      <c r="CD25" s="697">
        <v>457.23</v>
      </c>
      <c r="CE25" s="698">
        <v>458.34</v>
      </c>
      <c r="CF25" s="699">
        <v>469.97</v>
      </c>
      <c r="CG25" s="697">
        <v>461.72</v>
      </c>
      <c r="CH25" s="697">
        <v>460.32</v>
      </c>
      <c r="CI25" s="698">
        <v>456.04</v>
      </c>
      <c r="CJ25" s="700">
        <v>455.05</v>
      </c>
      <c r="CK25" s="697">
        <v>458.29</v>
      </c>
      <c r="CL25" s="697">
        <v>465.05</v>
      </c>
      <c r="CM25" s="698">
        <v>462.25</v>
      </c>
      <c r="CN25" s="699">
        <v>466.3</v>
      </c>
      <c r="CO25" s="697">
        <v>468.39</v>
      </c>
      <c r="CP25" s="697">
        <v>469.29</v>
      </c>
      <c r="CQ25" s="698">
        <v>468.22</v>
      </c>
      <c r="CR25" s="699">
        <v>468.84</v>
      </c>
      <c r="CS25" s="697">
        <v>470.57</v>
      </c>
      <c r="CT25" s="697">
        <v>474.22</v>
      </c>
      <c r="CU25" s="698">
        <v>475.09</v>
      </c>
      <c r="CV25" s="696">
        <v>476.18</v>
      </c>
      <c r="CW25" s="697">
        <v>485.23</v>
      </c>
      <c r="CX25" s="697">
        <v>492.07</v>
      </c>
      <c r="CY25" s="698">
        <v>491.16</v>
      </c>
      <c r="CZ25" s="696">
        <v>491.18</v>
      </c>
      <c r="DA25" s="697">
        <v>495.32</v>
      </c>
      <c r="DB25" s="697">
        <v>498.09</v>
      </c>
      <c r="DC25" s="698">
        <v>505</v>
      </c>
      <c r="DD25" s="699">
        <v>520.69000000000005</v>
      </c>
      <c r="DE25" s="697">
        <v>557.62</v>
      </c>
      <c r="DF25" s="697">
        <v>576.08000000000004</v>
      </c>
      <c r="DG25" s="698">
        <v>600.71</v>
      </c>
      <c r="DH25" s="699">
        <v>605.19000000000005</v>
      </c>
      <c r="DI25" s="697">
        <v>603.75</v>
      </c>
      <c r="DJ25" s="697">
        <v>600.77</v>
      </c>
      <c r="DK25" s="698">
        <v>612.16999999999996</v>
      </c>
      <c r="DL25" s="699">
        <v>632.03</v>
      </c>
      <c r="DM25" s="697">
        <v>638.5</v>
      </c>
      <c r="DN25" s="697">
        <v>649.88</v>
      </c>
      <c r="DO25" s="698">
        <v>661.67</v>
      </c>
      <c r="DP25" s="699">
        <v>658.14</v>
      </c>
      <c r="DQ25" s="697">
        <v>689.31</v>
      </c>
      <c r="DR25" s="697">
        <v>692.87</v>
      </c>
      <c r="DS25" s="698">
        <v>687.19</v>
      </c>
      <c r="DT25" s="699">
        <v>696.7</v>
      </c>
      <c r="DU25" s="697">
        <v>725.23</v>
      </c>
      <c r="DV25" s="697">
        <v>774.76</v>
      </c>
      <c r="DW25" s="698">
        <v>768.74</v>
      </c>
      <c r="DX25" s="699">
        <v>715.95</v>
      </c>
      <c r="DY25" s="697">
        <v>691.26</v>
      </c>
      <c r="DZ25" s="697">
        <v>694.39</v>
      </c>
      <c r="EA25" s="698">
        <v>697.18</v>
      </c>
      <c r="EB25" s="699">
        <v>705.25</v>
      </c>
      <c r="EC25" s="697">
        <v>722.76</v>
      </c>
      <c r="ED25" s="697">
        <v>728.03</v>
      </c>
      <c r="EE25" s="698">
        <v>727.14</v>
      </c>
      <c r="EF25" s="699">
        <v>738.68</v>
      </c>
      <c r="EG25" s="697">
        <v>759.69</v>
      </c>
      <c r="EH25" s="697">
        <v>768.44</v>
      </c>
      <c r="EI25" s="698">
        <v>768.35</v>
      </c>
      <c r="EJ25" s="699">
        <v>770.37</v>
      </c>
      <c r="EK25" s="697">
        <v>772.58</v>
      </c>
      <c r="EL25" s="697">
        <v>767.66</v>
      </c>
      <c r="EM25" s="698">
        <v>766.57</v>
      </c>
      <c r="EN25" s="699">
        <v>773.09</v>
      </c>
      <c r="EO25" s="697">
        <v>778.6</v>
      </c>
      <c r="EP25" s="697">
        <v>776.77</v>
      </c>
      <c r="EQ25" s="698">
        <v>777.31</v>
      </c>
      <c r="ER25" s="699">
        <v>786.1</v>
      </c>
      <c r="ES25" s="697">
        <v>789.05</v>
      </c>
      <c r="ET25" s="697">
        <v>792</v>
      </c>
      <c r="EU25" s="698">
        <v>794.94</v>
      </c>
      <c r="EV25" s="699">
        <v>798.32</v>
      </c>
      <c r="EW25" s="697">
        <v>802.25</v>
      </c>
      <c r="EX25" s="697">
        <v>805.67</v>
      </c>
      <c r="EY25" s="698">
        <v>809.09</v>
      </c>
      <c r="EZ25" s="699">
        <v>813.27</v>
      </c>
      <c r="FA25" s="697">
        <v>817.16</v>
      </c>
      <c r="FB25" s="697">
        <v>821.05</v>
      </c>
      <c r="FC25" s="698">
        <v>824.94</v>
      </c>
      <c r="FD25" s="699">
        <v>829.22</v>
      </c>
      <c r="FE25" s="697">
        <v>833.4</v>
      </c>
      <c r="FF25" s="697">
        <v>837.58</v>
      </c>
      <c r="FG25" s="698">
        <v>841.75</v>
      </c>
      <c r="FH25" s="699">
        <v>845.81</v>
      </c>
      <c r="FI25" s="697">
        <v>850.07</v>
      </c>
      <c r="FJ25" s="697">
        <v>854.33</v>
      </c>
      <c r="FK25" s="698">
        <v>858.59</v>
      </c>
      <c r="FL25" s="699">
        <v>862.72</v>
      </c>
      <c r="FM25" s="697">
        <v>867.07</v>
      </c>
      <c r="FN25" s="697">
        <v>871.41</v>
      </c>
      <c r="FO25" s="698">
        <v>875.76</v>
      </c>
      <c r="FP25" s="699">
        <v>879.98</v>
      </c>
      <c r="FQ25" s="697">
        <v>884.41</v>
      </c>
      <c r="FR25" s="697">
        <v>888.84</v>
      </c>
      <c r="FS25" s="698">
        <v>893.28</v>
      </c>
      <c r="FT25" s="699">
        <v>897.58</v>
      </c>
      <c r="FU25" s="697">
        <v>902.1</v>
      </c>
      <c r="FV25" s="697">
        <v>906.62</v>
      </c>
      <c r="FW25" s="698">
        <v>911.14</v>
      </c>
      <c r="FX25" s="699">
        <v>915.53</v>
      </c>
      <c r="FY25" s="697">
        <v>920.14</v>
      </c>
      <c r="FZ25" s="697">
        <v>924.75</v>
      </c>
      <c r="GA25" s="698">
        <v>929.36</v>
      </c>
      <c r="GB25" s="699">
        <v>933.84</v>
      </c>
      <c r="GC25" s="697">
        <v>938.54</v>
      </c>
      <c r="GD25" s="697">
        <v>943.25</v>
      </c>
      <c r="GE25" s="698">
        <v>947.95</v>
      </c>
      <c r="GF25" s="699">
        <v>952.51</v>
      </c>
      <c r="GG25" s="697">
        <v>957.31</v>
      </c>
      <c r="GH25" s="697">
        <v>962.11</v>
      </c>
      <c r="GI25" s="698">
        <v>966.91</v>
      </c>
      <c r="GJ25" s="699">
        <v>971.56</v>
      </c>
      <c r="GK25" s="697">
        <v>976.46</v>
      </c>
      <c r="GL25" s="697">
        <v>981.35</v>
      </c>
      <c r="GM25" s="698">
        <v>986.25</v>
      </c>
      <c r="GN25" s="699">
        <v>991</v>
      </c>
      <c r="GO25" s="697">
        <v>995.99</v>
      </c>
      <c r="GP25" s="697">
        <v>1000.98</v>
      </c>
      <c r="GQ25" s="698">
        <v>1005.97</v>
      </c>
      <c r="GR25" s="699">
        <v>1010.82</v>
      </c>
      <c r="GS25" s="697">
        <v>1015.91</v>
      </c>
      <c r="GT25" s="697">
        <v>1021</v>
      </c>
      <c r="GU25" s="698">
        <v>1026.0899999999999</v>
      </c>
      <c r="GV25" s="699">
        <v>1031.03</v>
      </c>
      <c r="GW25" s="697">
        <v>1036.23</v>
      </c>
      <c r="GX25" s="697">
        <v>1041.42</v>
      </c>
      <c r="GY25" s="698">
        <v>1046.6099999999999</v>
      </c>
      <c r="GZ25" s="699">
        <v>1051.6500000000001</v>
      </c>
      <c r="HA25" s="697">
        <v>1056.95</v>
      </c>
      <c r="HB25" s="697">
        <v>1062.25</v>
      </c>
      <c r="HC25" s="698">
        <v>1067.55</v>
      </c>
      <c r="HD25" s="699">
        <v>1072.69</v>
      </c>
      <c r="HE25" s="697">
        <v>1078.0899999999999</v>
      </c>
      <c r="HF25" s="697">
        <v>1083.49</v>
      </c>
      <c r="HG25" s="698">
        <v>1088.9000000000001</v>
      </c>
      <c r="HH25" s="699">
        <v>1094.1400000000001</v>
      </c>
      <c r="HI25" s="697">
        <v>1099.6500000000001</v>
      </c>
      <c r="HJ25" s="697">
        <v>1105.1600000000001</v>
      </c>
      <c r="HK25" s="698">
        <v>1110.68</v>
      </c>
      <c r="HL25" s="699">
        <v>1116.02</v>
      </c>
      <c r="HM25" s="697">
        <v>1121.6400000000001</v>
      </c>
      <c r="HN25" s="697">
        <v>1127.27</v>
      </c>
      <c r="HO25" s="698">
        <v>1132.8900000000001</v>
      </c>
      <c r="HP25" s="699">
        <v>1138.3399999999999</v>
      </c>
      <c r="HQ25" s="697">
        <v>1144.08</v>
      </c>
      <c r="HR25" s="697">
        <v>1149.81</v>
      </c>
      <c r="HS25" s="698">
        <v>1155.55</v>
      </c>
      <c r="HT25" s="699">
        <v>1161.1099999999999</v>
      </c>
      <c r="HU25" s="697">
        <v>1166.96</v>
      </c>
      <c r="HV25" s="697">
        <v>1172.81</v>
      </c>
      <c r="HW25" s="698">
        <v>1178.6600000000001</v>
      </c>
      <c r="HX25" s="699">
        <v>1184.33</v>
      </c>
      <c r="HY25" s="697">
        <v>1190.3</v>
      </c>
      <c r="HZ25" s="697">
        <v>1196.26</v>
      </c>
      <c r="IA25" s="698">
        <v>1202.23</v>
      </c>
      <c r="IB25" s="699">
        <v>1208.02</v>
      </c>
      <c r="IC25" s="697">
        <v>1214.0999999999999</v>
      </c>
      <c r="ID25" s="697">
        <v>1220.19</v>
      </c>
      <c r="IE25" s="698">
        <v>1226.28</v>
      </c>
      <c r="IF25" s="699">
        <v>1232.18</v>
      </c>
      <c r="IG25" s="697">
        <v>1238.3900000000001</v>
      </c>
      <c r="IH25" s="697">
        <v>1244.5899999999999</v>
      </c>
      <c r="II25" s="698">
        <v>1250.8</v>
      </c>
      <c r="IJ25" s="699">
        <v>1256.82</v>
      </c>
      <c r="IK25" s="697">
        <v>1263.1500000000001</v>
      </c>
      <c r="IL25" s="697">
        <v>1269.49</v>
      </c>
      <c r="IM25" s="698">
        <v>1275.82</v>
      </c>
      <c r="IN25" s="699">
        <v>1281.96</v>
      </c>
      <c r="IO25" s="697">
        <v>1288.42</v>
      </c>
      <c r="IP25" s="697">
        <v>1294.8800000000001</v>
      </c>
      <c r="IQ25" s="698">
        <v>1301.33</v>
      </c>
      <c r="IR25" s="699">
        <v>1307.5999999999999</v>
      </c>
      <c r="IS25" s="697">
        <v>1314.19</v>
      </c>
      <c r="IT25" s="697">
        <v>1320.77</v>
      </c>
      <c r="IU25" s="698">
        <v>1327.36</v>
      </c>
      <c r="IV25" s="699">
        <v>1333.75</v>
      </c>
      <c r="IW25" s="697">
        <v>1340.47</v>
      </c>
      <c r="IX25" s="697">
        <v>1347.19</v>
      </c>
      <c r="IY25" s="698">
        <v>1353.91</v>
      </c>
      <c r="IZ25" s="699">
        <v>1360.43</v>
      </c>
      <c r="JA25" s="697">
        <v>1367.28</v>
      </c>
      <c r="JB25" s="697">
        <v>1374.13</v>
      </c>
      <c r="JC25" s="698">
        <v>1380.99</v>
      </c>
      <c r="JD25" s="699">
        <v>1387.63</v>
      </c>
      <c r="JE25" s="697">
        <v>1394.62</v>
      </c>
      <c r="JF25" s="697">
        <v>1401.61</v>
      </c>
      <c r="JG25" s="698">
        <v>1408.61</v>
      </c>
      <c r="JH25" s="699">
        <v>1415.39</v>
      </c>
      <c r="JI25" s="697">
        <v>1422.52</v>
      </c>
      <c r="JJ25" s="697">
        <v>1429.65</v>
      </c>
      <c r="JK25" s="698">
        <v>1436.78</v>
      </c>
      <c r="JL25" s="699">
        <v>1443.69</v>
      </c>
      <c r="JM25" s="697">
        <v>1450.97</v>
      </c>
      <c r="JN25" s="697">
        <v>1458.24</v>
      </c>
      <c r="JO25" s="698">
        <v>1465.51</v>
      </c>
      <c r="JP25" s="699">
        <v>1472.57</v>
      </c>
      <c r="JQ25" s="697">
        <v>1479.99</v>
      </c>
      <c r="JR25" s="697">
        <v>1487.4</v>
      </c>
      <c r="JS25" s="698">
        <v>1494.82</v>
      </c>
      <c r="JT25" s="699">
        <v>1502.02</v>
      </c>
      <c r="JU25" s="697">
        <v>1509.59</v>
      </c>
      <c r="JV25" s="697">
        <v>1517.15</v>
      </c>
      <c r="JW25" s="698">
        <v>1524.72</v>
      </c>
      <c r="JX25" s="699">
        <v>1532.06</v>
      </c>
      <c r="JY25" s="697">
        <v>1539.78</v>
      </c>
      <c r="JZ25" s="697">
        <v>1547.5</v>
      </c>
      <c r="KA25" s="698">
        <v>1555.21</v>
      </c>
      <c r="KB25" s="699">
        <v>1562.7</v>
      </c>
      <c r="KC25" s="697">
        <v>1570.57</v>
      </c>
      <c r="KD25" s="697">
        <v>1578.45</v>
      </c>
      <c r="KE25" s="698">
        <v>1586.32</v>
      </c>
      <c r="KF25" s="699">
        <v>1593.95</v>
      </c>
      <c r="KG25" s="697">
        <v>1601.98</v>
      </c>
      <c r="KH25" s="697">
        <v>1610.01</v>
      </c>
      <c r="KI25" s="698">
        <v>1618.04</v>
      </c>
      <c r="KJ25" s="699">
        <v>1625.83</v>
      </c>
      <c r="KK25" s="697">
        <v>1634.02</v>
      </c>
      <c r="KL25" s="697">
        <v>1642.22</v>
      </c>
      <c r="KM25" s="698">
        <v>1650.41</v>
      </c>
      <c r="KN25" s="699">
        <v>1658.35</v>
      </c>
      <c r="KO25" s="697">
        <v>1666.71</v>
      </c>
      <c r="KP25" s="697">
        <v>1675.06</v>
      </c>
      <c r="KQ25" s="698">
        <v>1683.41</v>
      </c>
      <c r="KR25" s="699">
        <v>1691.52</v>
      </c>
      <c r="KS25" s="697">
        <v>1700.04</v>
      </c>
      <c r="KT25" s="697">
        <v>1708.56</v>
      </c>
      <c r="KU25" s="698">
        <v>1717.08</v>
      </c>
      <c r="KV25" s="699">
        <v>1725.35</v>
      </c>
      <c r="KW25" s="697">
        <v>1734.04</v>
      </c>
      <c r="KX25" s="697">
        <v>1742.73</v>
      </c>
      <c r="KY25" s="698">
        <v>1751.42</v>
      </c>
      <c r="KZ25" s="699">
        <v>1759.85</v>
      </c>
      <c r="LA25" s="697">
        <v>1768.72</v>
      </c>
      <c r="LB25" s="697">
        <v>1777.59</v>
      </c>
      <c r="LC25" s="698">
        <v>1786.45</v>
      </c>
      <c r="LD25" s="699">
        <v>1795.05</v>
      </c>
      <c r="LE25" s="697">
        <v>1804.1</v>
      </c>
      <c r="LF25" s="697">
        <v>1813.14</v>
      </c>
      <c r="LG25" s="698">
        <v>1822.18</v>
      </c>
      <c r="LH25" s="699">
        <v>1830.95</v>
      </c>
      <c r="LI25" s="697">
        <v>1840.18</v>
      </c>
      <c r="LJ25" s="697">
        <v>1849.4</v>
      </c>
      <c r="LK25" s="698">
        <v>1858.62</v>
      </c>
      <c r="LL25" s="699">
        <v>1867.57</v>
      </c>
      <c r="LM25" s="697">
        <v>1876.98</v>
      </c>
      <c r="LN25" s="697">
        <v>1886.39</v>
      </c>
      <c r="LO25" s="698">
        <v>1895.8</v>
      </c>
      <c r="LP25" s="699">
        <v>1904.92</v>
      </c>
      <c r="LQ25" s="697">
        <v>1914.52</v>
      </c>
      <c r="LR25" s="697">
        <v>1924.12</v>
      </c>
      <c r="LS25" s="698">
        <v>1933.71</v>
      </c>
      <c r="LT25" s="699">
        <v>1943.02</v>
      </c>
      <c r="LU25" s="697">
        <v>1952.81</v>
      </c>
      <c r="LV25" s="697">
        <v>1962.6</v>
      </c>
      <c r="LW25" s="698">
        <v>1972.39</v>
      </c>
      <c r="LX25" s="699">
        <v>1981.88</v>
      </c>
      <c r="LY25" s="697">
        <v>1991.87</v>
      </c>
      <c r="LZ25" s="697">
        <v>2001.85</v>
      </c>
      <c r="MA25" s="698">
        <v>2011.84</v>
      </c>
      <c r="MB25" s="699">
        <v>2021.52</v>
      </c>
      <c r="MC25" s="697">
        <v>2031.7</v>
      </c>
      <c r="MD25" s="697">
        <v>2041.89</v>
      </c>
      <c r="ME25" s="698">
        <v>2052.0700000000002</v>
      </c>
      <c r="MF25" s="699">
        <v>2061.9499999999998</v>
      </c>
      <c r="MG25" s="697">
        <v>2072.34</v>
      </c>
      <c r="MH25" s="697">
        <v>2082.73</v>
      </c>
      <c r="MI25" s="698">
        <v>2093.11</v>
      </c>
      <c r="MJ25" s="699">
        <v>2103.19</v>
      </c>
      <c r="MK25" s="697">
        <v>2113.79</v>
      </c>
      <c r="ML25" s="697">
        <v>2124.38</v>
      </c>
      <c r="MM25" s="698">
        <v>2134.98</v>
      </c>
      <c r="MN25" s="699">
        <v>2145.25</v>
      </c>
      <c r="MO25" s="697">
        <v>2156.06</v>
      </c>
      <c r="MP25" s="697">
        <v>2166.87</v>
      </c>
      <c r="MQ25" s="698">
        <v>2177.6799999999998</v>
      </c>
      <c r="MR25" s="699">
        <v>2188.16</v>
      </c>
      <c r="MS25" s="697">
        <v>2199.1799999999998</v>
      </c>
      <c r="MT25" s="697">
        <v>2210.21</v>
      </c>
      <c r="MU25" s="698">
        <v>2221.23</v>
      </c>
      <c r="MV25" s="699">
        <v>2231.92</v>
      </c>
      <c r="MW25" s="697">
        <v>2243.17</v>
      </c>
      <c r="MX25" s="697">
        <v>2254.41</v>
      </c>
      <c r="MY25" s="698">
        <v>2265.65</v>
      </c>
      <c r="MZ25" s="699">
        <v>2276.56</v>
      </c>
      <c r="NA25" s="697">
        <v>2288.0300000000002</v>
      </c>
      <c r="NB25" s="697">
        <v>2299.5</v>
      </c>
      <c r="NC25" s="698">
        <v>2310.9699999999998</v>
      </c>
      <c r="ND25" s="699">
        <v>2322.09</v>
      </c>
      <c r="NE25" s="697">
        <v>2333.79</v>
      </c>
      <c r="NF25" s="697">
        <v>2345.4899999999998</v>
      </c>
      <c r="NG25" s="698">
        <v>2357.19</v>
      </c>
      <c r="NH25" s="699">
        <v>2368.5300000000002</v>
      </c>
      <c r="NI25" s="697">
        <v>2380.4699999999998</v>
      </c>
      <c r="NJ25" s="697">
        <v>2392.4</v>
      </c>
      <c r="NK25" s="698">
        <v>2404.33</v>
      </c>
      <c r="NL25" s="699">
        <v>2415.9</v>
      </c>
      <c r="NM25" s="697">
        <v>2428.0700000000002</v>
      </c>
      <c r="NN25" s="697">
        <v>2440.25</v>
      </c>
      <c r="NO25" s="698">
        <v>2452.42</v>
      </c>
      <c r="NP25" s="699">
        <v>2464.2199999999998</v>
      </c>
      <c r="NQ25" s="697">
        <v>2476.64</v>
      </c>
      <c r="NR25" s="697">
        <v>2489.0500000000002</v>
      </c>
      <c r="NS25" s="698">
        <v>2501.46</v>
      </c>
      <c r="NT25" s="699">
        <v>2513.5100000000002</v>
      </c>
      <c r="NU25" s="697">
        <v>2526.17</v>
      </c>
      <c r="NV25" s="697">
        <v>2538.83</v>
      </c>
      <c r="NW25" s="698">
        <v>2551.4899999999998</v>
      </c>
      <c r="NX25" s="699">
        <v>2563.7800000000002</v>
      </c>
      <c r="NY25" s="697">
        <v>2576.69</v>
      </c>
      <c r="NZ25" s="697">
        <v>2589.61</v>
      </c>
      <c r="OA25" s="698">
        <v>2602.52</v>
      </c>
      <c r="OB25" s="699">
        <v>2615.0500000000002</v>
      </c>
      <c r="OC25" s="697">
        <v>2628.23</v>
      </c>
      <c r="OD25" s="697">
        <v>2641.4</v>
      </c>
      <c r="OE25" s="698">
        <v>2654.57</v>
      </c>
      <c r="OF25" s="699">
        <v>2667.35</v>
      </c>
      <c r="OG25" s="697">
        <v>2680.79</v>
      </c>
      <c r="OH25" s="697">
        <v>2694.23</v>
      </c>
      <c r="OI25" s="698">
        <v>2707.67</v>
      </c>
      <c r="OJ25" s="699">
        <v>2720.7</v>
      </c>
      <c r="OK25" s="697">
        <v>2734.41</v>
      </c>
      <c r="OL25" s="697">
        <v>2748.11</v>
      </c>
      <c r="OM25" s="698">
        <v>2761.82</v>
      </c>
      <c r="ON25" s="699">
        <v>2775.11</v>
      </c>
      <c r="OO25" s="697">
        <v>2789.09</v>
      </c>
      <c r="OP25" s="697">
        <v>2803.07</v>
      </c>
      <c r="OQ25" s="698">
        <v>2817.06</v>
      </c>
      <c r="OR25" s="699">
        <v>2830.62</v>
      </c>
      <c r="OS25" s="697">
        <v>2844.88</v>
      </c>
      <c r="OT25" s="697">
        <v>2859.14</v>
      </c>
      <c r="OU25" s="698">
        <v>2873.4</v>
      </c>
      <c r="OV25" s="699">
        <v>2887.23</v>
      </c>
      <c r="OW25" s="697">
        <v>2901.77</v>
      </c>
      <c r="OX25" s="697">
        <v>2916.32</v>
      </c>
      <c r="OY25" s="698">
        <v>2930.86</v>
      </c>
      <c r="OZ25" s="699">
        <v>2944.97</v>
      </c>
      <c r="PA25" s="697">
        <v>2959.81</v>
      </c>
      <c r="PB25" s="697">
        <v>2974.65</v>
      </c>
      <c r="PC25" s="698">
        <v>2989.48</v>
      </c>
      <c r="PD25" s="699">
        <v>3003.87</v>
      </c>
      <c r="PE25" s="697">
        <v>3019.01</v>
      </c>
      <c r="PF25" s="697">
        <v>3034.14</v>
      </c>
      <c r="PG25" s="698">
        <v>3049.27</v>
      </c>
      <c r="PH25" s="699">
        <v>3063.95</v>
      </c>
      <c r="PI25" s="697">
        <v>3079.39</v>
      </c>
      <c r="PJ25" s="697">
        <v>3094.82</v>
      </c>
      <c r="PK25" s="698">
        <v>3110.26</v>
      </c>
      <c r="PL25" s="699">
        <v>3125.23</v>
      </c>
      <c r="PM25" s="697">
        <v>3140.97</v>
      </c>
      <c r="PN25" s="697">
        <v>3156.72</v>
      </c>
      <c r="PO25" s="698">
        <v>3172.46</v>
      </c>
      <c r="PP25" s="699">
        <v>3187.73</v>
      </c>
      <c r="PQ25" s="697">
        <v>3203.79</v>
      </c>
      <c r="PR25" s="697">
        <v>3219.85</v>
      </c>
      <c r="PS25" s="698">
        <v>3235.91</v>
      </c>
      <c r="PT25" s="699">
        <v>3251.49</v>
      </c>
      <c r="PU25" s="697">
        <v>3267.87</v>
      </c>
      <c r="PV25" s="697">
        <v>3284.25</v>
      </c>
      <c r="PW25" s="698">
        <v>3300.63</v>
      </c>
      <c r="PX25" s="699">
        <v>3316.52</v>
      </c>
      <c r="PY25" s="697">
        <v>3333.23</v>
      </c>
      <c r="PZ25" s="697">
        <v>3349.93</v>
      </c>
      <c r="QA25" s="698">
        <v>3366.64</v>
      </c>
      <c r="QB25" s="699">
        <v>3382.85</v>
      </c>
      <c r="QC25" s="697">
        <v>3399.89</v>
      </c>
      <c r="QD25" s="697">
        <v>3416.93</v>
      </c>
      <c r="QE25" s="698">
        <v>3433.97</v>
      </c>
      <c r="QF25" s="699">
        <v>3450.51</v>
      </c>
      <c r="QG25" s="697">
        <v>3467.89</v>
      </c>
      <c r="QH25" s="697">
        <v>3485.27</v>
      </c>
      <c r="QI25" s="698">
        <v>3502.65</v>
      </c>
      <c r="QJ25" s="699">
        <v>3519.52</v>
      </c>
      <c r="QK25" s="697">
        <v>3537.25</v>
      </c>
      <c r="QL25" s="697">
        <v>3554.98</v>
      </c>
      <c r="QM25" s="698">
        <v>3572.71</v>
      </c>
      <c r="QN25" s="699">
        <v>3589.91</v>
      </c>
      <c r="QO25" s="697">
        <v>3607.99</v>
      </c>
      <c r="QP25" s="697">
        <v>3626.08</v>
      </c>
      <c r="QQ25" s="698">
        <v>3644.16</v>
      </c>
      <c r="QR25" s="699">
        <v>3661.7</v>
      </c>
      <c r="QS25" s="697">
        <v>3680.15</v>
      </c>
      <c r="QT25" s="697">
        <v>3698.6</v>
      </c>
      <c r="QU25" s="698">
        <v>3717.04</v>
      </c>
      <c r="QV25" s="699">
        <v>3734.94</v>
      </c>
      <c r="QW25" s="697">
        <v>3753.75</v>
      </c>
      <c r="QX25" s="697">
        <v>3772.57</v>
      </c>
      <c r="QY25" s="698">
        <v>3791.39</v>
      </c>
      <c r="QZ25" s="699">
        <v>3809.64</v>
      </c>
      <c r="RA25" s="697">
        <v>3828.83</v>
      </c>
      <c r="RB25" s="697">
        <v>3848.02</v>
      </c>
      <c r="RC25" s="698">
        <v>3867.21</v>
      </c>
      <c r="RD25" s="699">
        <v>3885.83</v>
      </c>
      <c r="RE25" s="697">
        <v>3905.41</v>
      </c>
      <c r="RF25" s="697">
        <v>3924.98</v>
      </c>
      <c r="RG25" s="698">
        <v>3944.56</v>
      </c>
      <c r="RH25" s="699">
        <v>3963.55</v>
      </c>
      <c r="RI25" s="697">
        <v>3983.51</v>
      </c>
      <c r="RJ25" s="697">
        <v>4003.48</v>
      </c>
      <c r="RK25" s="698">
        <v>4023.45</v>
      </c>
      <c r="RL25" s="699">
        <v>4042.82</v>
      </c>
      <c r="RM25" s="697">
        <v>4063.18</v>
      </c>
      <c r="RN25" s="697">
        <v>4083.55</v>
      </c>
      <c r="RO25" s="698">
        <v>4103.92</v>
      </c>
      <c r="RP25" s="699">
        <v>4123.67</v>
      </c>
      <c r="RQ25" s="697">
        <v>4144.45</v>
      </c>
      <c r="RR25" s="697">
        <v>4165.22</v>
      </c>
      <c r="RS25" s="698">
        <v>4186</v>
      </c>
      <c r="RT25" s="699">
        <v>4206.1499999999996</v>
      </c>
      <c r="RU25" s="697">
        <v>4227.34</v>
      </c>
      <c r="RV25" s="697">
        <v>4248.53</v>
      </c>
      <c r="RW25" s="698">
        <v>4269.72</v>
      </c>
      <c r="RX25" s="699">
        <v>4290.2700000000004</v>
      </c>
      <c r="RY25" s="697">
        <v>4311.88</v>
      </c>
      <c r="RZ25" s="697">
        <v>4333.5</v>
      </c>
      <c r="SA25" s="742">
        <v>4355.1099999999997</v>
      </c>
    </row>
    <row r="26" spans="1:495" ht="16.2" thickTop="1" thickBot="1">
      <c r="A26" s="701"/>
      <c r="B26" s="604"/>
      <c r="C26" s="604"/>
      <c r="D26" s="604"/>
      <c r="E26" s="604"/>
      <c r="F26" s="702" t="s">
        <v>573</v>
      </c>
      <c r="G26" s="610">
        <v>25</v>
      </c>
      <c r="H26" s="624" t="s">
        <v>472</v>
      </c>
      <c r="I26" s="618">
        <v>25</v>
      </c>
      <c r="J26" s="702" t="s">
        <v>390</v>
      </c>
      <c r="K26" s="703">
        <v>1</v>
      </c>
      <c r="L26" s="704">
        <v>270.89</v>
      </c>
      <c r="M26" s="705">
        <v>276.33</v>
      </c>
      <c r="N26" s="705">
        <v>285.85000000000002</v>
      </c>
      <c r="O26" s="706">
        <v>289.76</v>
      </c>
      <c r="P26" s="704">
        <v>295.87</v>
      </c>
      <c r="Q26" s="705">
        <v>303.91000000000003</v>
      </c>
      <c r="R26" s="705">
        <v>314.31</v>
      </c>
      <c r="S26" s="706">
        <v>318.24</v>
      </c>
      <c r="T26" s="707">
        <v>323.45</v>
      </c>
      <c r="U26" s="705">
        <v>325.24</v>
      </c>
      <c r="V26" s="705">
        <v>335.09</v>
      </c>
      <c r="W26" s="706">
        <v>335.72</v>
      </c>
      <c r="X26" s="707">
        <v>336.75</v>
      </c>
      <c r="Y26" s="705">
        <v>337.22</v>
      </c>
      <c r="Z26" s="705">
        <v>342.77</v>
      </c>
      <c r="AA26" s="706">
        <v>344.12</v>
      </c>
      <c r="AB26" s="707">
        <v>345.25</v>
      </c>
      <c r="AC26" s="705">
        <v>348.43</v>
      </c>
      <c r="AD26" s="705">
        <v>352.39</v>
      </c>
      <c r="AE26" s="706">
        <v>352.45</v>
      </c>
      <c r="AF26" s="707">
        <v>353.23</v>
      </c>
      <c r="AG26" s="705">
        <v>353.64</v>
      </c>
      <c r="AH26" s="705">
        <v>355.73</v>
      </c>
      <c r="AI26" s="706">
        <v>354.66</v>
      </c>
      <c r="AJ26" s="707">
        <v>354.6</v>
      </c>
      <c r="AK26" s="705">
        <v>356.25</v>
      </c>
      <c r="AL26" s="705">
        <v>357.4</v>
      </c>
      <c r="AM26" s="706">
        <v>356.91</v>
      </c>
      <c r="AN26" s="707">
        <v>357.75</v>
      </c>
      <c r="AO26" s="705">
        <v>359.01</v>
      </c>
      <c r="AP26" s="705">
        <v>362.94</v>
      </c>
      <c r="AQ26" s="706">
        <v>366.08</v>
      </c>
      <c r="AR26" s="707">
        <v>369.3</v>
      </c>
      <c r="AS26" s="705">
        <v>373.44</v>
      </c>
      <c r="AT26" s="705">
        <v>376.76</v>
      </c>
      <c r="AU26" s="706">
        <v>378.56</v>
      </c>
      <c r="AV26" s="707">
        <v>383.22</v>
      </c>
      <c r="AW26" s="705">
        <v>387.78</v>
      </c>
      <c r="AX26" s="705">
        <v>391.19</v>
      </c>
      <c r="AY26" s="706">
        <v>392.55</v>
      </c>
      <c r="AZ26" s="707">
        <v>393.28</v>
      </c>
      <c r="BA26" s="705">
        <v>396.19</v>
      </c>
      <c r="BB26" s="705">
        <v>399.75</v>
      </c>
      <c r="BC26" s="706">
        <v>404.15</v>
      </c>
      <c r="BD26" s="707">
        <v>405.07</v>
      </c>
      <c r="BE26" s="705">
        <v>405.25</v>
      </c>
      <c r="BF26" s="705">
        <v>408.48</v>
      </c>
      <c r="BG26" s="706">
        <v>408.68</v>
      </c>
      <c r="BH26" s="707">
        <v>410.77</v>
      </c>
      <c r="BI26" s="705">
        <v>414.89</v>
      </c>
      <c r="BJ26" s="705">
        <v>417.22</v>
      </c>
      <c r="BK26" s="706">
        <v>418.01</v>
      </c>
      <c r="BL26" s="707">
        <v>422.05</v>
      </c>
      <c r="BM26" s="705">
        <v>428.85</v>
      </c>
      <c r="BN26" s="705">
        <v>429.04</v>
      </c>
      <c r="BO26" s="706">
        <v>431.4</v>
      </c>
      <c r="BP26" s="707">
        <v>435.65</v>
      </c>
      <c r="BQ26" s="705">
        <v>438.47</v>
      </c>
      <c r="BR26" s="705">
        <v>440.77</v>
      </c>
      <c r="BS26" s="706">
        <v>442.92</v>
      </c>
      <c r="BT26" s="707">
        <v>446.34</v>
      </c>
      <c r="BU26" s="705">
        <v>452.21</v>
      </c>
      <c r="BV26" s="705">
        <v>455.44</v>
      </c>
      <c r="BW26" s="706">
        <v>455.24</v>
      </c>
      <c r="BX26" s="707">
        <v>456.46</v>
      </c>
      <c r="BY26" s="705">
        <v>460.75</v>
      </c>
      <c r="BZ26" s="705">
        <v>464.13</v>
      </c>
      <c r="CA26" s="706">
        <v>467.28</v>
      </c>
      <c r="CB26" s="707">
        <v>468.6</v>
      </c>
      <c r="CC26" s="705">
        <v>471.96</v>
      </c>
      <c r="CD26" s="705">
        <v>473.39</v>
      </c>
      <c r="CE26" s="706">
        <v>474.74</v>
      </c>
      <c r="CF26" s="707">
        <v>476.72</v>
      </c>
      <c r="CG26" s="705">
        <v>478.83</v>
      </c>
      <c r="CH26" s="705">
        <v>478.86</v>
      </c>
      <c r="CI26" s="706">
        <v>478.01</v>
      </c>
      <c r="CJ26" s="707">
        <v>479.74</v>
      </c>
      <c r="CK26" s="705">
        <v>484.42</v>
      </c>
      <c r="CL26" s="705">
        <v>490.61</v>
      </c>
      <c r="CM26" s="706">
        <v>490.05</v>
      </c>
      <c r="CN26" s="707">
        <v>493.28</v>
      </c>
      <c r="CO26" s="705">
        <v>496.38</v>
      </c>
      <c r="CP26" s="705">
        <v>498.13</v>
      </c>
      <c r="CQ26" s="706">
        <v>500.48</v>
      </c>
      <c r="CR26" s="707">
        <v>501.17</v>
      </c>
      <c r="CS26" s="705">
        <v>501.33</v>
      </c>
      <c r="CT26" s="705">
        <v>505.47</v>
      </c>
      <c r="CU26" s="706">
        <v>506.11</v>
      </c>
      <c r="CV26" s="704">
        <v>507.18</v>
      </c>
      <c r="CW26" s="705">
        <v>516.82000000000005</v>
      </c>
      <c r="CX26" s="705">
        <v>522.4</v>
      </c>
      <c r="CY26" s="706">
        <v>523.44000000000005</v>
      </c>
      <c r="CZ26" s="704">
        <v>525.26</v>
      </c>
      <c r="DA26" s="705">
        <v>528.29999999999995</v>
      </c>
      <c r="DB26" s="705">
        <v>530.64</v>
      </c>
      <c r="DC26" s="706">
        <v>535.59</v>
      </c>
      <c r="DD26" s="708">
        <v>544.89</v>
      </c>
      <c r="DE26" s="705">
        <v>566.51</v>
      </c>
      <c r="DF26" s="705">
        <v>578.66999999999996</v>
      </c>
      <c r="DG26" s="706">
        <v>595.09</v>
      </c>
      <c r="DH26" s="707">
        <v>599.22</v>
      </c>
      <c r="DI26" s="705">
        <v>604.49</v>
      </c>
      <c r="DJ26" s="705">
        <v>608.79</v>
      </c>
      <c r="DK26" s="706">
        <v>620.94000000000005</v>
      </c>
      <c r="DL26" s="707">
        <v>630.42999999999995</v>
      </c>
      <c r="DM26" s="705">
        <v>638.08000000000004</v>
      </c>
      <c r="DN26" s="705">
        <v>644.95000000000005</v>
      </c>
      <c r="DO26" s="706">
        <v>654.19000000000005</v>
      </c>
      <c r="DP26" s="707">
        <v>657.49</v>
      </c>
      <c r="DQ26" s="705">
        <v>674.89</v>
      </c>
      <c r="DR26" s="705">
        <v>681.29</v>
      </c>
      <c r="DS26" s="706">
        <v>680.42</v>
      </c>
      <c r="DT26" s="707">
        <v>687.9</v>
      </c>
      <c r="DU26" s="705">
        <v>708.36</v>
      </c>
      <c r="DV26" s="705">
        <v>738.89</v>
      </c>
      <c r="DW26" s="706">
        <v>731.03</v>
      </c>
      <c r="DX26" s="707">
        <v>705.87</v>
      </c>
      <c r="DY26" s="705">
        <v>697.73</v>
      </c>
      <c r="DZ26" s="705">
        <v>702.67</v>
      </c>
      <c r="EA26" s="706">
        <v>705.72</v>
      </c>
      <c r="EB26" s="707">
        <v>713.39</v>
      </c>
      <c r="EC26" s="705">
        <v>722.89</v>
      </c>
      <c r="ED26" s="705">
        <v>729.23</v>
      </c>
      <c r="EE26" s="706">
        <v>731.19</v>
      </c>
      <c r="EF26" s="707">
        <v>739.86</v>
      </c>
      <c r="EG26" s="705">
        <v>756.92</v>
      </c>
      <c r="EH26" s="705">
        <v>764.34</v>
      </c>
      <c r="EI26" s="706">
        <v>764.82</v>
      </c>
      <c r="EJ26" s="707">
        <v>769.23</v>
      </c>
      <c r="EK26" s="705">
        <v>775.01</v>
      </c>
      <c r="EL26" s="705">
        <v>773.35</v>
      </c>
      <c r="EM26" s="706">
        <v>777.41</v>
      </c>
      <c r="EN26" s="707">
        <v>782.27</v>
      </c>
      <c r="EO26" s="705">
        <v>786.67</v>
      </c>
      <c r="EP26" s="705">
        <v>789.56</v>
      </c>
      <c r="EQ26" s="706">
        <v>792.07</v>
      </c>
      <c r="ER26" s="707">
        <v>798.14</v>
      </c>
      <c r="ES26" s="705">
        <v>801.14</v>
      </c>
      <c r="ET26" s="705">
        <v>804.13</v>
      </c>
      <c r="EU26" s="706">
        <v>807.12</v>
      </c>
      <c r="EV26" s="707">
        <v>810.55</v>
      </c>
      <c r="EW26" s="705">
        <v>814.54</v>
      </c>
      <c r="EX26" s="705">
        <v>818.01</v>
      </c>
      <c r="EY26" s="706">
        <v>821.48</v>
      </c>
      <c r="EZ26" s="707">
        <v>825.73</v>
      </c>
      <c r="FA26" s="705">
        <v>829.68</v>
      </c>
      <c r="FB26" s="705">
        <v>833.63</v>
      </c>
      <c r="FC26" s="706">
        <v>837.58</v>
      </c>
      <c r="FD26" s="707">
        <v>841.93</v>
      </c>
      <c r="FE26" s="705">
        <v>846.17</v>
      </c>
      <c r="FF26" s="705">
        <v>850.41</v>
      </c>
      <c r="FG26" s="706">
        <v>854.65</v>
      </c>
      <c r="FH26" s="707">
        <v>858.77</v>
      </c>
      <c r="FI26" s="705">
        <v>863.09</v>
      </c>
      <c r="FJ26" s="705">
        <v>867.42</v>
      </c>
      <c r="FK26" s="706">
        <v>871.74</v>
      </c>
      <c r="FL26" s="707">
        <v>875.94</v>
      </c>
      <c r="FM26" s="705">
        <v>880.35</v>
      </c>
      <c r="FN26" s="705">
        <v>884.77</v>
      </c>
      <c r="FO26" s="706">
        <v>889.18</v>
      </c>
      <c r="FP26" s="707">
        <v>893.46</v>
      </c>
      <c r="FQ26" s="705">
        <v>897.96</v>
      </c>
      <c r="FR26" s="705">
        <v>902.46</v>
      </c>
      <c r="FS26" s="706">
        <v>906.96</v>
      </c>
      <c r="FT26" s="707">
        <v>911.33</v>
      </c>
      <c r="FU26" s="705">
        <v>915.92</v>
      </c>
      <c r="FV26" s="705">
        <v>920.51</v>
      </c>
      <c r="FW26" s="706">
        <v>925.1</v>
      </c>
      <c r="FX26" s="707">
        <v>929.56</v>
      </c>
      <c r="FY26" s="705">
        <v>934.24</v>
      </c>
      <c r="FZ26" s="705">
        <v>938.92</v>
      </c>
      <c r="GA26" s="706">
        <v>943.6</v>
      </c>
      <c r="GB26" s="707">
        <v>948.15</v>
      </c>
      <c r="GC26" s="705">
        <v>952.92</v>
      </c>
      <c r="GD26" s="705">
        <v>957.7</v>
      </c>
      <c r="GE26" s="706">
        <v>962.48</v>
      </c>
      <c r="GF26" s="707">
        <v>967.11</v>
      </c>
      <c r="GG26" s="705">
        <v>971.98</v>
      </c>
      <c r="GH26" s="705">
        <v>976.85</v>
      </c>
      <c r="GI26" s="706">
        <v>981.73</v>
      </c>
      <c r="GJ26" s="707">
        <v>986.45</v>
      </c>
      <c r="GK26" s="705">
        <v>991.42</v>
      </c>
      <c r="GL26" s="705">
        <v>996.39</v>
      </c>
      <c r="GM26" s="706">
        <v>1001.36</v>
      </c>
      <c r="GN26" s="707">
        <v>1006.18</v>
      </c>
      <c r="GO26" s="705">
        <v>1011.25</v>
      </c>
      <c r="GP26" s="705">
        <v>1016.32</v>
      </c>
      <c r="GQ26" s="706">
        <v>1021.39</v>
      </c>
      <c r="GR26" s="707">
        <v>1026.3</v>
      </c>
      <c r="GS26" s="705">
        <v>1031.47</v>
      </c>
      <c r="GT26" s="705">
        <v>1036.6400000000001</v>
      </c>
      <c r="GU26" s="706">
        <v>1041.81</v>
      </c>
      <c r="GV26" s="707">
        <v>1046.83</v>
      </c>
      <c r="GW26" s="705">
        <v>1052.0999999999999</v>
      </c>
      <c r="GX26" s="705">
        <v>1057.3800000000001</v>
      </c>
      <c r="GY26" s="706">
        <v>1062.6500000000001</v>
      </c>
      <c r="GZ26" s="707">
        <v>1067.77</v>
      </c>
      <c r="HA26" s="705">
        <v>1073.1500000000001</v>
      </c>
      <c r="HB26" s="705">
        <v>1078.52</v>
      </c>
      <c r="HC26" s="706">
        <v>1083.9000000000001</v>
      </c>
      <c r="HD26" s="707">
        <v>1089.1199999999999</v>
      </c>
      <c r="HE26" s="705">
        <v>1094.6099999999999</v>
      </c>
      <c r="HF26" s="705">
        <v>1100.0999999999999</v>
      </c>
      <c r="HG26" s="706">
        <v>1105.58</v>
      </c>
      <c r="HH26" s="707">
        <v>1110.9000000000001</v>
      </c>
      <c r="HI26" s="705">
        <v>1116.5</v>
      </c>
      <c r="HJ26" s="705">
        <v>1122.0999999999999</v>
      </c>
      <c r="HK26" s="706">
        <v>1127.69</v>
      </c>
      <c r="HL26" s="707">
        <v>1133.1199999999999</v>
      </c>
      <c r="HM26" s="705">
        <v>1138.83</v>
      </c>
      <c r="HN26" s="705">
        <v>1144.54</v>
      </c>
      <c r="HO26" s="706">
        <v>1150.25</v>
      </c>
      <c r="HP26" s="707">
        <v>1155.78</v>
      </c>
      <c r="HQ26" s="705">
        <v>1161.6099999999999</v>
      </c>
      <c r="HR26" s="705">
        <v>1167.43</v>
      </c>
      <c r="HS26" s="706">
        <v>1173.25</v>
      </c>
      <c r="HT26" s="707">
        <v>1178.9000000000001</v>
      </c>
      <c r="HU26" s="705">
        <v>1184.8399999999999</v>
      </c>
      <c r="HV26" s="705">
        <v>1190.78</v>
      </c>
      <c r="HW26" s="706">
        <v>1196.72</v>
      </c>
      <c r="HX26" s="707">
        <v>1202.48</v>
      </c>
      <c r="HY26" s="705">
        <v>1208.54</v>
      </c>
      <c r="HZ26" s="705">
        <v>1214.5899999999999</v>
      </c>
      <c r="IA26" s="706">
        <v>1220.6500000000001</v>
      </c>
      <c r="IB26" s="707">
        <v>1226.53</v>
      </c>
      <c r="IC26" s="705">
        <v>1232.71</v>
      </c>
      <c r="ID26" s="705">
        <v>1238.8900000000001</v>
      </c>
      <c r="IE26" s="706">
        <v>1245.07</v>
      </c>
      <c r="IF26" s="707">
        <v>1251.06</v>
      </c>
      <c r="IG26" s="705">
        <v>1257.3599999999999</v>
      </c>
      <c r="IH26" s="705">
        <v>1263.6600000000001</v>
      </c>
      <c r="II26" s="706">
        <v>1269.97</v>
      </c>
      <c r="IJ26" s="707">
        <v>1276.08</v>
      </c>
      <c r="IK26" s="705">
        <v>1282.51</v>
      </c>
      <c r="IL26" s="705">
        <v>1288.94</v>
      </c>
      <c r="IM26" s="706">
        <v>1295.3699999999999</v>
      </c>
      <c r="IN26" s="707">
        <v>1301.5999999999999</v>
      </c>
      <c r="IO26" s="705">
        <v>1308.1600000000001</v>
      </c>
      <c r="IP26" s="705">
        <v>1314.72</v>
      </c>
      <c r="IQ26" s="706">
        <v>1321.27</v>
      </c>
      <c r="IR26" s="707">
        <v>1327.63</v>
      </c>
      <c r="IS26" s="705">
        <v>1334.32</v>
      </c>
      <c r="IT26" s="705">
        <v>1341.01</v>
      </c>
      <c r="IU26" s="706">
        <v>1347.7</v>
      </c>
      <c r="IV26" s="707">
        <v>1354.19</v>
      </c>
      <c r="IW26" s="705">
        <v>1361.01</v>
      </c>
      <c r="IX26" s="705">
        <v>1367.83</v>
      </c>
      <c r="IY26" s="706">
        <v>1374.65</v>
      </c>
      <c r="IZ26" s="707">
        <v>1381.27</v>
      </c>
      <c r="JA26" s="705">
        <v>1388.23</v>
      </c>
      <c r="JB26" s="705">
        <v>1395.19</v>
      </c>
      <c r="JC26" s="706">
        <v>1402.15</v>
      </c>
      <c r="JD26" s="707">
        <v>1408.9</v>
      </c>
      <c r="JE26" s="705">
        <v>1415.99</v>
      </c>
      <c r="JF26" s="705">
        <v>1423.09</v>
      </c>
      <c r="JG26" s="706">
        <v>1430.19</v>
      </c>
      <c r="JH26" s="707">
        <v>1437.07</v>
      </c>
      <c r="JI26" s="705">
        <v>1444.31</v>
      </c>
      <c r="JJ26" s="705">
        <v>1451.55</v>
      </c>
      <c r="JK26" s="706">
        <v>1458.79</v>
      </c>
      <c r="JL26" s="707">
        <v>1465.81</v>
      </c>
      <c r="JM26" s="705">
        <v>1473.2</v>
      </c>
      <c r="JN26" s="705">
        <v>1480.58</v>
      </c>
      <c r="JO26" s="706">
        <v>1487.97</v>
      </c>
      <c r="JP26" s="707">
        <v>1495.13</v>
      </c>
      <c r="JQ26" s="705">
        <v>1502.66</v>
      </c>
      <c r="JR26" s="705">
        <v>1510.2</v>
      </c>
      <c r="JS26" s="706">
        <v>1517.73</v>
      </c>
      <c r="JT26" s="707">
        <v>1525.03</v>
      </c>
      <c r="JU26" s="705">
        <v>1532.72</v>
      </c>
      <c r="JV26" s="705">
        <v>1540.4</v>
      </c>
      <c r="JW26" s="706">
        <v>1548.08</v>
      </c>
      <c r="JX26" s="707">
        <v>1555.53</v>
      </c>
      <c r="JY26" s="705">
        <v>1563.37</v>
      </c>
      <c r="JZ26" s="705">
        <v>1571.21</v>
      </c>
      <c r="KA26" s="706">
        <v>1579.04</v>
      </c>
      <c r="KB26" s="707">
        <v>1586.64</v>
      </c>
      <c r="KC26" s="705">
        <v>1594.64</v>
      </c>
      <c r="KD26" s="705">
        <v>1602.63</v>
      </c>
      <c r="KE26" s="706">
        <v>1610.62</v>
      </c>
      <c r="KF26" s="707">
        <v>1618.38</v>
      </c>
      <c r="KG26" s="705">
        <v>1626.53</v>
      </c>
      <c r="KH26" s="705">
        <v>1634.68</v>
      </c>
      <c r="KI26" s="706">
        <v>1642.84</v>
      </c>
      <c r="KJ26" s="707">
        <v>1650.75</v>
      </c>
      <c r="KK26" s="705">
        <v>1659.06</v>
      </c>
      <c r="KL26" s="705">
        <v>1667.38</v>
      </c>
      <c r="KM26" s="706">
        <v>1675.69</v>
      </c>
      <c r="KN26" s="707">
        <v>1683.76</v>
      </c>
      <c r="KO26" s="705">
        <v>1692.24</v>
      </c>
      <c r="KP26" s="705">
        <v>1700.73</v>
      </c>
      <c r="KQ26" s="706">
        <v>1709.21</v>
      </c>
      <c r="KR26" s="707">
        <v>1717.44</v>
      </c>
      <c r="KS26" s="705">
        <v>1726.09</v>
      </c>
      <c r="KT26" s="705">
        <v>1734.74</v>
      </c>
      <c r="KU26" s="706">
        <v>1743.39</v>
      </c>
      <c r="KV26" s="707">
        <v>1751.78</v>
      </c>
      <c r="KW26" s="705">
        <v>1760.61</v>
      </c>
      <c r="KX26" s="705">
        <v>1769.43</v>
      </c>
      <c r="KY26" s="706">
        <v>1778.26</v>
      </c>
      <c r="KZ26" s="707">
        <v>1786.82</v>
      </c>
      <c r="LA26" s="705">
        <v>1795.82</v>
      </c>
      <c r="LB26" s="705">
        <v>1804.82</v>
      </c>
      <c r="LC26" s="706">
        <v>1813.82</v>
      </c>
      <c r="LD26" s="707">
        <v>1822.56</v>
      </c>
      <c r="LE26" s="705">
        <v>1831.74</v>
      </c>
      <c r="LF26" s="705">
        <v>1840.92</v>
      </c>
      <c r="LG26" s="706">
        <v>1850.1</v>
      </c>
      <c r="LH26" s="707">
        <v>1859.01</v>
      </c>
      <c r="LI26" s="705">
        <v>1868.37</v>
      </c>
      <c r="LJ26" s="705">
        <v>1877.74</v>
      </c>
      <c r="LK26" s="706">
        <v>1887.1</v>
      </c>
      <c r="LL26" s="707">
        <v>1896.19</v>
      </c>
      <c r="LM26" s="705">
        <v>1905.74</v>
      </c>
      <c r="LN26" s="705">
        <v>1915.29</v>
      </c>
      <c r="LO26" s="706">
        <v>1924.85</v>
      </c>
      <c r="LP26" s="707">
        <v>1934.11</v>
      </c>
      <c r="LQ26" s="705">
        <v>1943.85</v>
      </c>
      <c r="LR26" s="705">
        <v>1953.6</v>
      </c>
      <c r="LS26" s="706">
        <v>1963.34</v>
      </c>
      <c r="LT26" s="707">
        <v>1972.79</v>
      </c>
      <c r="LU26" s="705">
        <v>1982.73</v>
      </c>
      <c r="LV26" s="705">
        <v>1992.67</v>
      </c>
      <c r="LW26" s="706">
        <v>2002.61</v>
      </c>
      <c r="LX26" s="707">
        <v>2012.25</v>
      </c>
      <c r="LY26" s="705">
        <v>2022.39</v>
      </c>
      <c r="LZ26" s="705">
        <v>2032.52</v>
      </c>
      <c r="MA26" s="706">
        <v>2042.66</v>
      </c>
      <c r="MB26" s="707">
        <v>2052.4899999999998</v>
      </c>
      <c r="MC26" s="705">
        <v>2062.83</v>
      </c>
      <c r="MD26" s="705">
        <v>2073.17</v>
      </c>
      <c r="ME26" s="706">
        <v>2083.5100000000002</v>
      </c>
      <c r="MF26" s="707">
        <v>2093.54</v>
      </c>
      <c r="MG26" s="705">
        <v>2104.09</v>
      </c>
      <c r="MH26" s="705">
        <v>2114.64</v>
      </c>
      <c r="MI26" s="706">
        <v>2125.1799999999998</v>
      </c>
      <c r="MJ26" s="707">
        <v>2135.42</v>
      </c>
      <c r="MK26" s="705">
        <v>2146.17</v>
      </c>
      <c r="ML26" s="705">
        <v>2156.9299999999998</v>
      </c>
      <c r="MM26" s="706">
        <v>2167.69</v>
      </c>
      <c r="MN26" s="707">
        <v>2178.12</v>
      </c>
      <c r="MO26" s="705">
        <v>2189.1</v>
      </c>
      <c r="MP26" s="705">
        <v>2200.0700000000002</v>
      </c>
      <c r="MQ26" s="706">
        <v>2211.04</v>
      </c>
      <c r="MR26" s="707">
        <v>2221.69</v>
      </c>
      <c r="MS26" s="705">
        <v>2232.88</v>
      </c>
      <c r="MT26" s="705">
        <v>2244.0700000000002</v>
      </c>
      <c r="MU26" s="706">
        <v>2255.2600000000002</v>
      </c>
      <c r="MV26" s="707">
        <v>2266.12</v>
      </c>
      <c r="MW26" s="705">
        <v>2277.54</v>
      </c>
      <c r="MX26" s="705">
        <v>2288.9499999999998</v>
      </c>
      <c r="MY26" s="706">
        <v>2300.37</v>
      </c>
      <c r="MZ26" s="707">
        <v>2311.44</v>
      </c>
      <c r="NA26" s="705">
        <v>2323.09</v>
      </c>
      <c r="NB26" s="705">
        <v>2334.73</v>
      </c>
      <c r="NC26" s="706">
        <v>2346.38</v>
      </c>
      <c r="ND26" s="707">
        <v>2357.67</v>
      </c>
      <c r="NE26" s="705">
        <v>2369.5500000000002</v>
      </c>
      <c r="NF26" s="705">
        <v>2381.4299999999998</v>
      </c>
      <c r="NG26" s="706">
        <v>2393.3000000000002</v>
      </c>
      <c r="NH26" s="707">
        <v>2404.8200000000002</v>
      </c>
      <c r="NI26" s="705">
        <v>2416.94</v>
      </c>
      <c r="NJ26" s="705">
        <v>2429.0500000000002</v>
      </c>
      <c r="NK26" s="706">
        <v>2441.17</v>
      </c>
      <c r="NL26" s="707">
        <v>2452.92</v>
      </c>
      <c r="NM26" s="705">
        <v>2465.2800000000002</v>
      </c>
      <c r="NN26" s="705">
        <v>2477.64</v>
      </c>
      <c r="NO26" s="706">
        <v>2489.9899999999998</v>
      </c>
      <c r="NP26" s="707">
        <v>2501.98</v>
      </c>
      <c r="NQ26" s="705">
        <v>2514.58</v>
      </c>
      <c r="NR26" s="705">
        <v>2527.19</v>
      </c>
      <c r="NS26" s="706">
        <v>2539.79</v>
      </c>
      <c r="NT26" s="707">
        <v>2552.02</v>
      </c>
      <c r="NU26" s="705">
        <v>2564.88</v>
      </c>
      <c r="NV26" s="705">
        <v>2577.73</v>
      </c>
      <c r="NW26" s="706">
        <v>2590.59</v>
      </c>
      <c r="NX26" s="707">
        <v>2603.06</v>
      </c>
      <c r="NY26" s="705">
        <v>2616.17</v>
      </c>
      <c r="NZ26" s="705">
        <v>2629.29</v>
      </c>
      <c r="OA26" s="706">
        <v>2642.4</v>
      </c>
      <c r="OB26" s="707">
        <v>2655.12</v>
      </c>
      <c r="OC26" s="705">
        <v>2668.5</v>
      </c>
      <c r="OD26" s="705">
        <v>2681.87</v>
      </c>
      <c r="OE26" s="706">
        <v>2695.25</v>
      </c>
      <c r="OF26" s="707">
        <v>2708.22</v>
      </c>
      <c r="OG26" s="705">
        <v>2721.87</v>
      </c>
      <c r="OH26" s="705">
        <v>2735.51</v>
      </c>
      <c r="OI26" s="706">
        <v>2749.15</v>
      </c>
      <c r="OJ26" s="707">
        <v>2762.39</v>
      </c>
      <c r="OK26" s="705">
        <v>2776.3</v>
      </c>
      <c r="OL26" s="705">
        <v>2790.22</v>
      </c>
      <c r="OM26" s="706">
        <v>2804.14</v>
      </c>
      <c r="ON26" s="707">
        <v>2817.64</v>
      </c>
      <c r="OO26" s="705">
        <v>2831.83</v>
      </c>
      <c r="OP26" s="705">
        <v>2846.02</v>
      </c>
      <c r="OQ26" s="706">
        <v>2860.22</v>
      </c>
      <c r="OR26" s="707">
        <v>2873.99</v>
      </c>
      <c r="OS26" s="705">
        <v>2888.47</v>
      </c>
      <c r="OT26" s="705">
        <v>2902.94</v>
      </c>
      <c r="OU26" s="706">
        <v>2917.42</v>
      </c>
      <c r="OV26" s="707">
        <v>2931.47</v>
      </c>
      <c r="OW26" s="705">
        <v>2946.24</v>
      </c>
      <c r="OX26" s="705">
        <v>2961</v>
      </c>
      <c r="OY26" s="706">
        <v>2975.77</v>
      </c>
      <c r="OZ26" s="707">
        <v>2990.1</v>
      </c>
      <c r="PA26" s="705">
        <v>3005.16</v>
      </c>
      <c r="PB26" s="705">
        <v>3020.22</v>
      </c>
      <c r="PC26" s="706">
        <v>3035.29</v>
      </c>
      <c r="PD26" s="707">
        <v>3049.9</v>
      </c>
      <c r="PE26" s="705">
        <v>3065.26</v>
      </c>
      <c r="PF26" s="705">
        <v>3080.63</v>
      </c>
      <c r="PG26" s="706">
        <v>3095.99</v>
      </c>
      <c r="PH26" s="707">
        <v>3110.9</v>
      </c>
      <c r="PI26" s="705">
        <v>3126.57</v>
      </c>
      <c r="PJ26" s="705">
        <v>3142.24</v>
      </c>
      <c r="PK26" s="706">
        <v>3157.91</v>
      </c>
      <c r="PL26" s="707">
        <v>3173.11</v>
      </c>
      <c r="PM26" s="705">
        <v>3189.1</v>
      </c>
      <c r="PN26" s="705">
        <v>3205.09</v>
      </c>
      <c r="PO26" s="706">
        <v>3221.07</v>
      </c>
      <c r="PP26" s="707">
        <v>3236.58</v>
      </c>
      <c r="PQ26" s="705">
        <v>3252.88</v>
      </c>
      <c r="PR26" s="705">
        <v>3269.19</v>
      </c>
      <c r="PS26" s="706">
        <v>3285.49</v>
      </c>
      <c r="PT26" s="707">
        <v>3301.31</v>
      </c>
      <c r="PU26" s="705">
        <v>3317.94</v>
      </c>
      <c r="PV26" s="705">
        <v>3334.57</v>
      </c>
      <c r="PW26" s="706">
        <v>3351.2</v>
      </c>
      <c r="PX26" s="707">
        <v>3367.33</v>
      </c>
      <c r="PY26" s="705">
        <v>3384.3</v>
      </c>
      <c r="PZ26" s="705">
        <v>3401.26</v>
      </c>
      <c r="QA26" s="706">
        <v>3418.23</v>
      </c>
      <c r="QB26" s="707">
        <v>3434.68</v>
      </c>
      <c r="QC26" s="705">
        <v>3451.98</v>
      </c>
      <c r="QD26" s="705">
        <v>3469.29</v>
      </c>
      <c r="QE26" s="706">
        <v>3486.59</v>
      </c>
      <c r="QF26" s="707">
        <v>3503.37</v>
      </c>
      <c r="QG26" s="705">
        <v>3521.02</v>
      </c>
      <c r="QH26" s="705">
        <v>3538.67</v>
      </c>
      <c r="QI26" s="706">
        <v>3556.32</v>
      </c>
      <c r="QJ26" s="707">
        <v>3573.44</v>
      </c>
      <c r="QK26" s="705">
        <v>3591.44</v>
      </c>
      <c r="QL26" s="705">
        <v>3609.45</v>
      </c>
      <c r="QM26" s="706">
        <v>3627.45</v>
      </c>
      <c r="QN26" s="707">
        <v>3644.91</v>
      </c>
      <c r="QO26" s="705">
        <v>3663.27</v>
      </c>
      <c r="QP26" s="705">
        <v>3681.64</v>
      </c>
      <c r="QQ26" s="706">
        <v>3700</v>
      </c>
      <c r="QR26" s="707">
        <v>3717.81</v>
      </c>
      <c r="QS26" s="705">
        <v>3736.54</v>
      </c>
      <c r="QT26" s="705">
        <v>3755.27</v>
      </c>
      <c r="QU26" s="706">
        <v>3774</v>
      </c>
      <c r="QV26" s="707">
        <v>3792.17</v>
      </c>
      <c r="QW26" s="705">
        <v>3811.27</v>
      </c>
      <c r="QX26" s="705">
        <v>3830.37</v>
      </c>
      <c r="QY26" s="706">
        <v>3849.48</v>
      </c>
      <c r="QZ26" s="707">
        <v>3868.01</v>
      </c>
      <c r="RA26" s="705">
        <v>3887.5</v>
      </c>
      <c r="RB26" s="705">
        <v>3906.98</v>
      </c>
      <c r="RC26" s="706">
        <v>3926.47</v>
      </c>
      <c r="RD26" s="707">
        <v>3945.37</v>
      </c>
      <c r="RE26" s="705">
        <v>3965.25</v>
      </c>
      <c r="RF26" s="705">
        <v>3985.12</v>
      </c>
      <c r="RG26" s="706">
        <v>4005</v>
      </c>
      <c r="RH26" s="707">
        <v>4024.28</v>
      </c>
      <c r="RI26" s="705">
        <v>4044.55</v>
      </c>
      <c r="RJ26" s="705">
        <v>4064.82</v>
      </c>
      <c r="RK26" s="706">
        <v>4085.1</v>
      </c>
      <c r="RL26" s="707">
        <v>4104.76</v>
      </c>
      <c r="RM26" s="705">
        <v>4125.4399999999996</v>
      </c>
      <c r="RN26" s="705">
        <v>4146.12</v>
      </c>
      <c r="RO26" s="706">
        <v>4166.8</v>
      </c>
      <c r="RP26" s="707">
        <v>4186.8599999999997</v>
      </c>
      <c r="RQ26" s="705">
        <v>4207.95</v>
      </c>
      <c r="RR26" s="705">
        <v>4229.04</v>
      </c>
      <c r="RS26" s="706">
        <v>4250.13</v>
      </c>
      <c r="RT26" s="707">
        <v>4270.59</v>
      </c>
      <c r="RU26" s="705">
        <v>4292.1099999999997</v>
      </c>
      <c r="RV26" s="705">
        <v>4313.62</v>
      </c>
      <c r="RW26" s="706">
        <v>4335.1400000000003</v>
      </c>
      <c r="RX26" s="707">
        <v>4356.01</v>
      </c>
      <c r="RY26" s="705">
        <v>4377.95</v>
      </c>
      <c r="RZ26" s="705">
        <v>4399.8999999999996</v>
      </c>
      <c r="SA26" s="704">
        <v>4421.84</v>
      </c>
    </row>
    <row r="27" spans="1:495" ht="16.2" thickTop="1" thickBot="1">
      <c r="A27" s="701"/>
      <c r="B27" s="604"/>
      <c r="C27" s="604"/>
      <c r="D27" s="604"/>
      <c r="E27" s="709" t="str">
        <f>VLOOKUP(F27,$E$30:$F$31,2)</f>
        <v>Government Personnel</v>
      </c>
      <c r="F27" s="710">
        <v>1</v>
      </c>
      <c r="G27" s="610">
        <v>26</v>
      </c>
      <c r="H27" s="711">
        <v>30</v>
      </c>
      <c r="I27" s="618">
        <v>26</v>
      </c>
      <c r="J27" s="702" t="s">
        <v>470</v>
      </c>
      <c r="K27" s="712"/>
      <c r="L27" s="705">
        <v>1</v>
      </c>
      <c r="M27" s="705">
        <v>1</v>
      </c>
      <c r="N27" s="705">
        <v>1</v>
      </c>
      <c r="O27" s="705">
        <v>1</v>
      </c>
      <c r="P27" s="705">
        <v>1</v>
      </c>
      <c r="Q27" s="705">
        <v>1</v>
      </c>
      <c r="R27" s="705">
        <v>1</v>
      </c>
      <c r="S27" s="705">
        <v>1</v>
      </c>
      <c r="T27" s="705">
        <v>1</v>
      </c>
      <c r="U27" s="705">
        <v>1</v>
      </c>
      <c r="V27" s="705">
        <v>1</v>
      </c>
      <c r="W27" s="705">
        <v>1</v>
      </c>
      <c r="X27" s="705">
        <v>1</v>
      </c>
      <c r="Y27" s="705">
        <v>1</v>
      </c>
      <c r="Z27" s="705">
        <v>1</v>
      </c>
      <c r="AA27" s="705">
        <v>1</v>
      </c>
      <c r="AB27" s="705">
        <v>1</v>
      </c>
      <c r="AC27" s="705">
        <v>1</v>
      </c>
      <c r="AD27" s="705">
        <v>1</v>
      </c>
      <c r="AE27" s="705">
        <v>1</v>
      </c>
      <c r="AF27" s="705">
        <v>1</v>
      </c>
      <c r="AG27" s="705">
        <v>1</v>
      </c>
      <c r="AH27" s="705">
        <v>1</v>
      </c>
      <c r="AI27" s="705">
        <v>1</v>
      </c>
      <c r="AJ27" s="705">
        <v>1</v>
      </c>
      <c r="AK27" s="705">
        <v>1</v>
      </c>
      <c r="AL27" s="705">
        <v>1</v>
      </c>
      <c r="AM27" s="705">
        <v>1</v>
      </c>
      <c r="AN27" s="705">
        <v>1</v>
      </c>
      <c r="AO27" s="705">
        <v>1</v>
      </c>
      <c r="AP27" s="705">
        <v>1</v>
      </c>
      <c r="AQ27" s="705">
        <v>1</v>
      </c>
      <c r="AR27" s="705">
        <v>1</v>
      </c>
      <c r="AS27" s="705">
        <v>1</v>
      </c>
      <c r="AT27" s="705">
        <v>1</v>
      </c>
      <c r="AU27" s="705">
        <v>1</v>
      </c>
      <c r="AV27" s="705">
        <v>1</v>
      </c>
      <c r="AW27" s="705">
        <v>1</v>
      </c>
      <c r="AX27" s="705">
        <v>1</v>
      </c>
      <c r="AY27" s="705">
        <v>1</v>
      </c>
      <c r="AZ27" s="705">
        <v>1</v>
      </c>
      <c r="BA27" s="705">
        <v>1</v>
      </c>
      <c r="BB27" s="705">
        <v>1</v>
      </c>
      <c r="BC27" s="705">
        <v>1</v>
      </c>
      <c r="BD27" s="705">
        <v>1</v>
      </c>
      <c r="BE27" s="705">
        <v>1</v>
      </c>
      <c r="BF27" s="705">
        <v>1</v>
      </c>
      <c r="BG27" s="705">
        <v>1</v>
      </c>
      <c r="BH27" s="705">
        <v>1</v>
      </c>
      <c r="BI27" s="705">
        <v>1</v>
      </c>
      <c r="BJ27" s="705">
        <v>1</v>
      </c>
      <c r="BK27" s="705">
        <v>1</v>
      </c>
      <c r="BL27" s="705">
        <v>1</v>
      </c>
      <c r="BM27" s="705">
        <v>1</v>
      </c>
      <c r="BN27" s="705">
        <v>1</v>
      </c>
      <c r="BO27" s="705">
        <v>1</v>
      </c>
      <c r="BP27" s="705">
        <v>1</v>
      </c>
      <c r="BQ27" s="705">
        <v>1</v>
      </c>
      <c r="BR27" s="705">
        <v>1</v>
      </c>
      <c r="BS27" s="705">
        <v>1</v>
      </c>
      <c r="BT27" s="705">
        <v>1</v>
      </c>
      <c r="BU27" s="705">
        <v>1</v>
      </c>
      <c r="BV27" s="705">
        <v>1</v>
      </c>
      <c r="BW27" s="705">
        <v>1</v>
      </c>
      <c r="BX27" s="705">
        <v>1</v>
      </c>
      <c r="BY27" s="705">
        <v>1</v>
      </c>
      <c r="BZ27" s="705">
        <v>1</v>
      </c>
      <c r="CA27" s="705">
        <v>1</v>
      </c>
      <c r="CB27" s="705">
        <v>1</v>
      </c>
      <c r="CC27" s="705">
        <v>1</v>
      </c>
      <c r="CD27" s="705">
        <v>1</v>
      </c>
      <c r="CE27" s="705">
        <v>1</v>
      </c>
      <c r="CF27" s="705">
        <v>1</v>
      </c>
      <c r="CG27" s="705">
        <v>1</v>
      </c>
      <c r="CH27" s="705">
        <v>1</v>
      </c>
      <c r="CI27" s="705">
        <v>1</v>
      </c>
      <c r="CJ27" s="705">
        <v>1</v>
      </c>
      <c r="CK27" s="705">
        <v>1</v>
      </c>
      <c r="CL27" s="705">
        <v>1</v>
      </c>
      <c r="CM27" s="705">
        <v>1</v>
      </c>
      <c r="CN27" s="705">
        <v>1</v>
      </c>
      <c r="CO27" s="705">
        <v>1</v>
      </c>
      <c r="CP27" s="705">
        <v>1</v>
      </c>
      <c r="CQ27" s="705">
        <v>1</v>
      </c>
      <c r="CR27" s="705">
        <v>1</v>
      </c>
      <c r="CS27" s="705">
        <v>1</v>
      </c>
      <c r="CT27" s="705">
        <v>1</v>
      </c>
      <c r="CU27" s="705">
        <v>1</v>
      </c>
      <c r="CV27" s="705">
        <v>1</v>
      </c>
      <c r="CW27" s="705">
        <v>1</v>
      </c>
      <c r="CX27" s="705">
        <v>1</v>
      </c>
      <c r="CY27" s="705">
        <v>1</v>
      </c>
      <c r="CZ27" s="705">
        <v>1</v>
      </c>
      <c r="DA27" s="705">
        <v>1</v>
      </c>
      <c r="DB27" s="705">
        <v>1</v>
      </c>
      <c r="DC27" s="705">
        <v>1</v>
      </c>
      <c r="DD27" s="713">
        <v>1</v>
      </c>
      <c r="DE27" s="705">
        <v>1</v>
      </c>
      <c r="DF27" s="705">
        <v>1</v>
      </c>
      <c r="DG27" s="705">
        <v>1</v>
      </c>
      <c r="DH27" s="705">
        <v>1</v>
      </c>
      <c r="DI27" s="705">
        <v>1</v>
      </c>
      <c r="DJ27" s="705">
        <v>1</v>
      </c>
      <c r="DK27" s="705">
        <v>1</v>
      </c>
      <c r="DL27" s="705">
        <v>1</v>
      </c>
      <c r="DM27" s="705">
        <v>1</v>
      </c>
      <c r="DN27" s="705">
        <v>1</v>
      </c>
      <c r="DO27" s="705">
        <v>1</v>
      </c>
      <c r="DP27" s="705">
        <v>1</v>
      </c>
      <c r="DQ27" s="705">
        <v>1</v>
      </c>
      <c r="DR27" s="705">
        <v>1</v>
      </c>
      <c r="DS27" s="704">
        <v>1</v>
      </c>
      <c r="DT27" s="705">
        <v>1</v>
      </c>
      <c r="DU27" s="705">
        <v>1</v>
      </c>
      <c r="DV27" s="705">
        <v>1</v>
      </c>
      <c r="DW27" s="704">
        <v>1</v>
      </c>
      <c r="DX27" s="705">
        <v>1</v>
      </c>
      <c r="DY27" s="705">
        <v>1</v>
      </c>
      <c r="DZ27" s="705">
        <v>1</v>
      </c>
      <c r="EA27" s="704">
        <v>1</v>
      </c>
      <c r="EB27" s="705">
        <v>1</v>
      </c>
      <c r="EC27" s="705">
        <v>1</v>
      </c>
      <c r="ED27" s="714">
        <v>1</v>
      </c>
      <c r="EE27" s="714">
        <v>1</v>
      </c>
      <c r="EF27" s="714">
        <f>IF($F$27=1,SUM(EC27+(EG27-EC27)*3/4),IF(EG$31=1,1,EB27*(1+EG$31)))</f>
        <v>1</v>
      </c>
      <c r="EG27" s="714">
        <f>IF($F$27=1,IF(EG$30=1,1,EC27*(1+EG$30)),SUM(EF27+(EJ27-EF27)/4))</f>
        <v>1</v>
      </c>
      <c r="EH27" s="714">
        <f>IF($F$27=1,SUM(EG27+(EK27-EG27)/4),SUM(EF27+(EJ27-EF27)/2))</f>
        <v>1</v>
      </c>
      <c r="EI27" s="714">
        <f>IF($F$27=1,SUM(EG27+(EK27-EG27)/2),SUM(EF27+(EJ27-EF27)*3/4))</f>
        <v>1</v>
      </c>
      <c r="EJ27" s="714">
        <f>IF($F$27=1,SUM(EG27+(EK27-EG27)*3/4),IF(EK$31=1,1,EF27*(1+EK$31)))</f>
        <v>1</v>
      </c>
      <c r="EK27" s="714">
        <f>IF($F$27=1,IF(EK$30=1,1,EG27*(1+EK$30)),SUM(EJ27+(EN27-EJ27)/4))</f>
        <v>1</v>
      </c>
      <c r="EL27" s="714">
        <f>IF($F$27=1,SUM(EK27+(EO27-EK27)/4),SUM(EJ27+(EN27-EJ27)/2))</f>
        <v>1.0019173151976182</v>
      </c>
      <c r="EM27" s="714">
        <f>IF($F$27=1,SUM(EK27+(EO27-EK27)/2),SUM(EJ27+(EN27-EJ27)*3/4))</f>
        <v>1.0038346303952363</v>
      </c>
      <c r="EN27" s="714">
        <f>IF($F$27=1,SUM(EK27+(EO27-EK27)*3/4),IF(EO$31=1,1,EJ27*(1+EO$31)))</f>
        <v>1.0057519455928547</v>
      </c>
      <c r="EO27" s="714">
        <f>IF($F$27=1,IF(EO$30=1,1,EK27*(1+EO$30)),SUM(EN27+(ER27-EN27)/4))</f>
        <v>1.0076692607904729</v>
      </c>
      <c r="EP27" s="714">
        <f>IF($F$27=1,SUM(EO27+(ES27-EO27)/4),SUM(EN27+(ER27-EN27)/2))</f>
        <v>1.0146353993007915</v>
      </c>
      <c r="EQ27" s="714">
        <f>IF($F$27=1,SUM(EO27+(ES27-EO27)/2),SUM(EN27+(ER27-EN27)*3/4))</f>
        <v>1.0216015378111101</v>
      </c>
      <c r="ER27" s="714">
        <f>IF($F$27=1,SUM(EO27+(ES27-EO27)*3/4),IF(ES$31=1,1,EN27*(1+ES$31)))</f>
        <v>1.0285676763214286</v>
      </c>
      <c r="ES27" s="714">
        <f>IF($F$27=1,IF(ES$30=1,1,EO27*(1+ES$30)),SUM(ER27+(EV27-ER27)/4))</f>
        <v>1.0355338148317472</v>
      </c>
      <c r="ET27" s="714">
        <f>IF($F$27=1,SUM(ES27+(EW27-ES27)/4),SUM(ER27+(EV27-ER27)/2))</f>
        <v>1.0406160812948018</v>
      </c>
      <c r="EU27" s="714">
        <f>IF($F$27=1,SUM(ES27+(EW27-ES27)/2),SUM(ER27+(EV27-ER27)*3/4))</f>
        <v>1.0456983477578563</v>
      </c>
      <c r="EV27" s="714">
        <f>IF($F$27=1,SUM(ES27+(EW27-ES27)*3/4),IF(EW$31=1,1,ER27*(1+EW$31)))</f>
        <v>1.0507806142209108</v>
      </c>
      <c r="EW27" s="714">
        <f>IF($F$27=1,IF(EW$30=1,1,ES27*(1+EW$30)),SUM(EV27+(EZ27-EV27)/4))</f>
        <v>1.0558628806839654</v>
      </c>
      <c r="EX27" s="714">
        <f>IF($F$27=1,SUM(EW27+(FA27-EW27)/4),SUM(EV27+(EZ27-EV27)/2))</f>
        <v>1.0661957102380473</v>
      </c>
      <c r="EY27" s="714">
        <f>IF($F$27=1,SUM(EW27+(FA27-EW27)/2),SUM(EV27+(EZ27-EV27)*3/4))</f>
        <v>1.0765285397921289</v>
      </c>
      <c r="EZ27" s="714">
        <f>IF($F$27=1,SUM(EW27+(FA27-EW27)*3/4),IF(FA$31=1,1,EV27*(1+FA$31)))</f>
        <v>1.0868613693462108</v>
      </c>
      <c r="FA27" s="714">
        <f>IF($F$27=1,IF(FA$30=1,1,EW27*(1+FA$30)),SUM(EZ27+(FD27-EZ27)/4))</f>
        <v>1.0971941989002927</v>
      </c>
      <c r="FB27" s="714">
        <f>IF($F$27=1,SUM(FA27+(FE27-FA27)/4),SUM(EZ27+(FD27-EZ27)/2))</f>
        <v>1.107824484551688</v>
      </c>
      <c r="FC27" s="714">
        <f>IF($F$27=1,SUM(FA27+(FE27-FA27)/2),SUM(EZ27+(FD27-EZ27)*3/4))</f>
        <v>1.1184547702030831</v>
      </c>
      <c r="FD27" s="714">
        <f>IF($F$27=1,SUM(FA27+(FE27-FA27)*3/4),IF(FE$31=1,1,EZ27*(1+FE$31)))</f>
        <v>1.1290850558544783</v>
      </c>
      <c r="FE27" s="714">
        <f>IF($F$27=1,IF(FE$30=1,1,FA27*(1+FE$30)),SUM(FD27+(FH27-FD27)/4))</f>
        <v>1.1397153415058736</v>
      </c>
      <c r="FF27" s="714">
        <f>IF($F$27=1,SUM(FE27+(FI27-FE27)/4),SUM(FD27+(FH27-FD27)/2))</f>
        <v>1.1508482253694705</v>
      </c>
      <c r="FG27" s="714">
        <f>IF($F$27=1,SUM(FE27+(FI27-FE27)/2),SUM(FD27+(FH27-FD27)*3/4))</f>
        <v>1.1619811092330674</v>
      </c>
      <c r="FH27" s="714">
        <f>IF($F$27=1,SUM(FE27+(FI27-FE27)*3/4),IF(FI$31=1,1,FD27*(1+FI$31)))</f>
        <v>1.1731139930966645</v>
      </c>
      <c r="FI27" s="714">
        <f>IF($F$27=1,IF(FI$30=1,1,FE27*(1+FI$30)),SUM(FH27+(FL27-FH27)/4))</f>
        <v>1.1842468769602614</v>
      </c>
      <c r="FJ27" s="714">
        <f>IF($F$27=1,SUM(FI27+(FM27-FI27)/4),SUM(FH27+(FL27-FH27)/2))</f>
        <v>1.1959041573436986</v>
      </c>
      <c r="FK27" s="714">
        <f>IF($F$27=1,SUM(FI27+(FM27-FI27)/2),SUM(FH27+(FL27-FH27)*3/4))</f>
        <v>1.207561437727136</v>
      </c>
      <c r="FL27" s="714">
        <f>IF($F$27=1,SUM(FI27+(FM27-FI27)*3/4),IF(FM$31=1,1,FH27*(1+FM$31)))</f>
        <v>1.2192187181105731</v>
      </c>
      <c r="FM27" s="714">
        <f>IF($F$27=1,IF(FM$30=1,1,FI27*(1+FM$30)),SUM(FL27+(FP27-FL27)/4))</f>
        <v>1.2308759984940103</v>
      </c>
      <c r="FN27" s="714">
        <f>IF($F$27=1,SUM(FM27+(FQ27-FM27)/4),SUM(FL27+(FP27-FL27)/2))</f>
        <v>1.2430795604477296</v>
      </c>
      <c r="FO27" s="714">
        <f>IF($F$27=1,SUM(FM27+(FQ27-FM27)/2),SUM(FL27+(FP27-FL27)*3/4))</f>
        <v>1.2552831224014489</v>
      </c>
      <c r="FP27" s="714">
        <f>IF($F$27=1,SUM(FM27+(FQ27-FM27)*3/4),IF(FQ$31=1,1,FL27*(1+FQ$31)))</f>
        <v>1.2674866843551682</v>
      </c>
      <c r="FQ27" s="714">
        <f>IF($F$27=1,IF(FQ$30=1,1,FM27*(1+FQ$30)),SUM(FP27+(FT27-FP27)/4))</f>
        <v>1.2796902463088875</v>
      </c>
      <c r="FR27" s="714">
        <f>IF($F$27=1,SUM(FQ27+(FU27-FQ27)/4),SUM(FP27+(FT27-FP27)/2))</f>
        <v>1.292458728012714</v>
      </c>
      <c r="FS27" s="714">
        <f>IF($F$27=1,SUM(FQ27+(FU27-FQ27)/2),SUM(FP27+(FT27-FP27)*3/4))</f>
        <v>1.3052272097165405</v>
      </c>
      <c r="FT27" s="714">
        <f>IF($F$27=1,SUM(FQ27+(FU27-FQ27)*3/4),IF(FU$31=1,1,FP27*(1+FU$31)))</f>
        <v>1.317995691420367</v>
      </c>
      <c r="FU27" s="714">
        <f>IF($F$27=1,IF(FU$30=1,1,FQ27*(1+FU$30)),SUM(FT27+(FX27-FT27)/4))</f>
        <v>1.3307641731241935</v>
      </c>
      <c r="FV27" s="714">
        <f>IF($F$27=1,SUM(FU27+(FY27-FU27)/4),SUM(FT27+(FX27-FT27)/2))</f>
        <v>1.3440574818751951</v>
      </c>
      <c r="FW27" s="714">
        <f>IF($F$27=1,SUM(FU27+(FY27-FU27)/2),SUM(FT27+(FX27-FT27)*3/4))</f>
        <v>1.3573507906261968</v>
      </c>
      <c r="FX27" s="714">
        <f>IF($F$27=1,SUM(FU27+(FY27-FU27)*3/4),IF(FY$31=1,1,FT27*(1+FY$31)))</f>
        <v>1.3706440993771982</v>
      </c>
      <c r="FY27" s="714">
        <f>IF($F$27=1,IF(FY$30=1,1,FU27*(1+FY$30)),SUM(FX27+(GB27-FX27)/4))</f>
        <v>1.3839374081281999</v>
      </c>
      <c r="FZ27" s="714">
        <f>IF($F$27=1,SUM(FY27+(GC27-FY27)/4),SUM(FX27+(GB27-FX27)/2))</f>
        <v>1.397941200509593</v>
      </c>
      <c r="GA27" s="714">
        <f>IF($F$27=1,SUM(FY27+(GC27-FY27)/2),SUM(FX27+(GB27-FX27)*3/4))</f>
        <v>1.4119449928909862</v>
      </c>
      <c r="GB27" s="714">
        <f>IF($F$27=1,SUM(FY27+(GC27-FY27)*3/4),IF(GC$31=1,1,FX27*(1+GC$31)))</f>
        <v>1.4259487852723793</v>
      </c>
      <c r="GC27" s="714">
        <f>IF($F$27=1,IF(GC$30=1,1,FY27*(1+GC$30)),SUM(GB27+(GF27-GB27)/4))</f>
        <v>1.4399525776537725</v>
      </c>
      <c r="GD27" s="714">
        <f>IF($F$27=1,SUM(GC27+(GG27-GC27)/4),SUM(GB27+(GF27-GB27)/2))</f>
        <v>1.454714870892581</v>
      </c>
      <c r="GE27" s="714">
        <f>IF($F$27=1,SUM(GC27+(GG27-GC27)/2),SUM(GB27+(GF27-GB27)*3/4))</f>
        <v>1.4694771641313897</v>
      </c>
      <c r="GF27" s="714">
        <f>IF($F$27=1,SUM(GC27+(GG27-GC27)*3/4),IF(GG$31=1,1,GB27*(1+GG$31)))</f>
        <v>1.4842394573701982</v>
      </c>
      <c r="GG27" s="714">
        <f>IF($F$27=1,IF(GG$30=1,1,GC27*(1+GG$30)),SUM(GF27+(GJ27-GF27)/4))</f>
        <v>1.4990017506090068</v>
      </c>
      <c r="GH27" s="714">
        <f>IF($F$27=1,SUM(GG27+(GK27-GG27)/4),SUM(GF27+(GJ27-GF27)/2))</f>
        <v>1.514805775021804</v>
      </c>
      <c r="GI27" s="714">
        <f>IF($F$27=1,SUM(GG27+(GK27-GG27)/2),SUM(GF27+(GJ27-GF27)*3/4))</f>
        <v>1.5306097994346013</v>
      </c>
      <c r="GJ27" s="714">
        <f>IF($F$27=1,SUM(GG27+(GK27-GG27)*3/4),IF(GK$31=1,1,GF27*(1+GK$31)))</f>
        <v>1.5464138238473983</v>
      </c>
      <c r="GK27" s="714">
        <f>IF($F$27=1,IF(GK$30=1,1,GG27*(1+GK$30)),SUM(GJ27+(GN27-GJ27)/4))</f>
        <v>1.5622178482601956</v>
      </c>
      <c r="GL27" s="714">
        <f>IF($F$27=1,SUM(GK27+(GO27-GK27)/4),SUM(GJ27+(GN27-GJ27)/2))</f>
        <v>1.5788745549575003</v>
      </c>
      <c r="GM27" s="714">
        <f>IF($F$27=1,SUM(GK27+(GO27-GK27)/2),SUM(GJ27+(GN27-GJ27)*3/4))</f>
        <v>1.5955312616548052</v>
      </c>
      <c r="GN27" s="714">
        <f>IF($F$27=1,SUM(GK27+(GO27-GK27)*3/4),IF(GO$31=1,1,GJ27*(1+GO$31)))</f>
        <v>1.6121879683521101</v>
      </c>
      <c r="GO27" s="714">
        <f>IF($F$27=1,IF(GO$30=1,1,GK27*(1+GO$30)),SUM(GN27+(GR27-GN27)/4))</f>
        <v>1.6288446750494148</v>
      </c>
      <c r="GP27" s="714">
        <f>IF($F$27=1,SUM(GO27+(GS27-GO27)/4),SUM(GN27+(GR27-GN27)/2))</f>
        <v>1.6466560128170529</v>
      </c>
      <c r="GQ27" s="714">
        <f>IF($F$27=1,SUM(GO27+(GS27-GO27)/2),SUM(GN27+(GR27-GN27)*3/4))</f>
        <v>1.6644673505846908</v>
      </c>
      <c r="GR27" s="714">
        <f>IF($F$27=1,SUM(GO27+(GS27-GO27)*3/4),IF(GS$31=1,1,GN27*(1+GS$31)))</f>
        <v>1.6822786883523289</v>
      </c>
      <c r="GS27" s="714">
        <f>IF($F$27=1,IF(GS$30=1,1,GO27*(1+GS$30)),SUM(GR27+(GV27-GR27)/4))</f>
        <v>1.700090026119967</v>
      </c>
      <c r="GT27" s="714">
        <f>IF($F$27=1,SUM(GS27+(GW27-GS27)/4),SUM(GR27+(GV27-GR27)/2))</f>
        <v>1.7188579525540169</v>
      </c>
      <c r="GU27" s="714">
        <f>IF($F$27=1,SUM(GS27+(GW27-GS27)/2),SUM(GR27+(GV27-GR27)*3/4))</f>
        <v>1.7376258789880668</v>
      </c>
      <c r="GV27" s="714">
        <f>IF($F$27=1,SUM(GS27+(GW27-GS27)*3/4),IF(GW$31=1,1,GR27*(1+GW$31)))</f>
        <v>1.7563938054221169</v>
      </c>
      <c r="GW27" s="714">
        <f>IF($F$27=1,IF(GW$30=1,1,GS27*(1+GW$30)),SUM(GV27+(GZ27-GV27)/4))</f>
        <v>1.7751617318561668</v>
      </c>
      <c r="GX27" s="714">
        <f>IF($F$27=1,SUM(GW27+(HA27-GW27)/4),SUM(GV27+(GZ27-GV27)/2))</f>
        <v>1.7952081731818277</v>
      </c>
      <c r="GY27" s="714">
        <f>IF($F$27=1,SUM(GW27+(HA27-GW27)/2),SUM(GV27+(GZ27-GV27)*3/4))</f>
        <v>1.8152546145074888</v>
      </c>
      <c r="GZ27" s="714">
        <f>IF($F$27=1,SUM(GW27+(HA27-GW27)*3/4),IF(HA$31=1,1,GV27*(1+HA$31)))</f>
        <v>1.83530105583315</v>
      </c>
      <c r="HA27" s="714">
        <f>IF($F$27=1,IF(HA$30=1,1,GW27*(1+HA$30)),SUM(GZ27+(HD27-GZ27)/4))</f>
        <v>1.8553474971588109</v>
      </c>
      <c r="HB27" s="714">
        <f>IF($F$27=1,SUM(HA27+(HE27-HA27)/4),SUM(GZ27+(HD27-GZ27)/2))</f>
        <v>1.8767466985671717</v>
      </c>
      <c r="HC27" s="714">
        <f>IF($F$27=1,SUM(HA27+(HE27-HA27)/2),SUM(GZ27+(HD27-GZ27)*3/4))</f>
        <v>1.8981458999755327</v>
      </c>
      <c r="HD27" s="714">
        <f>IF($F$27=1,SUM(HA27+(HE27-HA27)*3/4),IF(HE$31=1,1,GZ27*(1+HE$31)))</f>
        <v>1.9195451013838936</v>
      </c>
      <c r="HE27" s="714">
        <f>IF($F$27=1,IF(HE$30=1,1,HA27*(1+HE$30)),SUM(HD27+(HH27-HD27)/4))</f>
        <v>1.9409443027922544</v>
      </c>
      <c r="HF27" s="714">
        <f>IF($F$27=1,SUM(HE27+(HI27-HE27)/4),SUM(HD27+(HH27-HD27)/2))</f>
        <v>1.9637742008439147</v>
      </c>
      <c r="HG27" s="714">
        <f>IF($F$27=1,SUM(HE27+(HI27-HE27)/2),SUM(HD27+(HH27-HD27)*3/4))</f>
        <v>1.9866040988955749</v>
      </c>
      <c r="HH27" s="714">
        <f>IF($F$27=1,SUM(HE27+(HI27-HE27)*3/4),IF(HI$31=1,1,HD27*(1+HI$31)))</f>
        <v>2.009433996947235</v>
      </c>
      <c r="HI27" s="714">
        <f>IF($F$27=1,IF(HI$30=1,1,HE27*(1+HI$30)),SUM(HH27+(HL27-HH27)/4))</f>
        <v>2.0322638949988954</v>
      </c>
      <c r="HJ27" s="714">
        <f>IF($F$27=1,SUM(HI27+(HM27-HI27)/4),SUM(HH27+(HL27-HH27)/2))</f>
        <v>2.056606282634196</v>
      </c>
      <c r="HK27" s="714">
        <f>IF($F$27=1,SUM(HI27+(HM27-HI27)/2),SUM(HH27+(HL27-HH27)*3/4))</f>
        <v>2.080948670269497</v>
      </c>
      <c r="HL27" s="714">
        <f>IF($F$27=1,SUM(HI27+(HM27-HI27)*3/4),IF(HM$31=1,1,HH27*(1+HM$31)))</f>
        <v>2.1052910579047976</v>
      </c>
      <c r="HM27" s="714">
        <f>IF($F$27=1,IF(HM$30=1,1,HI27*(1+HM$30)),SUM(HL27+(HP27-HL27)/4))</f>
        <v>2.1296334455400983</v>
      </c>
      <c r="HN27" s="714">
        <f>IF($F$27=1,SUM(HM27+(HQ27-HM27)/4),SUM(HL27+(HP27-HL27)/2))</f>
        <v>2.1555741439426819</v>
      </c>
      <c r="HO27" s="714">
        <f>IF($F$27=1,SUM(HM27+(HQ27-HM27)/2),SUM(HL27+(HP27-HL27)*3/4))</f>
        <v>2.1815148423452655</v>
      </c>
      <c r="HP27" s="714">
        <f>IF($F$27=1,SUM(HM27+(HQ27-HM27)*3/4),IF(HQ$31=1,1,HL27*(1+HQ$31)))</f>
        <v>2.2074555407478491</v>
      </c>
      <c r="HQ27" s="714">
        <f>IF($F$27=1,IF(HQ$30=1,1,HM27*(1+HQ$30)),SUM(HP27+(HT27-HP27)/4))</f>
        <v>2.2333962391504327</v>
      </c>
      <c r="HR27" s="714">
        <f>IF($F$27=1,SUM(HQ27+(HU27-HQ27)/4),SUM(HP27+(HT27-HP27)/2))</f>
        <v>2.2610252767340828</v>
      </c>
      <c r="HS27" s="714">
        <f>IF($F$27=1,SUM(HQ27+(HU27-HQ27)/2),SUM(HP27+(HT27-HP27)*3/4))</f>
        <v>2.2886543143177329</v>
      </c>
      <c r="HT27" s="714">
        <f>IF($F$27=1,SUM(HQ27+(HU27-HQ27)*3/4),IF(HU$31=1,1,HP27*(1+HU$31)))</f>
        <v>2.316283351901383</v>
      </c>
      <c r="HU27" s="714">
        <f>IF($F$27=1,IF(HU$30=1,1,HQ27*(1+HU$30)),SUM(HT27+(HX27-HT27)/4))</f>
        <v>2.3439123894850331</v>
      </c>
      <c r="HV27" s="714">
        <f>IF($F$27=1,SUM(HU27+(HY27-HU27)/4),SUM(HT27+(HX27-HT27)/2))</f>
        <v>2.3736491125813113</v>
      </c>
      <c r="HW27" s="714">
        <f>IF($F$27=1,SUM(HU27+(HY27-HU27)/2),SUM(HT27+(HX27-HT27)*3/4))</f>
        <v>2.4033858356775895</v>
      </c>
      <c r="HX27" s="715">
        <f>IF($F$27=1,SUM(HU27+(HY27-HU27)*3/4),IF(HY$31=1,1,HT27*(1+HY$31)))</f>
        <v>2.4331225587738681</v>
      </c>
      <c r="HY27" s="715">
        <f>IF($F$27=1,IF(HY$30=1,1,HU27*(1+HY$30)),SUM(HX27+(IB27-HX27)/4))</f>
        <v>2.4628592818701462</v>
      </c>
      <c r="HZ27" s="715">
        <f>IF($F$27=1,SUM(HY27+(IC27-HY27)/4),SUM(HX27+(IB27-HX27)/2))</f>
        <v>2.4941050591520186</v>
      </c>
      <c r="IA27" s="715">
        <f>IF($F$27=1,SUM(HY27+(IC27-HY27)/2),SUM(HX27+(IB27-HX27)*3/4))</f>
        <v>2.5253508364338915</v>
      </c>
      <c r="IB27" s="715">
        <f>IF($F$27=1,SUM(HY27+(IC27-HY27)*3/4),IF(IC$31=1,1,HX27*(1+IC$31)))</f>
        <v>2.5565966137157643</v>
      </c>
      <c r="IC27" s="715">
        <f>IF($F$27=1,IF(IC$30=1,1,HY27*(1+IC$30)),SUM(IB27+(IF27-IB27)/4))</f>
        <v>2.5878423909976367</v>
      </c>
      <c r="ID27" s="715">
        <f>IF($F$27=1,SUM(IC27+(IG27-IC27)/4),SUM(IB27+(IF27-IB27)/2))</f>
        <v>2.6206738026763023</v>
      </c>
      <c r="IE27" s="715">
        <f>IF($F$27=1,SUM(IC27+(IG27-IC27)/2),SUM(IB27+(IF27-IB27)*3/4))</f>
        <v>2.6535052143549676</v>
      </c>
      <c r="IF27" s="715">
        <f>IF($F$27=1,SUM(IC27+(IG27-IC27)*3/4),IF(IG$31=1,1,IB27*(1+IG$31)))</f>
        <v>2.6863366260336328</v>
      </c>
      <c r="IG27" s="715">
        <f>IF($F$27=1,IF(IG$30=1,1,IC27*(1+IG$30)),SUM(IF27+(IJ27-IF27)/4))</f>
        <v>2.7191680377122984</v>
      </c>
      <c r="IH27" s="715">
        <f>IF($F$27=1,SUM(IG27+(IK27-IG27)/4),SUM(IF27+(IJ27-IF27)/2))</f>
        <v>2.7536655502270326</v>
      </c>
      <c r="II27" s="715">
        <f>IF($F$27=1,SUM(IG27+(IK27-IG27)/2),SUM(IF27+(IJ27-IF27)*3/4))</f>
        <v>2.7881630627417673</v>
      </c>
      <c r="IJ27" s="715">
        <f>IF($F$27=1,SUM(IG27+(IK27-IG27)*3/4),IF(IK$31=1,1,IF27*(1+IK$31)))</f>
        <v>2.8226605752565019</v>
      </c>
      <c r="IK27" s="715">
        <f>IF($F$27=1,IF(IK$30=1,1,IG27*(1+IK$30)),SUM(IJ27+(IN27-IJ27)/4))</f>
        <v>2.8571580877712361</v>
      </c>
      <c r="IL27" s="715">
        <f>IF($F$27=1,SUM(IK27+(IO27-IK27)/4),SUM(IJ27+(IN27-IJ27)/2))</f>
        <v>2.8934062510044241</v>
      </c>
      <c r="IM27" s="715">
        <f>IF($F$27=1,SUM(IK27+(IO27-IK27)/2),SUM(IJ27+(IN27-IJ27)*3/4))</f>
        <v>2.9296544142376124</v>
      </c>
      <c r="IN27" s="715">
        <f>IF($F$27=1,SUM(IK27+(IO27-IK27)*3/4),IF(IO$31=1,1,IJ27*(1+IO$31)))</f>
        <v>2.9659025774708003</v>
      </c>
      <c r="IO27" s="715">
        <f>IF($F$27=1,IF(IO$30=1,1,IK27*(1+IO$30)),SUM(IN27+(IR27-IN27)/4))</f>
        <v>3.0021507407039882</v>
      </c>
      <c r="IP27" s="715">
        <f>IF($F$27=1,SUM(IO27+(IS27-IO27)/4),SUM(IN27+(IR27-IN27)/2))</f>
        <v>3.0402383952042551</v>
      </c>
      <c r="IQ27" s="715">
        <f>IF($F$27=1,SUM(IO27+(IS27-IO27)/2),SUM(IN27+(IR27-IN27)*3/4))</f>
        <v>3.0783260497045219</v>
      </c>
      <c r="IR27" s="715">
        <f>IF($F$27=1,SUM(IO27+(IS27-IO27)*3/4),IF(IS$31=1,1,IN27*(1+IS$31)))</f>
        <v>3.1164137042047892</v>
      </c>
      <c r="IS27" s="715">
        <f>IF($F$27=1,IF(IS$30=1,1,IO27*(1+IS$30)),SUM(IR27+(IV27-IR27)/4))</f>
        <v>3.1545013587050561</v>
      </c>
      <c r="IT27" s="715">
        <f>IF($F$27=1,SUM(IS27+(IW27-IS27)/4),SUM(IR27+(IV27-IR27)/2))</f>
        <v>3.1945218534263864</v>
      </c>
      <c r="IU27" s="715">
        <f>IF($F$27=1,SUM(IS27+(IW27-IS27)/2),SUM(IR27+(IV27-IR27)*3/4))</f>
        <v>3.2345423481477162</v>
      </c>
      <c r="IV27" s="715">
        <f>IF($F$27=1,SUM(IS27+(IW27-IS27)*3/4),IF(IW$31=1,1,IR27*(1+IW$31)))</f>
        <v>3.2745628428690461</v>
      </c>
      <c r="IW27" s="715">
        <f>IF($F$27=1,IF(IW$30=1,1,IS27*(1+IW$30)),SUM(IV27+(IZ27-IV27)/4))</f>
        <v>3.3145833375903764</v>
      </c>
      <c r="IX27" s="715">
        <f>IF($F$27=1,SUM(IW27+(JA27-IW27)/4),SUM(IV27+(IZ27-IV27)/2))</f>
        <v>3.3566347586808711</v>
      </c>
      <c r="IY27" s="715">
        <f>IF($F$27=1,SUM(IW27+(JA27-IW27)/2),SUM(IV27+(IZ27-IV27)*3/4))</f>
        <v>3.3986861797713659</v>
      </c>
      <c r="IZ27" s="715">
        <f>IF($F$27=1,SUM(IW27+(JA27-IW27)*3/4),IF(JA$31=1,1,IV27*(1+JA$31)))</f>
        <v>3.4407376008618606</v>
      </c>
      <c r="JA27" s="715">
        <f>IF($F$27=1,IF(JA$30=1,1,IW27*(1+JA$30)),SUM(IZ27+(JD27-IZ27)/4))</f>
        <v>3.4827890219523554</v>
      </c>
      <c r="JB27" s="715">
        <f>IF($F$27=1,SUM(JA27+(JE27-JA27)/4),SUM(IZ27+(JD27-IZ27)/2))</f>
        <v>3.5269744331533728</v>
      </c>
      <c r="JC27" s="715">
        <f>IF($F$27=1,SUM(JA27+(JE27-JA27)/2),SUM(IZ27+(JD27-IZ27)*3/4))</f>
        <v>3.5711598443543897</v>
      </c>
      <c r="JD27" s="715">
        <f>IF($F$27=1,SUM(JA27+(JE27-JA27)*3/4),IF(JE$31=1,1,IZ27*(1+JE$31)))</f>
        <v>3.6153452555554066</v>
      </c>
      <c r="JE27" s="715">
        <f>IF($F$27=1,IF(JE$30=1,1,JA27*(1+JE$30)),SUM(JD27+(JH27-JD27)/4))</f>
        <v>3.659530666756424</v>
      </c>
      <c r="JF27" s="715">
        <f>IF($F$27=1,SUM(JE27+(JI27-JE27)/4),SUM(JD27+(JH27-JD27)/2))</f>
        <v>3.7059583620012893</v>
      </c>
      <c r="JG27" s="715">
        <f>IF($F$27=1,SUM(JE27+(JI27-JE27)/2),SUM(JD27+(JH27-JD27)*3/4))</f>
        <v>3.752386057246154</v>
      </c>
      <c r="JH27" s="715">
        <f>IF($F$27=1,SUM(JE27+(JI27-JE27)*3/4),IF(JI$31=1,1,JD27*(1+JI$31)))</f>
        <v>3.7988137524910188</v>
      </c>
      <c r="JI27" s="715">
        <f>IF($F$27=1,IF(JI$30=1,1,JE27*(1+JI$30)),SUM(JH27+(JL27-JH27)/4))</f>
        <v>3.8452414477358841</v>
      </c>
      <c r="JJ27" s="715">
        <f>IF($F$27=1,SUM(JI27+(JM27-JI27)/4),SUM(JH27+(JL27-JH27)/2))</f>
        <v>3.8940252165672677</v>
      </c>
      <c r="JK27" s="715">
        <f>IF($F$27=1,SUM(JI27+(JM27-JI27)/2),SUM(JH27+(JL27-JH27)*3/4))</f>
        <v>3.9428089853986519</v>
      </c>
      <c r="JL27" s="715">
        <f>IF($F$27=1,SUM(JI27+(JM27-JI27)*3/4),IF(JM$31=1,1,JH27*(1+JM$31)))</f>
        <v>3.9915927542300356</v>
      </c>
      <c r="JM27" s="715">
        <f>IF($F$27=1,IF(JM$30=1,1,JI27*(1+JM$30)),SUM(JL27+(JP27-JL27)/4))</f>
        <v>4.0403765230614193</v>
      </c>
      <c r="JN27" s="715">
        <f>IF($F$27=1,SUM(JM27+(JQ27-JM27)/4),SUM(JL27+(JP27-JL27)/2))</f>
        <v>4.0916359295178939</v>
      </c>
      <c r="JO27" s="715">
        <f>IF($F$27=1,SUM(JM27+(JQ27-JM27)/2),SUM(JL27+(JP27-JL27)*3/4))</f>
        <v>4.1428953359743694</v>
      </c>
      <c r="JP27" s="715">
        <f>IF($F$27=1,SUM(JM27+(JQ27-JM27)*3/4),IF(JQ$31=1,1,JL27*(1+JQ$31)))</f>
        <v>4.194154742430845</v>
      </c>
      <c r="JQ27" s="715">
        <f>IF($F$27=1,IF(JQ$30=1,1,JM27*(1+JQ$30)),SUM(JP27+(JT27-JP27)/4))</f>
        <v>4.2454141488873196</v>
      </c>
      <c r="JR27" s="715">
        <f>IF($F$27=1,SUM(JQ27+(JU27-JQ27)/4),SUM(JP27+(JT27-JP27)/2))</f>
        <v>4.299274824542616</v>
      </c>
      <c r="JS27" s="715">
        <f>IF($F$27=1,SUM(JQ27+(JU27-JQ27)/2),SUM(JP27+(JT27-JP27)*3/4))</f>
        <v>4.3531355001979124</v>
      </c>
      <c r="JT27" s="715">
        <f>IF($F$27=1,SUM(JQ27+(JU27-JQ27)*3/4),IF(JU$31=1,1,JP27*(1+JU$31)))</f>
        <v>4.4069961758532088</v>
      </c>
      <c r="JU27" s="715">
        <f>IF($F$27=1,IF(JU$30=1,1,JQ27*(1+JU$30)),SUM(JT27+(JX27-JT27)/4))</f>
        <v>4.4608568515085052</v>
      </c>
      <c r="JV27" s="715">
        <f>IF($F$27=1,SUM(JU27+(JY27-JU27)/4),SUM(JT27+(JX27-JT27)/2))</f>
        <v>4.517450803381676</v>
      </c>
      <c r="JW27" s="715">
        <f>IF($F$27=1,SUM(JU27+(JY27-JU27)/2),SUM(JT27+(JX27-JT27)*3/4))</f>
        <v>4.574044755254846</v>
      </c>
      <c r="JX27" s="715">
        <f>IF($F$27=1,SUM(JU27+(JY27-JU27)*3/4),IF(JY$31=1,1,JT27*(1+JY$31)))</f>
        <v>4.6306387071280168</v>
      </c>
      <c r="JY27" s="715">
        <f>IF($F$27=1,IF(JY$30=1,1,JU27*(1+JY$30)),SUM(JX27+(KB27-JX27)/4))</f>
        <v>4.6872326590011877</v>
      </c>
      <c r="JZ27" s="715">
        <f>IF($F$27=1,SUM(JY27+(KC27-JY27)/4),SUM(JX27+(KB27-JX27)/2))</f>
        <v>4.7466985930923391</v>
      </c>
      <c r="KA27" s="715">
        <f>IF($F$27=1,SUM(JY27+(KC27-JY27)/2),SUM(JX27+(KB27-JX27)*3/4))</f>
        <v>4.8061645271834905</v>
      </c>
      <c r="KB27" s="715">
        <f>IF($F$27=1,SUM(JY27+(KC27-JY27)*3/4),IF(KC$31=1,1,JX27*(1+KC$31)))</f>
        <v>4.8656304612746419</v>
      </c>
      <c r="KC27" s="715">
        <f>IF($F$27=1,IF(KC$30=1,1,JY27*(1+KC$30)),SUM(KB27+(KF27-KB27)/4))</f>
        <v>4.9250963953657934</v>
      </c>
      <c r="KD27" s="715">
        <f>IF($F$27=1,SUM(KC27+(KG27-KC27)/4),SUM(KB27+(KF27-KB27)/2))</f>
        <v>4.9875800566103363</v>
      </c>
      <c r="KE27" s="715">
        <f>IF($F$27=1,SUM(KC27+(KG27-KC27)/2),SUM(KB27+(KF27-KB27)*3/4))</f>
        <v>5.0500637178548793</v>
      </c>
      <c r="KF27" s="715">
        <f>IF($F$27=1,SUM(KC27+(KG27-KC27)*3/4),IF(KG$31=1,1,KB27*(1+KG$31)))</f>
        <v>5.1125473790994231</v>
      </c>
      <c r="KG27" s="715">
        <f>IF($F$27=1,IF(KG$30=1,1,KC27*(1+KG$30)),SUM(KF27+(KJ27-KF27)/4))</f>
        <v>5.1750310403439661</v>
      </c>
      <c r="KH27" s="715">
        <f>IF($F$27=1,SUM(KG27+(KK27-KG27)/4),SUM(KF27+(KJ27-KF27)/2))</f>
        <v>5.2406855698185781</v>
      </c>
      <c r="KI27" s="715">
        <f>IF($F$27=1,SUM(KG27+(KK27-KG27)/2),SUM(KF27+(KJ27-KF27)*3/4))</f>
        <v>5.3063400992931902</v>
      </c>
      <c r="KJ27" s="715">
        <f>IF($F$27=1,SUM(KG27+(KK27-KG27)*3/4),IF(KK$31=1,1,KF27*(1+KK$31)))</f>
        <v>5.3719946287678022</v>
      </c>
      <c r="KK27" s="715">
        <f>IF($F$27=1,IF(KK$30=1,1,KG27*(1+KK$30)),SUM(KJ27+(KN27-KJ27)/4))</f>
        <v>5.4376491582424142</v>
      </c>
      <c r="KL27" s="715">
        <f>IF($F$27=1,SUM(KK27+(KO27-KK27)/4),SUM(KJ27+(KN27-KJ27)/2))</f>
        <v>5.5066354684981871</v>
      </c>
      <c r="KM27" s="715">
        <f>IF($F$27=1,SUM(KK27+(KO27-KK27)/2),SUM(KJ27+(KN27-KJ27)*3/4))</f>
        <v>5.5756217787539608</v>
      </c>
      <c r="KN27" s="715">
        <f>IF($F$27=1,SUM(KK27+(KO27-KK27)*3/4),IF(KO$31=1,1,KJ27*(1+KO$31)))</f>
        <v>5.6446080890097345</v>
      </c>
      <c r="KO27" s="715">
        <f>IF($F$27=1,IF(KO$30=1,1,KK27*(1+KO$30)),SUM(KN27+(KR27-KN27)/4))</f>
        <v>5.7135943992655074</v>
      </c>
      <c r="KP27" s="715">
        <f>IF($F$27=1,SUM(KO27+(KS27-KO27)/4),SUM(KN27+(KR27-KN27)/2))</f>
        <v>5.7860815687081901</v>
      </c>
      <c r="KQ27" s="715">
        <f>IF($F$27=1,SUM(KO27+(KS27-KO27)/2),SUM(KN27+(KR27-KN27)*3/4))</f>
        <v>5.8585687381508729</v>
      </c>
      <c r="KR27" s="715">
        <f>IF($F$27=1,SUM(KO27+(KS27-KO27)*3/4),IF(KS$31=1,1,KN27*(1+KS$31)))</f>
        <v>5.9310559075935556</v>
      </c>
      <c r="KS27" s="715">
        <f>IF($F$27=1,IF(KS$30=1,1,KO27*(1+KS$30)),SUM(KR27+(KV27-KR27)/4))</f>
        <v>6.0035430770362384</v>
      </c>
      <c r="KT27" s="715">
        <f>IF($F$27=1,SUM(KS27+(KW27-KS27)/4),SUM(KR27+(KV27-KR27)/2))</f>
        <v>6.0797087643201504</v>
      </c>
      <c r="KU27" s="715">
        <f>IF($F$27=1,SUM(KS27+(KW27-KS27)/2),SUM(KR27+(KV27-KR27)*3/4))</f>
        <v>6.1558744516040633</v>
      </c>
      <c r="KV27" s="715">
        <f>IF($F$27=1,SUM(KS27+(KW27-KS27)*3/4),IF(KW$31=1,1,KR27*(1+KW$31)))</f>
        <v>6.2320401388879763</v>
      </c>
      <c r="KW27" s="715">
        <f>IF($F$27=1,IF(KW$30=1,1,KS27*(1+KW$30)),SUM(KV27+(KZ27-KV27)/4))</f>
        <v>6.3082058261718883</v>
      </c>
      <c r="KX27" s="715">
        <f>IF($F$27=1,SUM(KW27+(LA27-KW27)/4),SUM(KV27+(KZ27-KV27)/2))</f>
        <v>6.3882367056231528</v>
      </c>
      <c r="KY27" s="715">
        <f>IF($F$27=1,SUM(KW27+(LA27-KW27)/2),SUM(KV27+(KZ27-KV27)*3/4))</f>
        <v>6.4682675850744182</v>
      </c>
      <c r="KZ27" s="715">
        <f>IF($F$27=1,SUM(KW27+(LA27-KW27)*3/4),IF(LA$31=1,1,KV27*(1+LA$31)))</f>
        <v>6.5482984645256828</v>
      </c>
      <c r="LA27" s="715">
        <f>IF($F$27=1,IF(LA$30=1,1,KW27*(1+LA$30)),SUM(KZ27+(LD27-KZ27)/4))</f>
        <v>6.6283293439769473</v>
      </c>
      <c r="LB27" s="715">
        <f>IF($F$27=1,SUM(LA27+(LE27-LA27)/4),SUM(KZ27+(LD27-KZ27)/2))</f>
        <v>6.7124215631132103</v>
      </c>
      <c r="LC27" s="715">
        <f>IF($F$27=1,SUM(LA27+(LE27-LA27)/2),SUM(KZ27+(LD27-KZ27)*3/4))</f>
        <v>6.7965137822494741</v>
      </c>
      <c r="LD27" s="715">
        <f>IF($F$27=1,SUM(LA27+(LE27-LA27)*3/4),IF(LE$31=1,1,KZ27*(1+LE$31)))</f>
        <v>6.880606001385738</v>
      </c>
      <c r="LE27" s="715">
        <f>IF($F$27=1,IF(LE$30=1,1,LA27*(1+LE$30)),SUM(LD27+(LH27-LD27)/4))</f>
        <v>6.9646982205220009</v>
      </c>
      <c r="LF27" s="715">
        <f>IF($F$27=1,SUM(LE27+(LI27-LE27)/4),SUM(LD27+(LH27-LD27)/2))</f>
        <v>7.0530578807899804</v>
      </c>
      <c r="LG27" s="715">
        <f>IF($F$27=1,SUM(LE27+(LI27-LE27)/2),SUM(LD27+(LH27-LD27)*3/4))</f>
        <v>7.141417541057959</v>
      </c>
      <c r="LH27" s="715">
        <f>IF($F$27=1,SUM(LE27+(LI27-LE27)*3/4),IF(LI$31=1,1,LD27*(1+LI$31)))</f>
        <v>7.2297772013259376</v>
      </c>
      <c r="LI27" s="715">
        <f>IF($F$27=1,IF(LI$30=1,1,LE27*(1+LI$30)),SUM(LH27+(LL27-LH27)/4))</f>
        <v>7.3181368615939171</v>
      </c>
      <c r="LJ27" s="715">
        <f>IF($F$27=1,SUM(LI27+(LM27-LI27)/4),SUM(LH27+(LL27-LH27)/2))</f>
        <v>7.4109805235030111</v>
      </c>
      <c r="LK27" s="715">
        <f>IF($F$27=1,SUM(LI27+(LM27-LI27)/2),SUM(LH27+(LL27-LH27)*3/4))</f>
        <v>7.5038241854121051</v>
      </c>
      <c r="LL27" s="715">
        <f>IF($F$27=1,SUM(LI27+(LM27-LI27)*3/4),IF(LM$31=1,1,LH27*(1+LM$31)))</f>
        <v>7.596667847321199</v>
      </c>
      <c r="LM27" s="715">
        <f>IF($F$27=1,IF(LM$30=1,1,LI27*(1+LM$30)),SUM(LL27+(LP27-LL27)/4))</f>
        <v>7.689511509230293</v>
      </c>
      <c r="LN27" s="715">
        <f>IF($F$27=1,SUM(LM27+(LQ27-LM27)/4),SUM(LL27+(LP27-LL27)/2))</f>
        <v>7.7870667231202901</v>
      </c>
      <c r="LO27" s="715">
        <f>IF($F$27=1,SUM(LM27+(LQ27-LM27)/2),SUM(LL27+(LP27-LL27)*3/4))</f>
        <v>7.8846219370102864</v>
      </c>
      <c r="LP27" s="715">
        <f>IF($F$27=1,SUM(LM27+(LQ27-LM27)*3/4),IF(LQ$31=1,1,LL27*(1+LQ$31)))</f>
        <v>7.9821771509002826</v>
      </c>
      <c r="LQ27" s="715">
        <f>IF($F$27=1,IF(LQ$30=1,1,LM27*(1+LQ$30)),SUM(LP27+(LT27-LP27)/4))</f>
        <v>8.0797323647902797</v>
      </c>
      <c r="LR27" s="715">
        <f>IF($F$27=1,SUM(LQ27+(LU27-LQ27)/4),SUM(LP27+(LT27-LP27)/2))</f>
        <v>8.1822382285340147</v>
      </c>
      <c r="LS27" s="715">
        <f>IF($F$27=1,SUM(LQ27+(LU27-LQ27)/2),SUM(LP27+(LT27-LP27)*3/4))</f>
        <v>8.2847440922777515</v>
      </c>
      <c r="LT27" s="715">
        <f>IF($F$27=1,SUM(LQ27+(LU27-LQ27)*3/4),IF(LU$31=1,1,LP27*(1+LU$31)))</f>
        <v>8.3872499560214866</v>
      </c>
      <c r="LU27" s="715">
        <f>IF($F$27=1,IF(LU$30=1,1,LQ27*(1+LU$30)),SUM(LT27+(LX27-LT27)/4))</f>
        <v>8.4897558197652216</v>
      </c>
      <c r="LV27" s="715">
        <f>IF($F$27=1,SUM(LU27+(LY27-LU27)/4),SUM(LT27+(LX27-LT27)/2))</f>
        <v>8.5974635647730633</v>
      </c>
      <c r="LW27" s="715">
        <f>IF($F$27=1,SUM(LU27+(LY27-LU27)/2),SUM(LT27+(LX27-LT27)*3/4))</f>
        <v>8.7051713097809049</v>
      </c>
      <c r="LX27" s="715">
        <f>IF($F$27=1,SUM(LU27+(LY27-LU27)*3/4),IF(LY$31=1,1,LT27*(1+LY$31)))</f>
        <v>8.8128790547887483</v>
      </c>
      <c r="LY27" s="715">
        <f>IF($F$27=1,IF(LY$30=1,1,LU27*(1+LY$30)),SUM(LX27+(MB27-LX27)/4))</f>
        <v>8.92058679979659</v>
      </c>
      <c r="LZ27" s="715">
        <f>IF($F$27=1,SUM(LY27+(MC27-LY27)/4),SUM(LX27+(MB27-LX27)/2))</f>
        <v>9.0337604067589847</v>
      </c>
      <c r="MA27" s="715">
        <f>IF($F$27=1,SUM(LY27+(MC27-LY27)/2),SUM(LX27+(MB27-LX27)*3/4))</f>
        <v>9.1469340137213795</v>
      </c>
      <c r="MB27" s="715">
        <f>IF($F$27=1,SUM(LY27+(MC27-LY27)*3/4),IF(MC$31=1,1,LX27*(1+MC$31)))</f>
        <v>9.2601076206837742</v>
      </c>
      <c r="MC27" s="715">
        <f>IF($F$27=1,IF(MC$30=1,1,LY27*(1+MC$30)),SUM(MB27+(MF27-MB27)/4))</f>
        <v>9.373281227646169</v>
      </c>
      <c r="MD27" s="715">
        <f>IF($F$27=1,SUM(MC27+(MG27-MC27)/4),SUM(MB27+(MF27-MB27)/2))</f>
        <v>9.4921980735233724</v>
      </c>
      <c r="ME27" s="715">
        <f>IF($F$27=1,SUM(MC27+(MG27-MC27)/2),SUM(MB27+(MF27-MB27)*3/4))</f>
        <v>9.6111149194005741</v>
      </c>
      <c r="MF27" s="715">
        <f>IF($F$27=1,SUM(MC27+(MG27-MC27)*3/4),IF(MG$31=1,1,MB27*(1+MG$31)))</f>
        <v>9.7300317652777757</v>
      </c>
      <c r="MG27" s="715">
        <f>IF($F$27=1,IF(MG$30=1,1,MC27*(1+MG$30)),SUM(MF27+(MJ27-MF27)/4))</f>
        <v>9.8489486111549791</v>
      </c>
      <c r="MH27" s="715">
        <f>IF($F$27=1,SUM(MG27+(MK27-MG27)/4),SUM(MF27+(MJ27-MF27)/2))</f>
        <v>9.9739001489996753</v>
      </c>
      <c r="MI27" s="715">
        <f>IF($F$27=1,SUM(MG27+(MK27-MG27)/2),SUM(MF27+(MJ27-MF27)*3/4))</f>
        <v>10.09885168684437</v>
      </c>
      <c r="MJ27" s="715">
        <f>IF($F$27=1,SUM(MG27+(MK27-MG27)*3/4),IF(MK$31=1,1,MF27*(1+MK$31)))</f>
        <v>10.223803224689066</v>
      </c>
      <c r="MK27" s="715">
        <f>IF($F$27=1,IF(MK$30=1,1,MG27*(1+MK$30)),SUM(MJ27+(MN27-MJ27)/4))</f>
        <v>10.348754762533762</v>
      </c>
      <c r="ML27" s="715">
        <f>IF($F$27=1,SUM(MK27+(MO27-MK27)/4),SUM(MJ27+(MN27-MJ27)/2))</f>
        <v>10.480047235812751</v>
      </c>
      <c r="MM27" s="715">
        <f>IF($F$27=1,SUM(MK27+(MO27-MK27)/2),SUM(MJ27+(MN27-MJ27)*3/4))</f>
        <v>10.611339709091741</v>
      </c>
      <c r="MN27" s="715">
        <f>IF($F$27=1,SUM(MK27+(MO27-MK27)*3/4),IF(MO$31=1,1,MJ27*(1+MO$31)))</f>
        <v>10.742632182370732</v>
      </c>
      <c r="MO27" s="715">
        <f>IF($F$27=1,IF(MO$30=1,1,MK27*(1+MO$30)),SUM(MN27+(MR27-MN27)/4))</f>
        <v>10.873924655649722</v>
      </c>
      <c r="MP27" s="715">
        <f>IF($F$27=1,SUM(MO27+(MS27-MO27)/4),SUM(MN27+(MR27-MN27)/2))</f>
        <v>11.011879848815406</v>
      </c>
      <c r="MQ27" s="715">
        <f>IF($F$27=1,SUM(MO27+(MS27-MO27)/2),SUM(MN27+(MR27-MN27)*3/4))</f>
        <v>11.149835041981092</v>
      </c>
      <c r="MR27" s="715">
        <f>IF($F$27=1,SUM(MO27+(MS27-MO27)*3/4),IF(MS$31=1,1,MN27*(1+MS$31)))</f>
        <v>11.287790235146776</v>
      </c>
      <c r="MS27" s="715">
        <f>IF($F$27=1,IF(MS$30=1,1,MO27*(1+MS$30)),SUM(MR27+(MV27-MR27)/4))</f>
        <v>11.42574542831246</v>
      </c>
      <c r="MT27" s="715">
        <f>IF($F$27=1,SUM(MS27+(MW27-MS27)/4),SUM(MR27+(MV27-MR27)/2))</f>
        <v>11.57070145546369</v>
      </c>
      <c r="MU27" s="715">
        <f>IF($F$27=1,SUM(MS27+(MW27-MS27)/2),SUM(MR27+(MV27-MR27)*3/4))</f>
        <v>11.715657482614919</v>
      </c>
      <c r="MV27" s="715">
        <f>IF($F$27=1,SUM(MS27+(MW27-MS27)*3/4),IF(MW$31=1,1,MR27*(1+MW$31)))</f>
        <v>11.860613509766148</v>
      </c>
      <c r="MW27" s="715">
        <f>IF($F$27=1,IF(MW$30=1,1,MS27*(1+MW$30)),SUM(MV27+(MZ27-MV27)/4))</f>
        <v>12.005569536917378</v>
      </c>
      <c r="MX27" s="715">
        <f>IF($F$27=1,SUM(MW27+(NA27-MW27)/4),SUM(MV27+(MZ27-MV27)/2))</f>
        <v>12.157881670482601</v>
      </c>
      <c r="MY27" s="715">
        <f>IF($F$27=1,SUM(MW27+(NA27-MW27)/2),SUM(MV27+(MZ27-MV27)*3/4))</f>
        <v>12.310193804047824</v>
      </c>
      <c r="MZ27" s="715">
        <f>IF($F$27=1,SUM(MW27+(NA27-MW27)*3/4),IF(NA$31=1,1,MV27*(1+NA$31)))</f>
        <v>12.462505937613047</v>
      </c>
      <c r="NA27" s="715">
        <f>IF($F$27=1,IF(NA$30=1,1,MW27*(1+NA$30)),SUM(MZ27+(ND27-MZ27)/4))</f>
        <v>12.61481807117827</v>
      </c>
      <c r="NB27" s="715">
        <f>IF($F$27=1,SUM(NA27+(NE27-NA27)/4),SUM(MZ27+(ND27-MZ27)/2))</f>
        <v>12.774859612651998</v>
      </c>
      <c r="NC27" s="715">
        <f>IF($F$27=1,SUM(NA27+(NE27-NA27)/2),SUM(MZ27+(ND27-MZ27)*3/4))</f>
        <v>12.934901154125727</v>
      </c>
      <c r="ND27" s="715">
        <f>IF($F$27=1,SUM(NA27+(NE27-NA27)*3/4),IF(NE$31=1,1,MZ27*(1+NE$31)))</f>
        <v>13.094942695599457</v>
      </c>
      <c r="NE27" s="715">
        <f>IF($F$27=1,IF(NE$30=1,1,NA27*(1+NE$30)),SUM(ND27+(NH27-ND27)/4))</f>
        <v>13.254984237073185</v>
      </c>
      <c r="NF27" s="715">
        <f>IF($F$27=1,SUM(NE27+(NI27-NE27)/4),SUM(ND27+(NH27-ND27)/2))</f>
        <v>13.423147431939856</v>
      </c>
      <c r="NG27" s="715">
        <f>IF($F$27=1,SUM(NE27+(NI27-NE27)/2),SUM(ND27+(NH27-ND27)*3/4))</f>
        <v>13.591310626806528</v>
      </c>
      <c r="NH27" s="715">
        <f>IF($F$27=1,SUM(NE27+(NI27-NE27)*3/4),IF(NI$31=1,1,ND27*(1+NI$31)))</f>
        <v>13.7594738216732</v>
      </c>
      <c r="NI27" s="715">
        <f>IF($F$27=1,IF(NI$30=1,1,NE27*(1+NI$30)),SUM(NH27+(NL27-NH27)/4))</f>
        <v>13.927637016539872</v>
      </c>
      <c r="NJ27" s="715">
        <f>IF($F$27=1,SUM(NI27+(NM27-NI27)/4),SUM(NH27+(NL27-NH27)/2))</f>
        <v>14.104334015627503</v>
      </c>
      <c r="NK27" s="715">
        <f>IF($F$27=1,SUM(NI27+(NM27-NI27)/2),SUM(NH27+(NL27-NH27)*3/4))</f>
        <v>14.281031014715133</v>
      </c>
      <c r="NL27" s="715">
        <f>IF($F$27=1,SUM(NI27+(NM27-NI27)*3/4),IF(NM$31=1,1,NH27*(1+NM$31)))</f>
        <v>14.457728013802761</v>
      </c>
      <c r="NM27" s="715">
        <f>IF($F$27=1,IF(NM$30=1,1,NI27*(1+NM$30)),SUM(NL27+(NP27-NL27)/4))</f>
        <v>14.634425012890391</v>
      </c>
      <c r="NN27" s="715">
        <f>IF($F$27=1,SUM(NM27+(NQ27-NM27)/4),SUM(NL27+(NP27-NL27)/2))</f>
        <v>14.820088882510186</v>
      </c>
      <c r="NO27" s="715">
        <f>IF($F$27=1,SUM(NM27+(NQ27-NM27)/2),SUM(NL27+(NP27-NL27)*3/4))</f>
        <v>15.005752752129979</v>
      </c>
      <c r="NP27" s="715">
        <f>IF($F$27=1,SUM(NM27+(NQ27-NM27)*3/4),IF(NQ$31=1,1,NL27*(1+NQ$31)))</f>
        <v>15.191416621749774</v>
      </c>
      <c r="NQ27" s="715">
        <f>IF($F$27=1,IF(NQ$30=1,1,NM27*(1+NQ$30)),SUM(NP27+(NT27-NP27)/4))</f>
        <v>15.377080491369568</v>
      </c>
      <c r="NR27" s="715">
        <f>IF($F$27=1,SUM(NQ27+(NU27-NQ27)/4),SUM(NP27+(NT27-NP27)/2))</f>
        <v>15.572166274717256</v>
      </c>
      <c r="NS27" s="715">
        <f>IF($F$27=1,SUM(NQ27+(NU27-NQ27)/2),SUM(NP27+(NT27-NP27)*3/4))</f>
        <v>15.767252058064944</v>
      </c>
      <c r="NT27" s="715">
        <f>IF($F$27=1,SUM(NQ27+(NU27-NQ27)*3/4),IF(NU$31=1,1,NP27*(1+NU$31)))</f>
        <v>15.962337841412632</v>
      </c>
      <c r="NU27" s="715">
        <f>IF($F$27=1,IF(NU$30=1,1,NQ27*(1+NU$30)),SUM(NT27+(NX27-NT27)/4))</f>
        <v>16.15742362476032</v>
      </c>
      <c r="NV27" s="715">
        <f>IF($F$27=1,SUM(NU27+(NY27-NU27)/4),SUM(NT27+(NX27-NT27)/2))</f>
        <v>16.362409457180583</v>
      </c>
      <c r="NW27" s="715">
        <f>IF($F$27=1,SUM(NU27+(NY27-NU27)/2),SUM(NT27+(NX27-NT27)*3/4))</f>
        <v>16.567395289600849</v>
      </c>
      <c r="NX27" s="715">
        <f>IF($F$27=1,SUM(NU27+(NY27-NU27)*3/4),IF(NY$31=1,1,NT27*(1+NY$31)))</f>
        <v>16.772381122021116</v>
      </c>
      <c r="NY27" s="715">
        <f>IF($F$27=1,IF(NY$30=1,1,NU27*(1+NY$30)),SUM(NX27+(OB27-NX27)/4))</f>
        <v>16.977366954441379</v>
      </c>
      <c r="NZ27" s="715">
        <f>IF($F$27=1,SUM(NY27+(OC27-NY27)/4),SUM(NX27+(OB27-NX27)/2))</f>
        <v>17.192755235288789</v>
      </c>
      <c r="OA27" s="715">
        <f>IF($F$27=1,SUM(NY27+(OC27-NY27)/2),SUM(NX27+(OB27-NX27)*3/4))</f>
        <v>17.408143516136199</v>
      </c>
      <c r="OB27" s="715">
        <f>IF($F$27=1,SUM(NY27+(OC27-NY27)*3/4),IF(OC$31=1,1,NX27*(1+OC$31)))</f>
        <v>17.623531796983613</v>
      </c>
      <c r="OC27" s="715">
        <f>IF($F$27=1,IF(OC$30=1,1,NY27*(1+OC$30)),SUM(OB27+(OF27-OB27)/4))</f>
        <v>17.838920077831023</v>
      </c>
      <c r="OD27" s="715">
        <f>IF($F$27=1,SUM(OC27+(OG27-OC27)/4),SUM(OB27+(OF27-OB27)/2))</f>
        <v>18.065238701799579</v>
      </c>
      <c r="OE27" s="715">
        <f>IF($F$27=1,SUM(OC27+(OG27-OC27)/2),SUM(OB27+(OF27-OB27)*3/4))</f>
        <v>18.291557325768132</v>
      </c>
      <c r="OF27" s="715">
        <f>IF($F$27=1,SUM(OC27+(OG27-OC27)*3/4),IF(OG$31=1,1,OB27*(1+OG$31)))</f>
        <v>18.517875949736688</v>
      </c>
      <c r="OG27" s="715">
        <f>IF($F$27=1,IF(OG$30=1,1,OC27*(1+OG$30)),SUM(OF27+(OJ27-OF27)/4))</f>
        <v>18.744194573705244</v>
      </c>
      <c r="OH27" s="715">
        <f>IF($F$27=1,SUM(OG27+(OK27-OG27)/4),SUM(OF27+(OJ27-OF27)/2))</f>
        <v>18.981998224644386</v>
      </c>
      <c r="OI27" s="715">
        <f>IF($F$27=1,SUM(OG27+(OK27-OG27)/2),SUM(OF27+(OJ27-OF27)*3/4))</f>
        <v>19.219801875583531</v>
      </c>
      <c r="OJ27" s="715">
        <f>IF($F$27=1,SUM(OG27+(OK27-OG27)*3/4),IF(OK$31=1,1,OF27*(1+OK$31)))</f>
        <v>19.457605526522677</v>
      </c>
      <c r="OK27" s="715">
        <f>IF($F$27=1,IF(OK$30=1,1,OG27*(1+OK$30)),SUM(OJ27+(ON27-OJ27)/4))</f>
        <v>19.695409177461819</v>
      </c>
      <c r="OL27" s="715">
        <f>IF($F$27=1,SUM(OK27+(OO27-OK27)/4),SUM(OJ27+(ON27-OJ27)/2))</f>
        <v>19.945280687849952</v>
      </c>
      <c r="OM27" s="715">
        <f>IF($F$27=1,SUM(OK27+(OO27-OK27)/2),SUM(OJ27+(ON27-OJ27)*3/4))</f>
        <v>20.195152198238084</v>
      </c>
      <c r="ON27" s="715">
        <f>IF($F$27=1,SUM(OK27+(OO27-OK27)*3/4),IF(OO$31=1,1,OJ27*(1+OO$31)))</f>
        <v>20.445023708626213</v>
      </c>
      <c r="OO27" s="715">
        <f>IF($F$27=1,IF(OO$30=1,1,OK27*(1+OO$30)),SUM(ON27+(OR27-ON27)/4))</f>
        <v>20.694895219014345</v>
      </c>
      <c r="OP27" s="715">
        <f>IF($F$27=1,SUM(OO27+(OS27-OO27)/4),SUM(ON27+(OR27-ON27)/2))</f>
        <v>20.957446998421734</v>
      </c>
      <c r="OQ27" s="715">
        <f>IF($F$27=1,SUM(OO27+(OS27-OO27)/2),SUM(ON27+(OR27-ON27)*3/4))</f>
        <v>21.219998777829126</v>
      </c>
      <c r="OR27" s="715">
        <f>IF($F$27=1,SUM(OO27+(OS27-OO27)*3/4),IF(OS$31=1,1,ON27*(1+OS$31)))</f>
        <v>21.482550557236515</v>
      </c>
      <c r="OS27" s="715">
        <f>IF($F$27=1,IF(OS$30=1,1,OO27*(1+OS$30)),SUM(OR27+(OV27-OR27)/4))</f>
        <v>21.745102336643903</v>
      </c>
      <c r="OT27" s="715">
        <f>IF($F$27=1,SUM(OS27+(OW27-OS27)/4),SUM(OR27+(OV27-OR27)/2))</f>
        <v>22.02097787268605</v>
      </c>
      <c r="OU27" s="715">
        <f>IF($F$27=1,SUM(OS27+(OW27-OS27)/2),SUM(OR27+(OV27-OR27)*3/4))</f>
        <v>22.296853408728197</v>
      </c>
      <c r="OV27" s="715">
        <f>IF($F$27=1,SUM(OS27+(OW27-OS27)*3/4),IF(OW$31=1,1,OR27*(1+OW$31)))</f>
        <v>22.572728944770343</v>
      </c>
      <c r="OW27" s="715">
        <f>IF($F$27=1,IF(OW$30=1,1,OS27*(1+OW$30)),SUM(OV27+(OZ27-OV27)/4))</f>
        <v>22.84860448081249</v>
      </c>
      <c r="OX27" s="715">
        <f>IF($F$27=1,SUM(OW27+(PA27-OW27)/4),SUM(OV27+(OZ27-OV27)/2))</f>
        <v>23.138479916272594</v>
      </c>
      <c r="OY27" s="715">
        <f>IF($F$27=1,SUM(OW27+(PA27-OW27)/2),SUM(OV27+(OZ27-OV27)*3/4))</f>
        <v>23.428355351732698</v>
      </c>
      <c r="OZ27" s="715">
        <f>IF($F$27=1,SUM(OW27+(PA27-OW27)*3/4),IF(PA$31=1,1,OV27*(1+PA$31)))</f>
        <v>23.718230787192798</v>
      </c>
      <c r="PA27" s="715">
        <f>IF($F$27=1,IF(PA$30=1,1,OW27*(1+PA$30)),SUM(OZ27+(PD27-OZ27)/4))</f>
        <v>24.008106222652902</v>
      </c>
      <c r="PB27" s="715">
        <f>IF($F$27=1,SUM(PA27+(PE27-PA27)/4),SUM(OZ27+(PD27-OZ27)/2))</f>
        <v>24.312692012638813</v>
      </c>
      <c r="PC27" s="715">
        <f>IF($F$27=1,SUM(PA27+(PE27-PA27)/2),SUM(OZ27+(PD27-OZ27)*3/4))</f>
        <v>24.617277802624727</v>
      </c>
      <c r="PD27" s="715">
        <f>IF($F$27=1,SUM(PA27+(PE27-PA27)*3/4),IF(PE$31=1,1,OZ27*(1+PE$31)))</f>
        <v>24.921863592610638</v>
      </c>
      <c r="PE27" s="715">
        <f>IF($F$27=1,IF(PE$30=1,1,PA27*(1+PE$30)),SUM(PD27+(PH27-PD27)/4))</f>
        <v>25.226449382596549</v>
      </c>
      <c r="PF27" s="715">
        <f>IF($F$27=1,SUM(PE27+(PI27-PE27)/4),SUM(PD27+(PH27-PD27)/2))</f>
        <v>25.546492035793737</v>
      </c>
      <c r="PG27" s="715">
        <f>IF($F$27=1,SUM(PE27+(PI27-PE27)/2),SUM(PD27+(PH27-PD27)*3/4))</f>
        <v>25.866534688990924</v>
      </c>
      <c r="PH27" s="715">
        <f>IF($F$27=1,SUM(PE27+(PI27-PE27)*3/4),IF(PI$31=1,1,PD27*(1+PI$31)))</f>
        <v>26.186577342188116</v>
      </c>
      <c r="PI27" s="715">
        <f>IF($F$27=1,IF(PI$30=1,1,PE27*(1+PI$30)),SUM(PH27+(PL27-PH27)/4))</f>
        <v>26.506619995385304</v>
      </c>
      <c r="PJ27" s="715">
        <f>IF($F$27=1,SUM(PI27+(PM27-PI27)/4),SUM(PH27+(PL27-PH27)/2))</f>
        <v>26.842903903673456</v>
      </c>
      <c r="PK27" s="715">
        <f>IF($F$27=1,SUM(PI27+(PM27-PI27)/2),SUM(PH27+(PL27-PH27)*3/4))</f>
        <v>27.179187811961604</v>
      </c>
      <c r="PL27" s="715">
        <f>IF($F$27=1,SUM(PI27+(PM27-PI27)*3/4),IF(PM$31=1,1,PH27*(1+PM$31)))</f>
        <v>27.515471720249757</v>
      </c>
      <c r="PM27" s="715">
        <f>IF($F$27=1,IF(PM$30=1,1,PI27*(1+PM$30)),SUM(PL27+(PP27-PL27)/4))</f>
        <v>27.851755628537909</v>
      </c>
      <c r="PN27" s="715">
        <f>IF($F$27=1,SUM(PM27+(PQ27-PM27)/4),SUM(PL27+(PP27-PL27)/2))</f>
        <v>28.205104989455364</v>
      </c>
      <c r="PO27" s="715">
        <f>IF($F$27=1,SUM(PM27+(PQ27-PM27)/2),SUM(PL27+(PP27-PL27)*3/4))</f>
        <v>28.55845435037282</v>
      </c>
      <c r="PP27" s="715">
        <f>IF($F$27=1,SUM(PM27+(PQ27-PM27)*3/4),IF(PQ$31=1,1,PL27*(1+PQ$31)))</f>
        <v>28.911803711290272</v>
      </c>
      <c r="PQ27" s="715">
        <f>IF($F$27=1,IF(PQ$30=1,1,PM27*(1+PQ$30)),SUM(PP27+(PT27-PP27)/4))</f>
        <v>29.265153072207728</v>
      </c>
      <c r="PR27" s="715">
        <f>IF($F$27=1,SUM(PQ27+(PU27-PQ27)/4),SUM(PP27+(PT27-PP27)/2))</f>
        <v>29.636433908975537</v>
      </c>
      <c r="PS27" s="715">
        <f>IF($F$27=1,SUM(PQ27+(PU27-PQ27)/2),SUM(PP27+(PT27-PP27)*3/4))</f>
        <v>30.007714745743346</v>
      </c>
      <c r="PT27" s="715">
        <f>IF($F$27=1,SUM(PQ27+(PU27-PQ27)*3/4),IF(PU$31=1,1,PP27*(1+PU$31)))</f>
        <v>30.378995582511156</v>
      </c>
      <c r="PU27" s="715">
        <f>IF($F$27=1,IF(PU$30=1,1,PQ27*(1+PU$30)),SUM(PT27+(PX27-PT27)/4))</f>
        <v>30.750276419278965</v>
      </c>
      <c r="PV27" s="715">
        <f>IF($F$27=1,SUM(PU27+(PY27-PU27)/4),SUM(PT27+(PX27-PT27)/2))</f>
        <v>31.140398703335414</v>
      </c>
      <c r="PW27" s="715">
        <f>IF($F$27=1,SUM(PU27+(PY27-PU27)/2),SUM(PT27+(PX27-PT27)*3/4))</f>
        <v>31.530520987391867</v>
      </c>
      <c r="PX27" s="715">
        <f>IF($F$27=1,SUM(PU27+(PY27-PU27)*3/4),IF(PY$31=1,1,PT27*(1+PY$31)))</f>
        <v>31.920643271448316</v>
      </c>
      <c r="PY27" s="715">
        <f>IF($F$27=1,IF(PY$30=1,1,PU27*(1+PY$30)),SUM(PX27+(QB27-PX27)/4))</f>
        <v>32.310765555504766</v>
      </c>
      <c r="PZ27" s="715">
        <f>IF($F$27=1,SUM(PY27+(QC27-PY27)/4),SUM(PX27+(QB27-PX27)/2))</f>
        <v>32.720685436752504</v>
      </c>
      <c r="QA27" s="715">
        <f>IF($F$27=1,SUM(PY27+(QC27-PY27)/2),SUM(PX27+(QB27-PX27)*3/4))</f>
        <v>33.130605318000249</v>
      </c>
      <c r="QB27" s="715">
        <f>IF($F$27=1,SUM(PY27+(QC27-PY27)*3/4),IF(QC$31=1,1,PX27*(1+QC$31)))</f>
        <v>33.540525199247988</v>
      </c>
      <c r="QC27" s="715">
        <f>IF($F$27=1,IF(QC$30=1,1,PY27*(1+QC$30)),SUM(QB27+(QF27-QB27)/4))</f>
        <v>33.950445080495726</v>
      </c>
      <c r="QD27" s="715">
        <f>IF($F$27=1,SUM(QC27+(QG27-QC27)/4),SUM(QB27+(QF27-QB27)/2))</f>
        <v>34.381167230727591</v>
      </c>
      <c r="QE27" s="715">
        <f>IF($F$27=1,SUM(QC27+(QG27-QC27)/2),SUM(QB27+(QF27-QB27)*3/4))</f>
        <v>34.811889380959457</v>
      </c>
      <c r="QF27" s="715">
        <f>IF($F$27=1,SUM(QC27+(QG27-QC27)*3/4),IF(QG$31=1,1,QB27*(1+QG$31)))</f>
        <v>35.242611531191322</v>
      </c>
      <c r="QG27" s="715">
        <f>IF($F$27=1,IF(QG$30=1,1,QC27*(1+QG$30)),SUM(QF27+(QJ27-QF27)/4))</f>
        <v>35.673333681423188</v>
      </c>
      <c r="QH27" s="715">
        <f>IF($F$27=1,SUM(QG27+(QK27-QG27)/4),SUM(QF27+(QJ27-QF27)/2))</f>
        <v>36.125913756670229</v>
      </c>
      <c r="QI27" s="715">
        <f>IF($F$27=1,SUM(QG27+(QK27-QG27)/2),SUM(QF27+(QJ27-QF27)*3/4))</f>
        <v>36.578493831917278</v>
      </c>
      <c r="QJ27" s="715">
        <f>IF($F$27=1,SUM(QG27+(QK27-QG27)*3/4),IF(QK$31=1,1,QF27*(1+QK$31)))</f>
        <v>37.031073907164327</v>
      </c>
      <c r="QK27" s="715">
        <f>IF($F$27=1,IF(QK$30=1,1,QG27*(1+QK$30)),SUM(QJ27+(QN27-QJ27)/4))</f>
        <v>37.483653982411369</v>
      </c>
      <c r="QL27" s="715">
        <f>IF($F$27=1,SUM(QK27+(QO27-QK27)/4),SUM(QJ27+(QN27-QJ27)/2))</f>
        <v>37.959201210248054</v>
      </c>
      <c r="QM27" s="715">
        <f>IF($F$27=1,SUM(QK27+(QO27-QK27)/2),SUM(QJ27+(QN27-QJ27)*3/4))</f>
        <v>38.434748438084746</v>
      </c>
      <c r="QN27" s="715">
        <f>IF($F$27=1,SUM(QK27+(QO27-QK27)*3/4),IF(QO$31=1,1,QJ27*(1+QO$31)))</f>
        <v>38.910295665921439</v>
      </c>
      <c r="QO27" s="715">
        <f>IF($F$27=1,IF(QO$30=1,1,QK27*(1+QO$30)),SUM(QN27+(QR27-QN27)/4))</f>
        <v>39.385842893758124</v>
      </c>
      <c r="QP27" s="715">
        <f>IF($F$27=1,SUM(QO27+(QS27-QO27)/4),SUM(QN27+(QR27-QN27)/2))</f>
        <v>39.885522791905906</v>
      </c>
      <c r="QQ27" s="715">
        <f>IF($F$27=1,SUM(QO27+(QS27-QO27)/2),SUM(QN27+(QR27-QN27)*3/4))</f>
        <v>40.385202690053688</v>
      </c>
      <c r="QR27" s="715">
        <f>IF($F$27=1,SUM(QO27+(QS27-QO27)*3/4),IF(QS$31=1,1,QN27*(1+QS$31)))</f>
        <v>40.884882588201464</v>
      </c>
      <c r="QS27" s="715">
        <f>IF($F$27=1,IF(QS$30=1,1,QO27*(1+QS$30)),SUM(QR27+(QV27-QR27)/4))</f>
        <v>41.384562486349246</v>
      </c>
      <c r="QT27" s="715">
        <f>IF($F$27=1,SUM(QS27+(QW27-QS27)/4),SUM(QR27+(QV27-QR27)/2))</f>
        <v>41.909599719241541</v>
      </c>
      <c r="QU27" s="715">
        <f>IF($F$27=1,SUM(QS27+(QW27-QS27)/2),SUM(QR27+(QV27-QR27)*3/4))</f>
        <v>42.434636952133843</v>
      </c>
      <c r="QV27" s="715">
        <f>IF($F$27=1,SUM(QS27+(QW27-QS27)*3/4),IF(QW$31=1,1,QR27*(1+QW$31)))</f>
        <v>42.959674185026138</v>
      </c>
      <c r="QW27" s="715">
        <f>IF($F$27=1,IF(QW$30=1,1,QS27*(1+QW$30)),SUM(QV27+(QZ27-QV27)/4))</f>
        <v>43.484711417918433</v>
      </c>
      <c r="QX27" s="715">
        <f>IF($F$27=1,SUM(QW27+(RA27-QW27)/4),SUM(QV27+(QZ27-QV27)/2))</f>
        <v>44.036392798228178</v>
      </c>
      <c r="QY27" s="715">
        <f>IF($F$27=1,SUM(QW27+(RA27-QW27)/2),SUM(QV27+(QZ27-QV27)*3/4))</f>
        <v>44.588074178537923</v>
      </c>
      <c r="QZ27" s="715">
        <f>IF($F$27=1,SUM(QW27+(RA27-QW27)*3/4),IF(RA$31=1,1,QV27*(1+RA$31)))</f>
        <v>45.139755558847661</v>
      </c>
      <c r="RA27" s="715">
        <f>IF($F$27=1,IF(RA$30=1,1,QW27*(1+RA$30)),SUM(QZ27+(RD27-QZ27)/4))</f>
        <v>45.691436939157406</v>
      </c>
      <c r="RB27" s="715">
        <f>IF($F$27=1,SUM(RA27+(RE27-RA27)/4),SUM(QZ27+(RD27-QZ27)/2))</f>
        <v>46.271114581643566</v>
      </c>
      <c r="RC27" s="715">
        <f>IF($F$27=1,SUM(RA27+(RE27-RA27)/2),SUM(QZ27+(RD27-QZ27)*3/4))</f>
        <v>46.850792224129719</v>
      </c>
      <c r="RD27" s="715">
        <f>IF($F$27=1,SUM(RA27+(RE27-RA27)*3/4),IF(RE$31=1,1,QZ27*(1+RE$31)))</f>
        <v>47.43046986661588</v>
      </c>
      <c r="RE27" s="715">
        <f>IF($F$27=1,IF(RE$30=1,1,RA27*(1+RE$30)),SUM(RD27+(RH27-RD27)/4))</f>
        <v>48.01014750910204</v>
      </c>
      <c r="RF27" s="715">
        <f>IF($F$27=1,SUM(RE27+(RI27-RE27)/4),SUM(RD27+(RH27-RD27)/2))</f>
        <v>48.619242144504902</v>
      </c>
      <c r="RG27" s="715">
        <f>IF($F$27=1,SUM(RE27+(RI27-RE27)/2),SUM(RD27+(RH27-RD27)*3/4))</f>
        <v>49.228336779907764</v>
      </c>
      <c r="RH27" s="715">
        <f>IF($F$27=1,SUM(RE27+(RI27-RE27)*3/4),IF(RI$31=1,1,RD27*(1+RI$31)))</f>
        <v>49.837431415310633</v>
      </c>
      <c r="RI27" s="715">
        <f>IF($F$27=1,IF(RI$30=1,1,RE27*(1+RI$30)),SUM(RH27+(RL27-RH27)/4))</f>
        <v>50.446526050713494</v>
      </c>
      <c r="RJ27" s="715">
        <f>IF($F$27=1,SUM(RI27+(RM27-RI27)/4),SUM(RH27+(RL27-RH27)/2))</f>
        <v>51.086530507820711</v>
      </c>
      <c r="RK27" s="715">
        <f>IF($F$27=1,SUM(RI27+(RM27-RI27)/2),SUM(RH27+(RL27-RH27)*3/4))</f>
        <v>51.726534964927936</v>
      </c>
      <c r="RL27" s="715">
        <f>IF($F$27=1,SUM(RI27+(RM27-RI27)*3/4),IF(RM$31=1,1,RH27*(1+RM$31)))</f>
        <v>52.36653942203516</v>
      </c>
      <c r="RM27" s="715">
        <f>IF($F$27=1,IF(RM$30=1,1,RI27*(1+RM$30)),SUM(RL27+(RP27-RL27)/4))</f>
        <v>53.006543879142377</v>
      </c>
      <c r="RN27" s="715">
        <f>IF($F$27=1,SUM(RM27+(RQ27-RM27)/4),SUM(RL27+(RP27-RL27)/2))</f>
        <v>53.679026743559973</v>
      </c>
      <c r="RO27" s="715">
        <f>IF($F$27=1,SUM(RM27+(RQ27-RM27)/2),SUM(RL27+(RP27-RL27)*3/4))</f>
        <v>54.351509607977562</v>
      </c>
      <c r="RP27" s="715">
        <f>IF($F$27=1,SUM(RM27+(RQ27-RM27)*3/4),IF(RQ$31=1,1,RL27*(1+RQ$31)))</f>
        <v>55.023992472395157</v>
      </c>
      <c r="RQ27" s="715">
        <f>IF($F$27=1,IF(RQ$30=1,1,RM27*(1+RQ$30)),SUM(RP27+(RT27-RP27)/4))</f>
        <v>55.696475336812753</v>
      </c>
      <c r="RR27" s="715">
        <f>IF($F$27=1,SUM(RQ27+(RU27-RQ27)/4),SUM(RP27+(RT27-RP27)/2))</f>
        <v>56.403084795408333</v>
      </c>
      <c r="RS27" s="715">
        <f>IF($F$27=1,SUM(RQ27+(RU27-RQ27)/2),SUM(RP27+(RT27-RP27)*3/4))</f>
        <v>57.109694254003912</v>
      </c>
      <c r="RT27" s="715">
        <f>IF($F$27=1,SUM(RQ27+(RU27-RQ27)*3/4),IF(RU$31=1,1,RP27*(1+RU$31)))</f>
        <v>57.816303712599499</v>
      </c>
      <c r="RU27" s="715">
        <f>IF($F$27=1,IF(RU$30=1,1,RQ27*(1+RU$30)),SUM(RT27+(RX27-RT27)/4))</f>
        <v>58.522913171195079</v>
      </c>
      <c r="RV27" s="715">
        <f>IF($F$27=1,SUM(RU27+(RY27-RU27)/4),SUM(RT27+(RX27-RT27)/2))</f>
        <v>59.265381051635657</v>
      </c>
      <c r="RW27" s="715">
        <f>IF($F$27=1,SUM(RU27+(RY27-RU27)/2),SUM(RT27+(RX27-RT27)*3/4))</f>
        <v>60.007848932076236</v>
      </c>
      <c r="RX27" s="715">
        <f>IF($F$27=1,SUM(RU27+(RY27-RU27)*3/4),IF(RY$31=1,1,RT27*(1+RY$31)))</f>
        <v>60.750316812516814</v>
      </c>
      <c r="RY27" s="715">
        <f>IF($F$27=1,IF(RY$30=1,1,RU27*(1+RY$30)),SUM(RX27+(SB27-RX27)/4))</f>
        <v>61.492784692957393</v>
      </c>
      <c r="RZ27" s="715">
        <f>IF($F$27=1,SUM(RY27+(SC27-RY27)/4),SUM(RX27+(SB27-RX27)/2))</f>
        <v>46.119588519718043</v>
      </c>
      <c r="SA27" s="715">
        <f>IF($F$27=1,SUM(RY27+(SC27-RY27)/2),SUM(RX27+(SB27-RX27)*3/4))</f>
        <v>30.746392346478697</v>
      </c>
    </row>
    <row r="28" spans="1:495" ht="15.6" thickTop="1">
      <c r="A28" s="701"/>
      <c r="B28" s="801" t="s">
        <v>1109</v>
      </c>
      <c r="C28" s="802"/>
      <c r="D28" s="604"/>
      <c r="E28" s="709" t="str">
        <f>VLOOKUP(F28,$E$30:$F$31,2)</f>
        <v>Government Personnel</v>
      </c>
      <c r="F28" s="710">
        <v>1</v>
      </c>
      <c r="G28" s="610">
        <v>27</v>
      </c>
      <c r="H28" s="711">
        <v>31</v>
      </c>
      <c r="I28" s="618">
        <v>27</v>
      </c>
      <c r="J28" s="702" t="s">
        <v>471</v>
      </c>
      <c r="K28" s="712"/>
      <c r="L28" s="705">
        <v>1</v>
      </c>
      <c r="M28" s="705">
        <v>1</v>
      </c>
      <c r="N28" s="705">
        <v>1</v>
      </c>
      <c r="O28" s="705">
        <v>1</v>
      </c>
      <c r="P28" s="705">
        <v>1</v>
      </c>
      <c r="Q28" s="705">
        <v>1</v>
      </c>
      <c r="R28" s="705">
        <v>1</v>
      </c>
      <c r="S28" s="705">
        <v>1</v>
      </c>
      <c r="T28" s="705">
        <v>1</v>
      </c>
      <c r="U28" s="705">
        <v>1</v>
      </c>
      <c r="V28" s="705">
        <v>1</v>
      </c>
      <c r="W28" s="705">
        <v>1</v>
      </c>
      <c r="X28" s="705">
        <v>1</v>
      </c>
      <c r="Y28" s="705">
        <v>1</v>
      </c>
      <c r="Z28" s="705">
        <v>1</v>
      </c>
      <c r="AA28" s="705">
        <v>1</v>
      </c>
      <c r="AB28" s="705">
        <v>1</v>
      </c>
      <c r="AC28" s="705">
        <v>1</v>
      </c>
      <c r="AD28" s="705">
        <v>1</v>
      </c>
      <c r="AE28" s="705">
        <v>1</v>
      </c>
      <c r="AF28" s="705">
        <v>1</v>
      </c>
      <c r="AG28" s="705">
        <v>1</v>
      </c>
      <c r="AH28" s="705">
        <v>1</v>
      </c>
      <c r="AI28" s="705">
        <v>1</v>
      </c>
      <c r="AJ28" s="705">
        <v>1</v>
      </c>
      <c r="AK28" s="705">
        <v>1</v>
      </c>
      <c r="AL28" s="705">
        <v>1</v>
      </c>
      <c r="AM28" s="705">
        <v>1</v>
      </c>
      <c r="AN28" s="705">
        <v>1</v>
      </c>
      <c r="AO28" s="705">
        <v>1</v>
      </c>
      <c r="AP28" s="705">
        <v>1</v>
      </c>
      <c r="AQ28" s="705">
        <v>1</v>
      </c>
      <c r="AR28" s="705">
        <v>1</v>
      </c>
      <c r="AS28" s="705">
        <v>1</v>
      </c>
      <c r="AT28" s="705">
        <v>1</v>
      </c>
      <c r="AU28" s="705">
        <v>1</v>
      </c>
      <c r="AV28" s="705">
        <v>1</v>
      </c>
      <c r="AW28" s="705">
        <v>1</v>
      </c>
      <c r="AX28" s="705">
        <v>1</v>
      </c>
      <c r="AY28" s="705">
        <v>1</v>
      </c>
      <c r="AZ28" s="705">
        <v>1</v>
      </c>
      <c r="BA28" s="705">
        <v>1</v>
      </c>
      <c r="BB28" s="705">
        <v>1</v>
      </c>
      <c r="BC28" s="705">
        <v>1</v>
      </c>
      <c r="BD28" s="705">
        <v>1</v>
      </c>
      <c r="BE28" s="705">
        <v>1</v>
      </c>
      <c r="BF28" s="705">
        <v>1</v>
      </c>
      <c r="BG28" s="705">
        <v>1</v>
      </c>
      <c r="BH28" s="705">
        <v>1</v>
      </c>
      <c r="BI28" s="705">
        <v>1</v>
      </c>
      <c r="BJ28" s="705">
        <v>1</v>
      </c>
      <c r="BK28" s="705">
        <v>1</v>
      </c>
      <c r="BL28" s="705">
        <v>1</v>
      </c>
      <c r="BM28" s="705">
        <v>1</v>
      </c>
      <c r="BN28" s="705">
        <v>1</v>
      </c>
      <c r="BO28" s="705">
        <v>1</v>
      </c>
      <c r="BP28" s="705">
        <v>1</v>
      </c>
      <c r="BQ28" s="705">
        <v>1</v>
      </c>
      <c r="BR28" s="705">
        <v>1</v>
      </c>
      <c r="BS28" s="705">
        <v>1</v>
      </c>
      <c r="BT28" s="705">
        <v>1</v>
      </c>
      <c r="BU28" s="705">
        <v>1</v>
      </c>
      <c r="BV28" s="705">
        <v>1</v>
      </c>
      <c r="BW28" s="705">
        <v>1</v>
      </c>
      <c r="BX28" s="705">
        <v>1</v>
      </c>
      <c r="BY28" s="705">
        <v>1</v>
      </c>
      <c r="BZ28" s="705">
        <v>1</v>
      </c>
      <c r="CA28" s="705">
        <v>1</v>
      </c>
      <c r="CB28" s="705">
        <v>1</v>
      </c>
      <c r="CC28" s="705">
        <v>1</v>
      </c>
      <c r="CD28" s="705">
        <v>1</v>
      </c>
      <c r="CE28" s="705">
        <v>1</v>
      </c>
      <c r="CF28" s="705">
        <v>1</v>
      </c>
      <c r="CG28" s="705">
        <v>1</v>
      </c>
      <c r="CH28" s="705">
        <v>1</v>
      </c>
      <c r="CI28" s="705">
        <v>1</v>
      </c>
      <c r="CJ28" s="705">
        <v>1</v>
      </c>
      <c r="CK28" s="705">
        <v>1</v>
      </c>
      <c r="CL28" s="705">
        <v>1</v>
      </c>
      <c r="CM28" s="705">
        <v>1</v>
      </c>
      <c r="CN28" s="705">
        <v>1</v>
      </c>
      <c r="CO28" s="705">
        <v>1</v>
      </c>
      <c r="CP28" s="705">
        <v>1</v>
      </c>
      <c r="CQ28" s="705">
        <v>1</v>
      </c>
      <c r="CR28" s="705">
        <v>1</v>
      </c>
      <c r="CS28" s="705">
        <v>1</v>
      </c>
      <c r="CT28" s="705">
        <v>1</v>
      </c>
      <c r="CU28" s="705">
        <v>1</v>
      </c>
      <c r="CV28" s="705">
        <v>1</v>
      </c>
      <c r="CW28" s="705">
        <v>1</v>
      </c>
      <c r="CX28" s="705">
        <v>1</v>
      </c>
      <c r="CY28" s="705">
        <v>1</v>
      </c>
      <c r="CZ28" s="705">
        <v>1</v>
      </c>
      <c r="DA28" s="705">
        <v>1</v>
      </c>
      <c r="DB28" s="705">
        <v>1</v>
      </c>
      <c r="DC28" s="705">
        <v>1</v>
      </c>
      <c r="DD28" s="713">
        <v>1</v>
      </c>
      <c r="DE28" s="705">
        <v>1</v>
      </c>
      <c r="DF28" s="705">
        <v>1</v>
      </c>
      <c r="DG28" s="705">
        <v>1</v>
      </c>
      <c r="DH28" s="705">
        <v>1</v>
      </c>
      <c r="DI28" s="705">
        <v>1</v>
      </c>
      <c r="DJ28" s="705">
        <v>1</v>
      </c>
      <c r="DK28" s="705">
        <v>1</v>
      </c>
      <c r="DL28" s="705">
        <v>1</v>
      </c>
      <c r="DM28" s="705">
        <v>1</v>
      </c>
      <c r="DN28" s="705">
        <v>1</v>
      </c>
      <c r="DO28" s="705">
        <v>1</v>
      </c>
      <c r="DP28" s="705">
        <v>1</v>
      </c>
      <c r="DQ28" s="705">
        <v>1</v>
      </c>
      <c r="DR28" s="705">
        <v>1</v>
      </c>
      <c r="DS28" s="704">
        <v>1</v>
      </c>
      <c r="DT28" s="705">
        <v>1</v>
      </c>
      <c r="DU28" s="705">
        <v>1</v>
      </c>
      <c r="DV28" s="705">
        <v>1</v>
      </c>
      <c r="DW28" s="704">
        <v>1</v>
      </c>
      <c r="DX28" s="705">
        <v>1</v>
      </c>
      <c r="DY28" s="705">
        <v>1</v>
      </c>
      <c r="DZ28" s="705">
        <v>1</v>
      </c>
      <c r="EA28" s="704">
        <v>1</v>
      </c>
      <c r="EB28" s="705">
        <v>1</v>
      </c>
      <c r="EC28" s="705">
        <v>1</v>
      </c>
      <c r="ED28" s="714">
        <v>1</v>
      </c>
      <c r="EE28" s="714">
        <v>1</v>
      </c>
      <c r="EF28" s="714">
        <f>IF($F$28=1,SUM(EC28+(EG28-EC28)*3/4),IF(EG$31=1,1,EB28*(1+EG$31)))</f>
        <v>1</v>
      </c>
      <c r="EG28" s="714">
        <f>IF($F$28=1,IF(EG$30=1,1,EC28*(1+EG$30)),SUM(EF28+(EJ28-EF28)/4))</f>
        <v>1</v>
      </c>
      <c r="EH28" s="714">
        <f>IF($F$28=1,SUM(EG28+(EK28-EG28)/4),SUM(EF28+(EJ28-EF28)/2))</f>
        <v>1</v>
      </c>
      <c r="EI28" s="714">
        <f>IF($F$28=1,SUM(EG28+(EK28-EG28)/2),SUM(EF28+(EJ28-EF28)*3/4))</f>
        <v>1</v>
      </c>
      <c r="EJ28" s="714">
        <f>IF($F$28=1,SUM(EG28+(EK28-EG28)*3/4),IF(EK$31=1,1,EF28*(1+EK$31)))</f>
        <v>1</v>
      </c>
      <c r="EK28" s="714">
        <f>IF($F$28=1,IF(EK$30=1,1,EG28*(1+EK$30)),SUM(EJ28+(EN28-EJ28)/4))</f>
        <v>1</v>
      </c>
      <c r="EL28" s="714">
        <f>IF($F$28=1,SUM(EK28+(EO28-EK28)/4),SUM(EJ28+(EN28-EJ28)/2))</f>
        <v>1.0019173151976182</v>
      </c>
      <c r="EM28" s="714">
        <f>IF($F$28=1,SUM(EK28+(EO28-EK28)/2),SUM(EJ28+(EN28-EJ28)*3/4))</f>
        <v>1.0038346303952363</v>
      </c>
      <c r="EN28" s="714">
        <f>IF($F$28=1,SUM(EK28+(EO28-EK28)*3/4),IF(EO$31=1,1,EJ28*(1+EO$31)))</f>
        <v>1.0057519455928547</v>
      </c>
      <c r="EO28" s="714">
        <f>IF($F$28=1,IF(EO$30=1,1,EK28*(1+EO$30)),SUM(EN28+(ER28-EN28)/4))</f>
        <v>1.0076692607904729</v>
      </c>
      <c r="EP28" s="714">
        <f>IF($F$28=1,SUM(EO28+(ES28-EO28)/4),SUM(EN28+(ER28-EN28)/2))</f>
        <v>1.0146353993007915</v>
      </c>
      <c r="EQ28" s="714">
        <f>IF($F$28=1,SUM(EO28+(ES28-EO28)/2),SUM(EN28+(ER28-EN28)*3/4))</f>
        <v>1.0216015378111101</v>
      </c>
      <c r="ER28" s="714">
        <f>IF($F$28=1,SUM(EO28+(ES28-EO28)*3/4),IF(ES$31=1,1,EN28*(1+ES$31)))</f>
        <v>1.0285676763214286</v>
      </c>
      <c r="ES28" s="714">
        <f>IF($F$28=1,IF(ES$30=1,1,EO28*(1+ES$30)),SUM(ER28+(EV28-ER28)/4))</f>
        <v>1.0355338148317472</v>
      </c>
      <c r="ET28" s="714">
        <f>IF($F$28=1,SUM(ES28+(EW28-ES28)/4),SUM(ER28+(EV28-ER28)/2))</f>
        <v>1.0406160812948018</v>
      </c>
      <c r="EU28" s="714">
        <f>IF($F$28=1,SUM(ES28+(EW28-ES28)/2),SUM(ER28+(EV28-ER28)*3/4))</f>
        <v>1.0456983477578563</v>
      </c>
      <c r="EV28" s="714">
        <f>IF($F$28=1,SUM(ES28+(EW28-ES28)*3/4),IF(EW$31=1,1,ER28*(1+EW$31)))</f>
        <v>1.0507806142209108</v>
      </c>
      <c r="EW28" s="714">
        <f>IF($F$28=1,IF(EW$30=1,1,ES28*(1+EW$30)),SUM(EV28+(EZ28-EV28)/4))</f>
        <v>1.0558628806839654</v>
      </c>
      <c r="EX28" s="714">
        <f>IF($F$28=1,SUM(EW28+(FA28-EW28)/4),SUM(EV28+(EZ28-EV28)/2))</f>
        <v>1.0661957102380473</v>
      </c>
      <c r="EY28" s="714">
        <f>IF($F$28=1,SUM(EW28+(FA28-EW28)/2),SUM(EV28+(EZ28-EV28)*3/4))</f>
        <v>1.0765285397921289</v>
      </c>
      <c r="EZ28" s="714">
        <f>IF($F$28=1,SUM(EW28+(FA28-EW28)*3/4),IF(FA$31=1,1,EV28*(1+FA$31)))</f>
        <v>1.0868613693462108</v>
      </c>
      <c r="FA28" s="714">
        <f>IF($F$28=1,IF(FA$30=1,1,EW28*(1+FA$30)),SUM(EZ28+(FD28-EZ28)/4))</f>
        <v>1.0971941989002927</v>
      </c>
      <c r="FB28" s="714">
        <f>IF($F$28=1,SUM(FA28+(FE28-FA28)/4),SUM(EZ28+(FD28-EZ28)/2))</f>
        <v>1.107824484551688</v>
      </c>
      <c r="FC28" s="714">
        <f>IF($F$28=1,SUM(FA28+(FE28-FA28)/2),SUM(EZ28+(FD28-EZ28)*3/4))</f>
        <v>1.1184547702030831</v>
      </c>
      <c r="FD28" s="714">
        <f>IF($F$28=1,SUM(FA28+(FE28-FA28)*3/4),IF(FE$31=1,1,EZ28*(1+FE$31)))</f>
        <v>1.1290850558544783</v>
      </c>
      <c r="FE28" s="714">
        <f>IF($F$28=1,IF(FE$30=1,1,FA28*(1+FE$30)),SUM(FD28+(FH28-FD28)/4))</f>
        <v>1.1397153415058736</v>
      </c>
      <c r="FF28" s="714">
        <f>IF($F$28=1,SUM(FE28+(FI28-FE28)/4),SUM(FD28+(FH28-FD28)/2))</f>
        <v>1.1508482253694705</v>
      </c>
      <c r="FG28" s="714">
        <f>IF($F$28=1,SUM(FE28+(FI28-FE28)/2),SUM(FD28+(FH28-FD28)*3/4))</f>
        <v>1.1619811092330674</v>
      </c>
      <c r="FH28" s="714">
        <f>IF($F$28=1,SUM(FE28+(FI28-FE28)*3/4),IF(FI$31=1,1,FD28*(1+FI$31)))</f>
        <v>1.1731139930966645</v>
      </c>
      <c r="FI28" s="714">
        <f>IF($F$28=1,IF(FI$30=1,1,FE28*(1+FI$30)),SUM(FH28+(FL28-FH28)/4))</f>
        <v>1.1842468769602614</v>
      </c>
      <c r="FJ28" s="714">
        <f>IF($F$28=1,SUM(FI28+(FM28-FI28)/4),SUM(FH28+(FL28-FH28)/2))</f>
        <v>1.1959041573436986</v>
      </c>
      <c r="FK28" s="714">
        <f>IF($F$28=1,SUM(FI28+(FM28-FI28)/2),SUM(FH28+(FL28-FH28)*3/4))</f>
        <v>1.207561437727136</v>
      </c>
      <c r="FL28" s="714">
        <f>IF($F$28=1,SUM(FI28+(FM28-FI28)*3/4),IF(FM$31=1,1,FH28*(1+FM$31)))</f>
        <v>1.2192187181105731</v>
      </c>
      <c r="FM28" s="714">
        <f>IF($F$28=1,IF(FM$30=1,1,FI28*(1+FM$30)),SUM(FL28+(FP28-FL28)/4))</f>
        <v>1.2308759984940103</v>
      </c>
      <c r="FN28" s="714">
        <f>IF($F$28=1,SUM(FM28+(FQ28-FM28)/4),SUM(FL28+(FP28-FL28)/2))</f>
        <v>1.2430795604477296</v>
      </c>
      <c r="FO28" s="714">
        <f>IF($F$28=1,SUM(FM28+(FQ28-FM28)/2),SUM(FL28+(FP28-FL28)*3/4))</f>
        <v>1.2552831224014489</v>
      </c>
      <c r="FP28" s="714">
        <f>IF($F$28=1,SUM(FM28+(FQ28-FM28)*3/4),IF(FQ$31=1,1,FL28*(1+FQ$31)))</f>
        <v>1.2674866843551682</v>
      </c>
      <c r="FQ28" s="714">
        <f>IF($F$28=1,IF(FQ$30=1,1,FM28*(1+FQ$30)),SUM(FP28+(FT28-FP28)/4))</f>
        <v>1.2796902463088875</v>
      </c>
      <c r="FR28" s="714">
        <f>IF($F$28=1,SUM(FQ28+(FU28-FQ28)/4),SUM(FP28+(FT28-FP28)/2))</f>
        <v>1.292458728012714</v>
      </c>
      <c r="FS28" s="714">
        <f>IF($F$28=1,SUM(FQ28+(FU28-FQ28)/2),SUM(FP28+(FT28-FP28)*3/4))</f>
        <v>1.3052272097165405</v>
      </c>
      <c r="FT28" s="714">
        <f>IF($F$28=1,SUM(FQ28+(FU28-FQ28)*3/4),IF(FU$31=1,1,FP28*(1+FU$31)))</f>
        <v>1.317995691420367</v>
      </c>
      <c r="FU28" s="714">
        <f>IF($F$28=1,IF(FU$30=1,1,FQ28*(1+FU$30)),SUM(FT28+(FX28-FT28)/4))</f>
        <v>1.3307641731241935</v>
      </c>
      <c r="FV28" s="714">
        <f>IF($F$28=1,SUM(FU28+(FY28-FU28)/4),SUM(FT28+(FX28-FT28)/2))</f>
        <v>1.3440574818751951</v>
      </c>
      <c r="FW28" s="714">
        <f>IF($F$28=1,SUM(FU28+(FY28-FU28)/2),SUM(FT28+(FX28-FT28)*3/4))</f>
        <v>1.3573507906261968</v>
      </c>
      <c r="FX28" s="714">
        <f>IF($F$28=1,SUM(FU28+(FY28-FU28)*3/4),IF(FY$31=1,1,FT28*(1+FY$31)))</f>
        <v>1.3706440993771982</v>
      </c>
      <c r="FY28" s="714">
        <f>IF($F$28=1,IF(FY$30=1,1,FU28*(1+FY$30)),SUM(FX28+(GB28-FX28)/4))</f>
        <v>1.3839374081281999</v>
      </c>
      <c r="FZ28" s="714">
        <f>IF($F$28=1,SUM(FY28+(GC28-FY28)/4),SUM(FX28+(GB28-FX28)/2))</f>
        <v>1.397941200509593</v>
      </c>
      <c r="GA28" s="714">
        <f>IF($F$28=1,SUM(FY28+(GC28-FY28)/2),SUM(FX28+(GB28-FX28)*3/4))</f>
        <v>1.4119449928909862</v>
      </c>
      <c r="GB28" s="714">
        <f>IF($F$28=1,SUM(FY28+(GC28-FY28)*3/4),IF(GC$31=1,1,FX28*(1+GC$31)))</f>
        <v>1.4259487852723793</v>
      </c>
      <c r="GC28" s="714">
        <f>IF($F$28=1,IF(GC$30=1,1,FY28*(1+GC$30)),SUM(GB28+(GF28-GB28)/4))</f>
        <v>1.4399525776537725</v>
      </c>
      <c r="GD28" s="714">
        <f>IF($F$28=1,SUM(GC28+(GG28-GC28)/4),SUM(GB28+(GF28-GB28)/2))</f>
        <v>1.454714870892581</v>
      </c>
      <c r="GE28" s="714">
        <f>IF($F$28=1,SUM(GC28+(GG28-GC28)/2),SUM(GB28+(GF28-GB28)*3/4))</f>
        <v>1.4694771641313897</v>
      </c>
      <c r="GF28" s="714">
        <f>IF($F$28=1,SUM(GC28+(GG28-GC28)*3/4),IF(GG$31=1,1,GB28*(1+GG$31)))</f>
        <v>1.4842394573701982</v>
      </c>
      <c r="GG28" s="714">
        <f>IF($F$28=1,IF(GG$30=1,1,GC28*(1+GG$30)),SUM(GF28+(GJ28-GF28)/4))</f>
        <v>1.4990017506090068</v>
      </c>
      <c r="GH28" s="714">
        <f>IF($F$28=1,SUM(GG28+(GK28-GG28)/4),SUM(GF28+(GJ28-GF28)/2))</f>
        <v>1.514805775021804</v>
      </c>
      <c r="GI28" s="714">
        <f>IF($F$28=1,SUM(GG28+(GK28-GG28)/2),SUM(GF28+(GJ28-GF28)*3/4))</f>
        <v>1.5306097994346013</v>
      </c>
      <c r="GJ28" s="714">
        <f>IF($F$28=1,SUM(GG28+(GK28-GG28)*3/4),IF(GK$31=1,1,GF28*(1+GK$31)))</f>
        <v>1.5464138238473983</v>
      </c>
      <c r="GK28" s="714">
        <f>IF($F$28=1,IF(GK$30=1,1,GG28*(1+GK$30)),SUM(GJ28+(GN28-GJ28)/4))</f>
        <v>1.5622178482601956</v>
      </c>
      <c r="GL28" s="714">
        <f>IF($F$28=1,SUM(GK28+(GO28-GK28)/4),SUM(GJ28+(GN28-GJ28)/2))</f>
        <v>1.5788745549575003</v>
      </c>
      <c r="GM28" s="714">
        <f>IF($F$28=1,SUM(GK28+(GO28-GK28)/2),SUM(GJ28+(GN28-GJ28)*3/4))</f>
        <v>1.5955312616548052</v>
      </c>
      <c r="GN28" s="714">
        <f>IF($F$28=1,SUM(GK28+(GO28-GK28)*3/4),IF(GO$31=1,1,GJ28*(1+GO$31)))</f>
        <v>1.6121879683521101</v>
      </c>
      <c r="GO28" s="714">
        <f>IF($F$28=1,IF(GO$30=1,1,GK28*(1+GO$30)),SUM(GN28+(GR28-GN28)/4))</f>
        <v>1.6288446750494148</v>
      </c>
      <c r="GP28" s="714">
        <f>IF($F$28=1,SUM(GO28+(GS28-GO28)/4),SUM(GN28+(GR28-GN28)/2))</f>
        <v>1.6466560128170529</v>
      </c>
      <c r="GQ28" s="714">
        <f>IF($F$28=1,SUM(GO28+(GS28-GO28)/2),SUM(GN28+(GR28-GN28)*3/4))</f>
        <v>1.6644673505846908</v>
      </c>
      <c r="GR28" s="714">
        <f>IF($F$28=1,SUM(GO28+(GS28-GO28)*3/4),IF(GS$31=1,1,GN28*(1+GS$31)))</f>
        <v>1.6822786883523289</v>
      </c>
      <c r="GS28" s="714">
        <f>IF($F$28=1,IF(GS$30=1,1,GO28*(1+GS$30)),SUM(GR28+(GV28-GR28)/4))</f>
        <v>1.700090026119967</v>
      </c>
      <c r="GT28" s="714">
        <f>IF($F$28=1,SUM(GS28+(GW28-GS28)/4),SUM(GR28+(GV28-GR28)/2))</f>
        <v>1.7188579525540169</v>
      </c>
      <c r="GU28" s="714">
        <f>IF($F$28=1,SUM(GS28+(GW28-GS28)/2),SUM(GR28+(GV28-GR28)*3/4))</f>
        <v>1.7376258789880668</v>
      </c>
      <c r="GV28" s="714">
        <f>IF($F$28=1,SUM(GS28+(GW28-GS28)*3/4),IF(GW$31=1,1,GR28*(1+GW$31)))</f>
        <v>1.7563938054221169</v>
      </c>
      <c r="GW28" s="714">
        <f>IF($F$28=1,IF(GW$30=1,1,GS28*(1+GW$30)),SUM(GV28+(GZ28-GV28)/4))</f>
        <v>1.7751617318561668</v>
      </c>
      <c r="GX28" s="714">
        <f>IF($F$28=1,SUM(GW28+(HA28-GW28)/4),SUM(GV28+(GZ28-GV28)/2))</f>
        <v>1.7952081731818277</v>
      </c>
      <c r="GY28" s="714">
        <f>IF($F$28=1,SUM(GW28+(HA28-GW28)/2),SUM(GV28+(GZ28-GV28)*3/4))</f>
        <v>1.8152546145074888</v>
      </c>
      <c r="GZ28" s="714">
        <f>IF($F$28=1,SUM(GW28+(HA28-GW28)*3/4),IF(HA$31=1,1,GV28*(1+HA$31)))</f>
        <v>1.83530105583315</v>
      </c>
      <c r="HA28" s="714">
        <f>IF($F$28=1,IF(HA$30=1,1,GW28*(1+HA$30)),SUM(GZ28+(HD28-GZ28)/4))</f>
        <v>1.8553474971588109</v>
      </c>
      <c r="HB28" s="714">
        <f>IF($F$28=1,SUM(HA28+(HE28-HA28)/4),SUM(GZ28+(HD28-GZ28)/2))</f>
        <v>1.8767466985671717</v>
      </c>
      <c r="HC28" s="714">
        <f>IF($F$28=1,SUM(HA28+(HE28-HA28)/2),SUM(GZ28+(HD28-GZ28)*3/4))</f>
        <v>1.8981458999755327</v>
      </c>
      <c r="HD28" s="714">
        <f>IF($F$28=1,SUM(HA28+(HE28-HA28)*3/4),IF(HE$31=1,1,GZ28*(1+HE$31)))</f>
        <v>1.9195451013838936</v>
      </c>
      <c r="HE28" s="714">
        <f>IF($F$28=1,IF(HE$30=1,1,HA28*(1+HE$30)),SUM(HD28+(HH28-HD28)/4))</f>
        <v>1.9409443027922544</v>
      </c>
      <c r="HF28" s="714">
        <f>IF($F$28=1,SUM(HE28+(HI28-HE28)/4),SUM(HD28+(HH28-HD28)/2))</f>
        <v>1.9637742008439147</v>
      </c>
      <c r="HG28" s="714">
        <f>IF($F$28=1,SUM(HE28+(HI28-HE28)/2),SUM(HD28+(HH28-HD28)*3/4))</f>
        <v>1.9866040988955749</v>
      </c>
      <c r="HH28" s="714">
        <f>IF($F$28=1,SUM(HE28+(HI28-HE28)*3/4),IF(HI$31=1,1,HD28*(1+HI$31)))</f>
        <v>2.009433996947235</v>
      </c>
      <c r="HI28" s="714">
        <f>IF($F$28=1,IF(HI$30=1,1,HE28*(1+HI$30)),SUM(HH28+(HL28-HH28)/4))</f>
        <v>2.0322638949988954</v>
      </c>
      <c r="HJ28" s="714">
        <f>IF($F$28=1,SUM(HI28+(HM28-HI28)/4),SUM(HH28+(HL28-HH28)/2))</f>
        <v>2.056606282634196</v>
      </c>
      <c r="HK28" s="714">
        <f>IF($F$28=1,SUM(HI28+(HM28-HI28)/2),SUM(HH28+(HL28-HH28)*3/4))</f>
        <v>2.080948670269497</v>
      </c>
      <c r="HL28" s="714">
        <f>IF($F$28=1,SUM(HI28+(HM28-HI28)*3/4),IF(HM$31=1,1,HH28*(1+HM$31)))</f>
        <v>2.1052910579047976</v>
      </c>
      <c r="HM28" s="714">
        <f>IF($F$28=1,IF(HM$30=1,1,HI28*(1+HM$30)),SUM(HL28+(HP28-HL28)/4))</f>
        <v>2.1296334455400983</v>
      </c>
      <c r="HN28" s="714">
        <f>IF($F$28=1,SUM(HM28+(HQ28-HM28)/4),SUM(HL28+(HP28-HL28)/2))</f>
        <v>2.1555741439426819</v>
      </c>
      <c r="HO28" s="714">
        <f>IF($F$28=1,SUM(HM28+(HQ28-HM28)/2),SUM(HL28+(HP28-HL28)*3/4))</f>
        <v>2.1815148423452655</v>
      </c>
      <c r="HP28" s="714">
        <f>IF($F$28=1,SUM(HM28+(HQ28-HM28)*3/4),IF(HQ$31=1,1,HL28*(1+HQ$31)))</f>
        <v>2.2074555407478491</v>
      </c>
      <c r="HQ28" s="714">
        <f>IF($F$28=1,IF(HQ$30=1,1,HM28*(1+HQ$30)),SUM(HP28+(HT28-HP28)/4))</f>
        <v>2.2333962391504327</v>
      </c>
      <c r="HR28" s="714">
        <f>IF($F$28=1,SUM(HQ28+(HU28-HQ28)/4),SUM(HP28+(HT28-HP28)/2))</f>
        <v>2.2610252767340828</v>
      </c>
      <c r="HS28" s="714">
        <f>IF($F$28=1,SUM(HQ28+(HU28-HQ28)/2),SUM(HP28+(HT28-HP28)*3/4))</f>
        <v>2.2886543143177329</v>
      </c>
      <c r="HT28" s="714">
        <f>IF($F$28=1,SUM(HQ28+(HU28-HQ28)*3/4),IF(HU$31=1,1,HP28*(1+HU$31)))</f>
        <v>2.316283351901383</v>
      </c>
      <c r="HU28" s="714">
        <f>IF($F$28=1,IF(HU$30=1,1,HQ28*(1+HU$30)),SUM(HT28+(HX28-HT28)/4))</f>
        <v>2.3439123894850331</v>
      </c>
      <c r="HV28" s="714">
        <f>IF($F$28=1,SUM(HU28+(HY28-HU28)/4),SUM(HT28+(HX28-HT28)/2))</f>
        <v>2.3736491125813113</v>
      </c>
      <c r="HW28" s="714">
        <f>IF($F$28=1,SUM(HU28+(HY28-HU28)/2),SUM(HT28+(HX28-HT28)*3/4))</f>
        <v>2.4033858356775895</v>
      </c>
      <c r="HX28" s="715">
        <f>IF($F$28=1,SUM(HU28+(HY28-HU28)*3/4),IF(HY$31=1,1,HT28*(1+HY$31)))</f>
        <v>2.4331225587738681</v>
      </c>
      <c r="HY28" s="715">
        <f>IF($F$28=1,IF(HY$30=1,1,HU28*(1+HY$30)),SUM(HX28+(IB28-HX28)/4))</f>
        <v>2.4628592818701462</v>
      </c>
      <c r="HZ28" s="715">
        <f>IF($F$28=1,SUM(HY28+(IC28-HY28)/4),SUM(HX28+(IB28-HX28)/2))</f>
        <v>2.4941050591520186</v>
      </c>
      <c r="IA28" s="715">
        <f>IF($F$28=1,SUM(HY28+(IC28-HY28)/2),SUM(HX28+(IB28-HX28)*3/4))</f>
        <v>2.5253508364338915</v>
      </c>
      <c r="IB28" s="715">
        <f>IF($F$28=1,SUM(HY28+(IC28-HY28)*3/4),IF(IC$31=1,1,HX28*(1+IC$31)))</f>
        <v>2.5565966137157643</v>
      </c>
      <c r="IC28" s="715">
        <f>IF($F$28=1,IF(IC$30=1,1,HY28*(1+IC$30)),SUM(IB28+(IF28-IB28)/4))</f>
        <v>2.5878423909976367</v>
      </c>
      <c r="ID28" s="715">
        <f>IF($F$28=1,SUM(IC28+(IG28-IC28)/4),SUM(IB28+(IF28-IB28)/2))</f>
        <v>2.6206738026763023</v>
      </c>
      <c r="IE28" s="715">
        <f>IF($F$28=1,SUM(IC28+(IG28-IC28)/2),SUM(IB28+(IF28-IB28)*3/4))</f>
        <v>2.6535052143549676</v>
      </c>
      <c r="IF28" s="715">
        <f>IF($F$28=1,SUM(IC28+(IG28-IC28)*3/4),IF(IG$31=1,1,IB28*(1+IG$31)))</f>
        <v>2.6863366260336328</v>
      </c>
      <c r="IG28" s="715">
        <f>IF($F$28=1,IF(IG$30=1,1,IC28*(1+IG$30)),SUM(IF28+(IJ28-IF28)/4))</f>
        <v>2.7191680377122984</v>
      </c>
      <c r="IH28" s="715">
        <f>IF($F$28=1,SUM(IG28+(IK28-IG28)/4),SUM(IF28+(IJ28-IF28)/2))</f>
        <v>2.7536655502270326</v>
      </c>
      <c r="II28" s="715">
        <f>IF($F$28=1,SUM(IG28+(IK28-IG28)/2),SUM(IF28+(IJ28-IF28)*3/4))</f>
        <v>2.7881630627417673</v>
      </c>
      <c r="IJ28" s="715">
        <f>IF($F$28=1,SUM(IG28+(IK28-IG28)*3/4),IF(IK$31=1,1,IF28*(1+IK$31)))</f>
        <v>2.8226605752565019</v>
      </c>
      <c r="IK28" s="715">
        <f>IF($F$28=1,IF(IK$30=1,1,IG28*(1+IK$30)),SUM(IJ28+(IN28-IJ28)/4))</f>
        <v>2.8571580877712361</v>
      </c>
      <c r="IL28" s="715">
        <f>IF($F$28=1,SUM(IK28+(IO28-IK28)/4),SUM(IJ28+(IN28-IJ28)/2))</f>
        <v>2.8934062510044241</v>
      </c>
      <c r="IM28" s="715">
        <f>IF($F$28=1,SUM(IK28+(IO28-IK28)/2),SUM(IJ28+(IN28-IJ28)*3/4))</f>
        <v>2.9296544142376124</v>
      </c>
      <c r="IN28" s="715">
        <f>IF($F$28=1,SUM(IK28+(IO28-IK28)*3/4),IF(IO$31=1,1,IJ28*(1+IO$31)))</f>
        <v>2.9659025774708003</v>
      </c>
      <c r="IO28" s="715">
        <f>IF($F$28=1,IF(IO$30=1,1,IK28*(1+IO$30)),SUM(IN28+(IR28-IN28)/4))</f>
        <v>3.0021507407039882</v>
      </c>
      <c r="IP28" s="715">
        <f>IF($F$28=1,SUM(IO28+(IS28-IO28)/4),SUM(IN28+(IR28-IN28)/2))</f>
        <v>3.0402383952042551</v>
      </c>
      <c r="IQ28" s="715">
        <f>IF($F$28=1,SUM(IO28+(IS28-IO28)/2),SUM(IN28+(IR28-IN28)*3/4))</f>
        <v>3.0783260497045219</v>
      </c>
      <c r="IR28" s="715">
        <f>IF($F$28=1,SUM(IO28+(IS28-IO28)*3/4),IF(IS$31=1,1,IN28*(1+IS$31)))</f>
        <v>3.1164137042047892</v>
      </c>
      <c r="IS28" s="715">
        <f>IF($F$28=1,IF(IS$30=1,1,IO28*(1+IS$30)),SUM(IR28+(IV28-IR28)/4))</f>
        <v>3.1545013587050561</v>
      </c>
      <c r="IT28" s="715">
        <f>IF($F$28=1,SUM(IS28+(IW28-IS28)/4),SUM(IR28+(IV28-IR28)/2))</f>
        <v>3.1945218534263864</v>
      </c>
      <c r="IU28" s="715">
        <f>IF($F$28=1,SUM(IS28+(IW28-IS28)/2),SUM(IR28+(IV28-IR28)*3/4))</f>
        <v>3.2345423481477162</v>
      </c>
      <c r="IV28" s="715">
        <f>IF($F$28=1,SUM(IS28+(IW28-IS28)*3/4),IF(IW$31=1,1,IR28*(1+IW$31)))</f>
        <v>3.2745628428690461</v>
      </c>
      <c r="IW28" s="715">
        <f>IF($F$28=1,IF(IW$30=1,1,IS28*(1+IW$30)),SUM(IV28+(IZ28-IV28)/4))</f>
        <v>3.3145833375903764</v>
      </c>
      <c r="IX28" s="715">
        <f>IF($F$28=1,SUM(IW28+(JA28-IW28)/4),SUM(IV28+(IZ28-IV28)/2))</f>
        <v>3.3566347586808711</v>
      </c>
      <c r="IY28" s="715">
        <f>IF($F$28=1,SUM(IW28+(JA28-IW28)/2),SUM(IV28+(IZ28-IV28)*3/4))</f>
        <v>3.3986861797713659</v>
      </c>
      <c r="IZ28" s="715">
        <f>IF($F$28=1,SUM(IW28+(JA28-IW28)*3/4),IF(JA$31=1,1,IV28*(1+JA$31)))</f>
        <v>3.4407376008618606</v>
      </c>
      <c r="JA28" s="715">
        <f>IF($F$28=1,IF(JA$30=1,1,IW28*(1+JA$30)),SUM(IZ28+(JD28-IZ28)/4))</f>
        <v>3.4827890219523554</v>
      </c>
      <c r="JB28" s="715">
        <f>IF($F$28=1,SUM(JA28+(JE28-JA28)/4),SUM(IZ28+(JD28-IZ28)/2))</f>
        <v>3.5269744331533728</v>
      </c>
      <c r="JC28" s="715">
        <f>IF($F$28=1,SUM(JA28+(JE28-JA28)/2),SUM(IZ28+(JD28-IZ28)*3/4))</f>
        <v>3.5711598443543897</v>
      </c>
      <c r="JD28" s="715">
        <f>IF($F$28=1,SUM(JA28+(JE28-JA28)*3/4),IF(JE$31=1,1,IZ28*(1+JE$31)))</f>
        <v>3.6153452555554066</v>
      </c>
      <c r="JE28" s="715">
        <f>IF($F$28=1,IF(JE$30=1,1,JA28*(1+JE$30)),SUM(JD28+(JH28-JD28)/4))</f>
        <v>3.659530666756424</v>
      </c>
      <c r="JF28" s="715">
        <f>IF($F$28=1,SUM(JE28+(JI28-JE28)/4),SUM(JD28+(JH28-JD28)/2))</f>
        <v>3.7059583620012893</v>
      </c>
      <c r="JG28" s="715">
        <f>IF($F$28=1,SUM(JE28+(JI28-JE28)/2),SUM(JD28+(JH28-JD28)*3/4))</f>
        <v>3.752386057246154</v>
      </c>
      <c r="JH28" s="715">
        <f>IF($F$28=1,SUM(JE28+(JI28-JE28)*3/4),IF(JI$31=1,1,JD28*(1+JI$31)))</f>
        <v>3.7988137524910188</v>
      </c>
      <c r="JI28" s="715">
        <f>IF($F$28=1,IF(JI$30=1,1,JE28*(1+JI$30)),SUM(JH28+(JL28-JH28)/4))</f>
        <v>3.8452414477358841</v>
      </c>
      <c r="JJ28" s="715">
        <f>IF($F$28=1,SUM(JI28+(JM28-JI28)/4),SUM(JH28+(JL28-JH28)/2))</f>
        <v>3.8940252165672677</v>
      </c>
      <c r="JK28" s="715">
        <f>IF($F$28=1,SUM(JI28+(JM28-JI28)/2),SUM(JH28+(JL28-JH28)*3/4))</f>
        <v>3.9428089853986519</v>
      </c>
      <c r="JL28" s="715">
        <f>IF($F$28=1,SUM(JI28+(JM28-JI28)*3/4),IF(JM$31=1,1,JH28*(1+JM$31)))</f>
        <v>3.9915927542300356</v>
      </c>
      <c r="JM28" s="715">
        <f>IF($F$28=1,IF(JM$30=1,1,JI28*(1+JM$30)),SUM(JL28+(JP28-JL28)/4))</f>
        <v>4.0403765230614193</v>
      </c>
      <c r="JN28" s="715">
        <f>IF($F$28=1,SUM(JM28+(JQ28-JM28)/4),SUM(JL28+(JP28-JL28)/2))</f>
        <v>4.0916359295178939</v>
      </c>
      <c r="JO28" s="715">
        <f>IF($F$28=1,SUM(JM28+(JQ28-JM28)/2),SUM(JL28+(JP28-JL28)*3/4))</f>
        <v>4.1428953359743694</v>
      </c>
      <c r="JP28" s="715">
        <f>IF($F$28=1,SUM(JM28+(JQ28-JM28)*3/4),IF(JQ$31=1,1,JL28*(1+JQ$31)))</f>
        <v>4.194154742430845</v>
      </c>
      <c r="JQ28" s="715">
        <f>IF($F$28=1,IF(JQ$30=1,1,JM28*(1+JQ$30)),SUM(JP28+(JT28-JP28)/4))</f>
        <v>4.2454141488873196</v>
      </c>
      <c r="JR28" s="715">
        <f>IF($F$28=1,SUM(JQ28+(JU28-JQ28)/4),SUM(JP28+(JT28-JP28)/2))</f>
        <v>4.299274824542616</v>
      </c>
      <c r="JS28" s="715">
        <f>IF($F$28=1,SUM(JQ28+(JU28-JQ28)/2),SUM(JP28+(JT28-JP28)*3/4))</f>
        <v>4.3531355001979124</v>
      </c>
      <c r="JT28" s="715">
        <f>IF($F$28=1,SUM(JQ28+(JU28-JQ28)*3/4),IF(JU$31=1,1,JP28*(1+JU$31)))</f>
        <v>4.4069961758532088</v>
      </c>
      <c r="JU28" s="715">
        <f>IF($F$28=1,IF(JU$30=1,1,JQ28*(1+JU$30)),SUM(JT28+(JX28-JT28)/4))</f>
        <v>4.4608568515085052</v>
      </c>
      <c r="JV28" s="715">
        <f>IF($F$28=1,SUM(JU28+(JY28-JU28)/4),SUM(JT28+(JX28-JT28)/2))</f>
        <v>4.517450803381676</v>
      </c>
      <c r="JW28" s="715">
        <f>IF($F$28=1,SUM(JU28+(JY28-JU28)/2),SUM(JT28+(JX28-JT28)*3/4))</f>
        <v>4.574044755254846</v>
      </c>
      <c r="JX28" s="715">
        <f>IF($F$28=1,SUM(JU28+(JY28-JU28)*3/4),IF(JY$31=1,1,JT28*(1+JY$31)))</f>
        <v>4.6306387071280168</v>
      </c>
      <c r="JY28" s="715">
        <f>IF($F$28=1,IF(JY$30=1,1,JU28*(1+JY$30)),SUM(JX28+(KB28-JX28)/4))</f>
        <v>4.6872326590011877</v>
      </c>
      <c r="JZ28" s="715">
        <f>IF($F$28=1,SUM(JY28+(KC28-JY28)/4),SUM(JX28+(KB28-JX28)/2))</f>
        <v>4.7466985930923391</v>
      </c>
      <c r="KA28" s="715">
        <f>IF($F$28=1,SUM(JY28+(KC28-JY28)/2),SUM(JX28+(KB28-JX28)*3/4))</f>
        <v>4.8061645271834905</v>
      </c>
      <c r="KB28" s="715">
        <f>IF($F$28=1,SUM(JY28+(KC28-JY28)*3/4),IF(KC$31=1,1,JX28*(1+KC$31)))</f>
        <v>4.8656304612746419</v>
      </c>
      <c r="KC28" s="715">
        <f>IF($F$28=1,IF(KC$30=1,1,JY28*(1+KC$30)),SUM(KB28+(KF28-KB28)/4))</f>
        <v>4.9250963953657934</v>
      </c>
      <c r="KD28" s="715">
        <f>IF($F$28=1,SUM(KC28+(KG28-KC28)/4),SUM(KB28+(KF28-KB28)/2))</f>
        <v>4.9875800566103363</v>
      </c>
      <c r="KE28" s="715">
        <f>IF($F$28=1,SUM(KC28+(KG28-KC28)/2),SUM(KB28+(KF28-KB28)*3/4))</f>
        <v>5.0500637178548793</v>
      </c>
      <c r="KF28" s="715">
        <f>IF($F$28=1,SUM(KC28+(KG28-KC28)*3/4),IF(KG$31=1,1,KB28*(1+KG$31)))</f>
        <v>5.1125473790994231</v>
      </c>
      <c r="KG28" s="715">
        <f>IF($F$28=1,IF(KG$30=1,1,KC28*(1+KG$30)),SUM(KF28+(KJ28-KF28)/4))</f>
        <v>5.1750310403439661</v>
      </c>
      <c r="KH28" s="715">
        <f>IF($F$28=1,SUM(KG28+(KK28-KG28)/4),SUM(KF28+(KJ28-KF28)/2))</f>
        <v>5.2406855698185781</v>
      </c>
      <c r="KI28" s="715">
        <f>IF($F$28=1,SUM(KG28+(KK28-KG28)/2),SUM(KF28+(KJ28-KF28)*3/4))</f>
        <v>5.3063400992931902</v>
      </c>
      <c r="KJ28" s="715">
        <f>IF($F$28=1,SUM(KG28+(KK28-KG28)*3/4),IF(KK$31=1,1,KF28*(1+KK$31)))</f>
        <v>5.3719946287678022</v>
      </c>
      <c r="KK28" s="715">
        <f>IF($F$28=1,IF(KK$30=1,1,KG28*(1+KK$30)),SUM(KJ28+(KN28-KJ28)/4))</f>
        <v>5.4376491582424142</v>
      </c>
      <c r="KL28" s="715">
        <f>IF($F$28=1,SUM(KK28+(KO28-KK28)/4),SUM(KJ28+(KN28-KJ28)/2))</f>
        <v>5.5066354684981871</v>
      </c>
      <c r="KM28" s="715">
        <f>IF($F$28=1,SUM(KK28+(KO28-KK28)/2),SUM(KJ28+(KN28-KJ28)*3/4))</f>
        <v>5.5756217787539608</v>
      </c>
      <c r="KN28" s="715">
        <f>IF($F$28=1,SUM(KK28+(KO28-KK28)*3/4),IF(KO$31=1,1,KJ28*(1+KO$31)))</f>
        <v>5.6446080890097345</v>
      </c>
      <c r="KO28" s="715">
        <f>IF($F$28=1,IF(KO$30=1,1,KK28*(1+KO$30)),SUM(KN28+(KR28-KN28)/4))</f>
        <v>5.7135943992655074</v>
      </c>
      <c r="KP28" s="715">
        <f>IF($F$28=1,SUM(KO28+(KS28-KO28)/4),SUM(KN28+(KR28-KN28)/2))</f>
        <v>5.7860815687081901</v>
      </c>
      <c r="KQ28" s="715">
        <f>IF($F$28=1,SUM(KO28+(KS28-KO28)/2),SUM(KN28+(KR28-KN28)*3/4))</f>
        <v>5.8585687381508729</v>
      </c>
      <c r="KR28" s="715">
        <f>IF($F$28=1,SUM(KO28+(KS28-KO28)*3/4),IF(KS$31=1,1,KN28*(1+KS$31)))</f>
        <v>5.9310559075935556</v>
      </c>
      <c r="KS28" s="715">
        <f>IF($F$28=1,IF(KS$30=1,1,KO28*(1+KS$30)),SUM(KR28+(KV28-KR28)/4))</f>
        <v>6.0035430770362384</v>
      </c>
      <c r="KT28" s="715">
        <f>IF($F$28=1,SUM(KS28+(KW28-KS28)/4),SUM(KR28+(KV28-KR28)/2))</f>
        <v>6.0797087643201504</v>
      </c>
      <c r="KU28" s="715">
        <f>IF($F$28=1,SUM(KS28+(KW28-KS28)/2),SUM(KR28+(KV28-KR28)*3/4))</f>
        <v>6.1558744516040633</v>
      </c>
      <c r="KV28" s="715">
        <f>IF($F$28=1,SUM(KS28+(KW28-KS28)*3/4),IF(KW$31=1,1,KR28*(1+KW$31)))</f>
        <v>6.2320401388879763</v>
      </c>
      <c r="KW28" s="715">
        <f>IF($F$28=1,IF(KW$30=1,1,KS28*(1+KW$30)),SUM(KV28+(KZ28-KV28)/4))</f>
        <v>6.3082058261718883</v>
      </c>
      <c r="KX28" s="715">
        <f>IF($F$28=1,SUM(KW28+(LA28-KW28)/4),SUM(KV28+(KZ28-KV28)/2))</f>
        <v>6.3882367056231528</v>
      </c>
      <c r="KY28" s="715">
        <f>IF($F$28=1,SUM(KW28+(LA28-KW28)/2),SUM(KV28+(KZ28-KV28)*3/4))</f>
        <v>6.4682675850744182</v>
      </c>
      <c r="KZ28" s="715">
        <f>IF($F$28=1,SUM(KW28+(LA28-KW28)*3/4),IF(LA$31=1,1,KV28*(1+LA$31)))</f>
        <v>6.5482984645256828</v>
      </c>
      <c r="LA28" s="715">
        <f>IF($F$28=1,IF(LA$30=1,1,KW28*(1+LA$30)),SUM(KZ28+(LD28-KZ28)/4))</f>
        <v>6.6283293439769473</v>
      </c>
      <c r="LB28" s="715">
        <f>IF($F$28=1,SUM(LA28+(LE28-LA28)/4),SUM(KZ28+(LD28-KZ28)/2))</f>
        <v>6.7124215631132103</v>
      </c>
      <c r="LC28" s="715">
        <f>IF($F$28=1,SUM(LA28+(LE28-LA28)/2),SUM(KZ28+(LD28-KZ28)*3/4))</f>
        <v>6.7965137822494741</v>
      </c>
      <c r="LD28" s="715">
        <f>IF($F$28=1,SUM(LA28+(LE28-LA28)*3/4),IF(LE$31=1,1,KZ28*(1+LE$31)))</f>
        <v>6.880606001385738</v>
      </c>
      <c r="LE28" s="715">
        <f>IF($F$28=1,IF(LE$30=1,1,LA28*(1+LE$30)),SUM(LD28+(LH28-LD28)/4))</f>
        <v>6.9646982205220009</v>
      </c>
      <c r="LF28" s="715">
        <f>IF($F$28=1,SUM(LE28+(LI28-LE28)/4),SUM(LD28+(LH28-LD28)/2))</f>
        <v>7.0530578807899804</v>
      </c>
      <c r="LG28" s="715">
        <f>IF($F$28=1,SUM(LE28+(LI28-LE28)/2),SUM(LD28+(LH28-LD28)*3/4))</f>
        <v>7.141417541057959</v>
      </c>
      <c r="LH28" s="715">
        <f>IF($F$28=1,SUM(LE28+(LI28-LE28)*3/4),IF(LI$31=1,1,LD28*(1+LI$31)))</f>
        <v>7.2297772013259376</v>
      </c>
      <c r="LI28" s="715">
        <f>IF($F$28=1,IF(LI$30=1,1,LE28*(1+LI$30)),SUM(LH28+(LL28-LH28)/4))</f>
        <v>7.3181368615939171</v>
      </c>
      <c r="LJ28" s="715">
        <f>IF($F$28=1,SUM(LI28+(LM28-LI28)/4),SUM(LH28+(LL28-LH28)/2))</f>
        <v>7.4109805235030111</v>
      </c>
      <c r="LK28" s="715">
        <f>IF($F$28=1,SUM(LI28+(LM28-LI28)/2),SUM(LH28+(LL28-LH28)*3/4))</f>
        <v>7.5038241854121051</v>
      </c>
      <c r="LL28" s="715">
        <f>IF($F$28=1,SUM(LI28+(LM28-LI28)*3/4),IF(LM$31=1,1,LH28*(1+LM$31)))</f>
        <v>7.596667847321199</v>
      </c>
      <c r="LM28" s="715">
        <f>IF($F$28=1,IF(LM$30=1,1,LI28*(1+LM$30)),SUM(LL28+(LP28-LL28)/4))</f>
        <v>7.689511509230293</v>
      </c>
      <c r="LN28" s="715">
        <f>IF($F$28=1,SUM(LM28+(LQ28-LM28)/4),SUM(LL28+(LP28-LL28)/2))</f>
        <v>7.7870667231202901</v>
      </c>
      <c r="LO28" s="715">
        <f>IF($F$28=1,SUM(LM28+(LQ28-LM28)/2),SUM(LL28+(LP28-LL28)*3/4))</f>
        <v>7.8846219370102864</v>
      </c>
      <c r="LP28" s="715">
        <f>IF($F$28=1,SUM(LM28+(LQ28-LM28)*3/4),IF(LQ$31=1,1,LL28*(1+LQ$31)))</f>
        <v>7.9821771509002826</v>
      </c>
      <c r="LQ28" s="715">
        <f>IF($F$28=1,IF(LQ$30=1,1,LM28*(1+LQ$30)),SUM(LP28+(LT28-LP28)/4))</f>
        <v>8.0797323647902797</v>
      </c>
      <c r="LR28" s="715">
        <f>IF($F$28=1,SUM(LQ28+(LU28-LQ28)/4),SUM(LP28+(LT28-LP28)/2))</f>
        <v>8.1822382285340147</v>
      </c>
      <c r="LS28" s="715">
        <f>IF($F$28=1,SUM(LQ28+(LU28-LQ28)/2),SUM(LP28+(LT28-LP28)*3/4))</f>
        <v>8.2847440922777515</v>
      </c>
      <c r="LT28" s="715">
        <f>IF($F$28=1,SUM(LQ28+(LU28-LQ28)*3/4),IF(LU$31=1,1,LP28*(1+LU$31)))</f>
        <v>8.3872499560214866</v>
      </c>
      <c r="LU28" s="715">
        <f>IF($F$28=1,IF(LU$30=1,1,LQ28*(1+LU$30)),SUM(LT28+(LX28-LT28)/4))</f>
        <v>8.4897558197652216</v>
      </c>
      <c r="LV28" s="715">
        <f>IF($F$28=1,SUM(LU28+(LY28-LU28)/4),SUM(LT28+(LX28-LT28)/2))</f>
        <v>8.5974635647730633</v>
      </c>
      <c r="LW28" s="715">
        <f>IF($F$28=1,SUM(LU28+(LY28-LU28)/2),SUM(LT28+(LX28-LT28)*3/4))</f>
        <v>8.7051713097809049</v>
      </c>
      <c r="LX28" s="715">
        <f>IF($F$28=1,SUM(LU28+(LY28-LU28)*3/4),IF(LY$31=1,1,LT28*(1+LY$31)))</f>
        <v>8.8128790547887483</v>
      </c>
      <c r="LY28" s="715">
        <f>IF($F$28=1,IF(LY$30=1,1,LU28*(1+LY$30)),SUM(LX28+(MB28-LX28)/4))</f>
        <v>8.92058679979659</v>
      </c>
      <c r="LZ28" s="715">
        <f>IF($F$28=1,SUM(LY28+(MC28-LY28)/4),SUM(LX28+(MB28-LX28)/2))</f>
        <v>9.0337604067589847</v>
      </c>
      <c r="MA28" s="715">
        <f>IF($F$28=1,SUM(LY28+(MC28-LY28)/2),SUM(LX28+(MB28-LX28)*3/4))</f>
        <v>9.1469340137213795</v>
      </c>
      <c r="MB28" s="715">
        <f>IF($F$28=1,SUM(LY28+(MC28-LY28)*3/4),IF(MC$31=1,1,LX28*(1+MC$31)))</f>
        <v>9.2601076206837742</v>
      </c>
      <c r="MC28" s="715">
        <f>IF($F$28=1,IF(MC$30=1,1,LY28*(1+MC$30)),SUM(MB28+(MF28-MB28)/4))</f>
        <v>9.373281227646169</v>
      </c>
      <c r="MD28" s="715">
        <f>IF($F$28=1,SUM(MC28+(MG28-MC28)/4),SUM(MB28+(MF28-MB28)/2))</f>
        <v>9.4921980735233724</v>
      </c>
      <c r="ME28" s="715">
        <f>IF($F$28=1,SUM(MC28+(MG28-MC28)/2),SUM(MB28+(MF28-MB28)*3/4))</f>
        <v>9.6111149194005741</v>
      </c>
      <c r="MF28" s="715">
        <f>IF($F$28=1,SUM(MC28+(MG28-MC28)*3/4),IF(MG$31=1,1,MB28*(1+MG$31)))</f>
        <v>9.7300317652777757</v>
      </c>
      <c r="MG28" s="715">
        <f>IF($F$28=1,IF(MG$30=1,1,MC28*(1+MG$30)),SUM(MF28+(MJ28-MF28)/4))</f>
        <v>9.8489486111549791</v>
      </c>
      <c r="MH28" s="715">
        <f>IF($F$28=1,SUM(MG28+(MK28-MG28)/4),SUM(MF28+(MJ28-MF28)/2))</f>
        <v>9.9739001489996753</v>
      </c>
      <c r="MI28" s="715">
        <f>IF($F$28=1,SUM(MG28+(MK28-MG28)/2),SUM(MF28+(MJ28-MF28)*3/4))</f>
        <v>10.09885168684437</v>
      </c>
      <c r="MJ28" s="715">
        <f>IF($F$28=1,SUM(MG28+(MK28-MG28)*3/4),IF(MK$31=1,1,MF28*(1+MK$31)))</f>
        <v>10.223803224689066</v>
      </c>
      <c r="MK28" s="715">
        <f>IF($F$28=1,IF(MK$30=1,1,MG28*(1+MK$30)),SUM(MJ28+(MN28-MJ28)/4))</f>
        <v>10.348754762533762</v>
      </c>
      <c r="ML28" s="715">
        <f>IF($F$28=1,SUM(MK28+(MO28-MK28)/4),SUM(MJ28+(MN28-MJ28)/2))</f>
        <v>10.480047235812751</v>
      </c>
      <c r="MM28" s="715">
        <f>IF($F$28=1,SUM(MK28+(MO28-MK28)/2),SUM(MJ28+(MN28-MJ28)*3/4))</f>
        <v>10.611339709091741</v>
      </c>
      <c r="MN28" s="715">
        <f>IF($F$28=1,SUM(MK28+(MO28-MK28)*3/4),IF(MO$31=1,1,MJ28*(1+MO$31)))</f>
        <v>10.742632182370732</v>
      </c>
      <c r="MO28" s="715">
        <f>IF($F$28=1,IF(MO$30=1,1,MK28*(1+MO$30)),SUM(MN28+(MR28-MN28)/4))</f>
        <v>10.873924655649722</v>
      </c>
      <c r="MP28" s="715">
        <f>IF($F$28=1,SUM(MO28+(MS28-MO28)/4),SUM(MN28+(MR28-MN28)/2))</f>
        <v>11.011879848815406</v>
      </c>
      <c r="MQ28" s="715">
        <f>IF($F$28=1,SUM(MO28+(MS28-MO28)/2),SUM(MN28+(MR28-MN28)*3/4))</f>
        <v>11.149835041981092</v>
      </c>
      <c r="MR28" s="715">
        <f>IF($F$28=1,SUM(MO28+(MS28-MO28)*3/4),IF(MS$31=1,1,MN28*(1+MS$31)))</f>
        <v>11.287790235146776</v>
      </c>
      <c r="MS28" s="715">
        <f>IF($F$28=1,IF(MS$30=1,1,MO28*(1+MS$30)),SUM(MR28+(MV28-MR28)/4))</f>
        <v>11.42574542831246</v>
      </c>
      <c r="MT28" s="715">
        <f>IF($F$28=1,SUM(MS28+(MW28-MS28)/4),SUM(MR28+(MV28-MR28)/2))</f>
        <v>11.57070145546369</v>
      </c>
      <c r="MU28" s="715">
        <f>IF($F$28=1,SUM(MS28+(MW28-MS28)/2),SUM(MR28+(MV28-MR28)*3/4))</f>
        <v>11.715657482614919</v>
      </c>
      <c r="MV28" s="715">
        <f>IF($F$28=1,SUM(MS28+(MW28-MS28)*3/4),IF(MW$31=1,1,MR28*(1+MW$31)))</f>
        <v>11.860613509766148</v>
      </c>
      <c r="MW28" s="715">
        <f>IF($F$28=1,IF(MW$30=1,1,MS28*(1+MW$30)),SUM(MV28+(MZ28-MV28)/4))</f>
        <v>12.005569536917378</v>
      </c>
      <c r="MX28" s="715">
        <f>IF($F$28=1,SUM(MW28+(NA28-MW28)/4),SUM(MV28+(MZ28-MV28)/2))</f>
        <v>12.157881670482601</v>
      </c>
      <c r="MY28" s="715">
        <f>IF($F$28=1,SUM(MW28+(NA28-MW28)/2),SUM(MV28+(MZ28-MV28)*3/4))</f>
        <v>12.310193804047824</v>
      </c>
      <c r="MZ28" s="715">
        <f>IF($F$28=1,SUM(MW28+(NA28-MW28)*3/4),IF(NA$31=1,1,MV28*(1+NA$31)))</f>
        <v>12.462505937613047</v>
      </c>
      <c r="NA28" s="715">
        <f>IF($F$28=1,IF(NA$30=1,1,MW28*(1+NA$30)),SUM(MZ28+(ND28-MZ28)/4))</f>
        <v>12.61481807117827</v>
      </c>
      <c r="NB28" s="715">
        <f>IF($F$28=1,SUM(NA28+(NE28-NA28)/4),SUM(MZ28+(ND28-MZ28)/2))</f>
        <v>12.774859612651998</v>
      </c>
      <c r="NC28" s="715">
        <f>IF($F$28=1,SUM(NA28+(NE28-NA28)/2),SUM(MZ28+(ND28-MZ28)*3/4))</f>
        <v>12.934901154125727</v>
      </c>
      <c r="ND28" s="715">
        <f>IF($F$28=1,SUM(NA28+(NE28-NA28)*3/4),IF(NE$31=1,1,MZ28*(1+NE$31)))</f>
        <v>13.094942695599457</v>
      </c>
      <c r="NE28" s="715">
        <f>IF($F$28=1,IF(NE$30=1,1,NA28*(1+NE$30)),SUM(ND28+(NH28-ND28)/4))</f>
        <v>13.254984237073185</v>
      </c>
      <c r="NF28" s="715">
        <f>IF($F$28=1,SUM(NE28+(NI28-NE28)/4),SUM(ND28+(NH28-ND28)/2))</f>
        <v>13.423147431939856</v>
      </c>
      <c r="NG28" s="715">
        <f>IF($F$28=1,SUM(NE28+(NI28-NE28)/2),SUM(ND28+(NH28-ND28)*3/4))</f>
        <v>13.591310626806528</v>
      </c>
      <c r="NH28" s="715">
        <f>IF($F$28=1,SUM(NE28+(NI28-NE28)*3/4),IF(NI$31=1,1,ND28*(1+NI$31)))</f>
        <v>13.7594738216732</v>
      </c>
      <c r="NI28" s="715">
        <f>IF($F$28=1,IF(NI$30=1,1,NE28*(1+NI$30)),SUM(NH28+(NL28-NH28)/4))</f>
        <v>13.927637016539872</v>
      </c>
      <c r="NJ28" s="715">
        <f>IF($F$28=1,SUM(NI28+(NM28-NI28)/4),SUM(NH28+(NL28-NH28)/2))</f>
        <v>14.104334015627503</v>
      </c>
      <c r="NK28" s="715">
        <f>IF($F$28=1,SUM(NI28+(NM28-NI28)/2),SUM(NH28+(NL28-NH28)*3/4))</f>
        <v>14.281031014715133</v>
      </c>
      <c r="NL28" s="715">
        <f>IF($F$28=1,SUM(NI28+(NM28-NI28)*3/4),IF(NM$31=1,1,NH28*(1+NM$31)))</f>
        <v>14.457728013802761</v>
      </c>
      <c r="NM28" s="715">
        <f>IF($F$28=1,IF(NM$30=1,1,NI28*(1+NM$30)),SUM(NL28+(NP28-NL28)/4))</f>
        <v>14.634425012890391</v>
      </c>
      <c r="NN28" s="715">
        <f>IF($F$28=1,SUM(NM28+(NQ28-NM28)/4),SUM(NL28+(NP28-NL28)/2))</f>
        <v>14.820088882510186</v>
      </c>
      <c r="NO28" s="715">
        <f>IF($F$28=1,SUM(NM28+(NQ28-NM28)/2),SUM(NL28+(NP28-NL28)*3/4))</f>
        <v>15.005752752129979</v>
      </c>
      <c r="NP28" s="715">
        <f>IF($F$28=1,SUM(NM28+(NQ28-NM28)*3/4),IF(NQ$31=1,1,NL28*(1+NQ$31)))</f>
        <v>15.191416621749774</v>
      </c>
      <c r="NQ28" s="715">
        <f>IF($F$28=1,IF(NQ$30=1,1,NM28*(1+NQ$30)),SUM(NP28+(NT28-NP28)/4))</f>
        <v>15.377080491369568</v>
      </c>
      <c r="NR28" s="715">
        <f>IF($F$28=1,SUM(NQ28+(NU28-NQ28)/4),SUM(NP28+(NT28-NP28)/2))</f>
        <v>15.572166274717256</v>
      </c>
      <c r="NS28" s="715">
        <f>IF($F$28=1,SUM(NQ28+(NU28-NQ28)/2),SUM(NP28+(NT28-NP28)*3/4))</f>
        <v>15.767252058064944</v>
      </c>
      <c r="NT28" s="715">
        <f>IF($F$28=1,SUM(NQ28+(NU28-NQ28)*3/4),IF(NU$31=1,1,NP28*(1+NU$31)))</f>
        <v>15.962337841412632</v>
      </c>
      <c r="NU28" s="715">
        <f>IF($F$28=1,IF(NU$30=1,1,NQ28*(1+NU$30)),SUM(NT28+(NX28-NT28)/4))</f>
        <v>16.15742362476032</v>
      </c>
      <c r="NV28" s="715">
        <f>IF($F$28=1,SUM(NU28+(NY28-NU28)/4),SUM(NT28+(NX28-NT28)/2))</f>
        <v>16.362409457180583</v>
      </c>
      <c r="NW28" s="715">
        <f>IF($F$28=1,SUM(NU28+(NY28-NU28)/2),SUM(NT28+(NX28-NT28)*3/4))</f>
        <v>16.567395289600849</v>
      </c>
      <c r="NX28" s="715">
        <f>IF($F$28=1,SUM(NU28+(NY28-NU28)*3/4),IF(NY$31=1,1,NT28*(1+NY$31)))</f>
        <v>16.772381122021116</v>
      </c>
      <c r="NY28" s="715">
        <f>IF($F$28=1,IF(NY$30=1,1,NU28*(1+NY$30)),SUM(NX28+(OB28-NX28)/4))</f>
        <v>16.977366954441379</v>
      </c>
      <c r="NZ28" s="715">
        <f>IF($F$28=1,SUM(NY28+(OC28-NY28)/4),SUM(NX28+(OB28-NX28)/2))</f>
        <v>17.192755235288789</v>
      </c>
      <c r="OA28" s="715">
        <f>IF($F$28=1,SUM(NY28+(OC28-NY28)/2),SUM(NX28+(OB28-NX28)*3/4))</f>
        <v>17.408143516136199</v>
      </c>
      <c r="OB28" s="715">
        <f>IF($F$28=1,SUM(NY28+(OC28-NY28)*3/4),IF(OC$31=1,1,NX28*(1+OC$31)))</f>
        <v>17.623531796983613</v>
      </c>
      <c r="OC28" s="715">
        <f>IF($F$28=1,IF(OC$30=1,1,NY28*(1+OC$30)),SUM(OB28+(OF28-OB28)/4))</f>
        <v>17.838920077831023</v>
      </c>
      <c r="OD28" s="715">
        <f>IF($F$28=1,SUM(OC28+(OG28-OC28)/4),SUM(OB28+(OF28-OB28)/2))</f>
        <v>18.065238701799579</v>
      </c>
      <c r="OE28" s="715">
        <f>IF($F$28=1,SUM(OC28+(OG28-OC28)/2),SUM(OB28+(OF28-OB28)*3/4))</f>
        <v>18.291557325768132</v>
      </c>
      <c r="OF28" s="715">
        <f>IF($F$28=1,SUM(OC28+(OG28-OC28)*3/4),IF(OG$31=1,1,OB28*(1+OG$31)))</f>
        <v>18.517875949736688</v>
      </c>
      <c r="OG28" s="715">
        <f>IF($F$28=1,IF(OG$30=1,1,OC28*(1+OG$30)),SUM(OF28+(OJ28-OF28)/4))</f>
        <v>18.744194573705244</v>
      </c>
      <c r="OH28" s="715">
        <f>IF($F$28=1,SUM(OG28+(OK28-OG28)/4),SUM(OF28+(OJ28-OF28)/2))</f>
        <v>18.981998224644386</v>
      </c>
      <c r="OI28" s="715">
        <f>IF($F$28=1,SUM(OG28+(OK28-OG28)/2),SUM(OF28+(OJ28-OF28)*3/4))</f>
        <v>19.219801875583531</v>
      </c>
      <c r="OJ28" s="715">
        <f>IF($F$28=1,SUM(OG28+(OK28-OG28)*3/4),IF(OK$31=1,1,OF28*(1+OK$31)))</f>
        <v>19.457605526522677</v>
      </c>
      <c r="OK28" s="715">
        <f>IF($F$28=1,IF(OK$30=1,1,OG28*(1+OK$30)),SUM(OJ28+(ON28-OJ28)/4))</f>
        <v>19.695409177461819</v>
      </c>
      <c r="OL28" s="715">
        <f>IF($F$28=1,SUM(OK28+(OO28-OK28)/4),SUM(OJ28+(ON28-OJ28)/2))</f>
        <v>19.945280687849952</v>
      </c>
      <c r="OM28" s="715">
        <f>IF($F$28=1,SUM(OK28+(OO28-OK28)/2),SUM(OJ28+(ON28-OJ28)*3/4))</f>
        <v>20.195152198238084</v>
      </c>
      <c r="ON28" s="715">
        <f>IF($F$28=1,SUM(OK28+(OO28-OK28)*3/4),IF(OO$31=1,1,OJ28*(1+OO$31)))</f>
        <v>20.445023708626213</v>
      </c>
      <c r="OO28" s="715">
        <f>IF($F$28=1,IF(OO$30=1,1,OK28*(1+OO$30)),SUM(ON28+(OR28-ON28)/4))</f>
        <v>20.694895219014345</v>
      </c>
      <c r="OP28" s="715">
        <f>IF($F$28=1,SUM(OO28+(OS28-OO28)/4),SUM(ON28+(OR28-ON28)/2))</f>
        <v>20.957446998421734</v>
      </c>
      <c r="OQ28" s="715">
        <f>IF($F$28=1,SUM(OO28+(OS28-OO28)/2),SUM(ON28+(OR28-ON28)*3/4))</f>
        <v>21.219998777829126</v>
      </c>
      <c r="OR28" s="715">
        <f>IF($F$28=1,SUM(OO28+(OS28-OO28)*3/4),IF(OS$31=1,1,ON28*(1+OS$31)))</f>
        <v>21.482550557236515</v>
      </c>
      <c r="OS28" s="715">
        <f>IF($F$28=1,IF(OS$30=1,1,OO28*(1+OS$30)),SUM(OR28+(OV28-OR28)/4))</f>
        <v>21.745102336643903</v>
      </c>
      <c r="OT28" s="715">
        <f>IF($F$28=1,SUM(OS28+(OW28-OS28)/4),SUM(OR28+(OV28-OR28)/2))</f>
        <v>22.02097787268605</v>
      </c>
      <c r="OU28" s="715">
        <f>IF($F$28=1,SUM(OS28+(OW28-OS28)/2),SUM(OR28+(OV28-OR28)*3/4))</f>
        <v>22.296853408728197</v>
      </c>
      <c r="OV28" s="715">
        <f>IF($F$28=1,SUM(OS28+(OW28-OS28)*3/4),IF(OW$31=1,1,OR28*(1+OW$31)))</f>
        <v>22.572728944770343</v>
      </c>
      <c r="OW28" s="715">
        <f>IF($F$28=1,IF(OW$30=1,1,OS28*(1+OW$30)),SUM(OV28+(OZ28-OV28)/4))</f>
        <v>22.84860448081249</v>
      </c>
      <c r="OX28" s="715">
        <f>IF($F$28=1,SUM(OW28+(PA28-OW28)/4),SUM(OV28+(OZ28-OV28)/2))</f>
        <v>23.138479916272594</v>
      </c>
      <c r="OY28" s="715">
        <f>IF($F$28=1,SUM(OW28+(PA28-OW28)/2),SUM(OV28+(OZ28-OV28)*3/4))</f>
        <v>23.428355351732698</v>
      </c>
      <c r="OZ28" s="715">
        <f>IF($F$28=1,SUM(OW28+(PA28-OW28)*3/4),IF(PA$31=1,1,OV28*(1+PA$31)))</f>
        <v>23.718230787192798</v>
      </c>
      <c r="PA28" s="715">
        <f>IF($F$28=1,IF(PA$30=1,1,OW28*(1+PA$30)),SUM(OZ28+(PD28-OZ28)/4))</f>
        <v>24.008106222652902</v>
      </c>
      <c r="PB28" s="715">
        <f>IF($F$28=1,SUM(PA28+(PE28-PA28)/4),SUM(OZ28+(PD28-OZ28)/2))</f>
        <v>24.312692012638813</v>
      </c>
      <c r="PC28" s="715">
        <f>IF($F$28=1,SUM(PA28+(PE28-PA28)/2),SUM(OZ28+(PD28-OZ28)*3/4))</f>
        <v>24.617277802624727</v>
      </c>
      <c r="PD28" s="715">
        <f>IF($F$28=1,SUM(PA28+(PE28-PA28)*3/4),IF(PE$31=1,1,OZ28*(1+PE$31)))</f>
        <v>24.921863592610638</v>
      </c>
      <c r="PE28" s="715">
        <f>IF($F$28=1,IF(PE$30=1,1,PA28*(1+PE$30)),SUM(PD28+(PH28-PD28)/4))</f>
        <v>25.226449382596549</v>
      </c>
      <c r="PF28" s="715">
        <f>IF($F$28=1,SUM(PE28+(PI28-PE28)/4),SUM(PD28+(PH28-PD28)/2))</f>
        <v>25.546492035793737</v>
      </c>
      <c r="PG28" s="715">
        <f>IF($F$28=1,SUM(PE28+(PI28-PE28)/2),SUM(PD28+(PH28-PD28)*3/4))</f>
        <v>25.866534688990924</v>
      </c>
      <c r="PH28" s="715">
        <f>IF($F$28=1,SUM(PE28+(PI28-PE28)*3/4),IF(PI$31=1,1,PD28*(1+PI$31)))</f>
        <v>26.186577342188116</v>
      </c>
      <c r="PI28" s="715">
        <f>IF($F$28=1,IF(PI$30=1,1,PE28*(1+PI$30)),SUM(PH28+(PL28-PH28)/4))</f>
        <v>26.506619995385304</v>
      </c>
      <c r="PJ28" s="715">
        <f>IF($F$28=1,SUM(PI28+(PM28-PI28)/4),SUM(PH28+(PL28-PH28)/2))</f>
        <v>26.842903903673456</v>
      </c>
      <c r="PK28" s="715">
        <f>IF($F$28=1,SUM(PI28+(PM28-PI28)/2),SUM(PH28+(PL28-PH28)*3/4))</f>
        <v>27.179187811961604</v>
      </c>
      <c r="PL28" s="715">
        <f>IF($F$28=1,SUM(PI28+(PM28-PI28)*3/4),IF(PM$31=1,1,PH28*(1+PM$31)))</f>
        <v>27.515471720249757</v>
      </c>
      <c r="PM28" s="715">
        <f>IF($F$28=1,IF(PM$30=1,1,PI28*(1+PM$30)),SUM(PL28+(PP28-PL28)/4))</f>
        <v>27.851755628537909</v>
      </c>
      <c r="PN28" s="715">
        <f>IF($F$28=1,SUM(PM28+(PQ28-PM28)/4),SUM(PL28+(PP28-PL28)/2))</f>
        <v>28.205104989455364</v>
      </c>
      <c r="PO28" s="715">
        <f>IF($F$28=1,SUM(PM28+(PQ28-PM28)/2),SUM(PL28+(PP28-PL28)*3/4))</f>
        <v>28.55845435037282</v>
      </c>
      <c r="PP28" s="715">
        <f>IF($F$28=1,SUM(PM28+(PQ28-PM28)*3/4),IF(PQ$31=1,1,PL28*(1+PQ$31)))</f>
        <v>28.911803711290272</v>
      </c>
      <c r="PQ28" s="715">
        <f>IF($F$28=1,IF(PQ$30=1,1,PM28*(1+PQ$30)),SUM(PP28+(PT28-PP28)/4))</f>
        <v>29.265153072207728</v>
      </c>
      <c r="PR28" s="715">
        <f>IF($F$28=1,SUM(PQ28+(PU28-PQ28)/4),SUM(PP28+(PT28-PP28)/2))</f>
        <v>29.636433908975537</v>
      </c>
      <c r="PS28" s="715">
        <f>IF($F$28=1,SUM(PQ28+(PU28-PQ28)/2),SUM(PP28+(PT28-PP28)*3/4))</f>
        <v>30.007714745743346</v>
      </c>
      <c r="PT28" s="715">
        <f>IF($F$28=1,SUM(PQ28+(PU28-PQ28)*3/4),IF(PU$31=1,1,PP28*(1+PU$31)))</f>
        <v>30.378995582511156</v>
      </c>
      <c r="PU28" s="715">
        <f>IF($F$28=1,IF(PU$30=1,1,PQ28*(1+PU$30)),SUM(PT28+(PX28-PT28)/4))</f>
        <v>30.750276419278965</v>
      </c>
      <c r="PV28" s="715">
        <f>IF($F$28=1,SUM(PU28+(PY28-PU28)/4),SUM(PT28+(PX28-PT28)/2))</f>
        <v>31.140398703335414</v>
      </c>
      <c r="PW28" s="715">
        <f>IF($F$28=1,SUM(PU28+(PY28-PU28)/2),SUM(PT28+(PX28-PT28)*3/4))</f>
        <v>31.530520987391867</v>
      </c>
      <c r="PX28" s="715">
        <f>IF($F$28=1,SUM(PU28+(PY28-PU28)*3/4),IF(PY$31=1,1,PT28*(1+PY$31)))</f>
        <v>31.920643271448316</v>
      </c>
      <c r="PY28" s="715">
        <f>IF($F$28=1,IF(PY$30=1,1,PU28*(1+PY$30)),SUM(PX28+(QB28-PX28)/4))</f>
        <v>32.310765555504766</v>
      </c>
      <c r="PZ28" s="715">
        <f>IF($F$28=1,SUM(PY28+(QC28-PY28)/4),SUM(PX28+(QB28-PX28)/2))</f>
        <v>32.720685436752504</v>
      </c>
      <c r="QA28" s="715">
        <f>IF($F$28=1,SUM(PY28+(QC28-PY28)/2),SUM(PX28+(QB28-PX28)*3/4))</f>
        <v>33.130605318000249</v>
      </c>
      <c r="QB28" s="715">
        <f>IF($F$28=1,SUM(PY28+(QC28-PY28)*3/4),IF(QC$31=1,1,PX28*(1+QC$31)))</f>
        <v>33.540525199247988</v>
      </c>
      <c r="QC28" s="715">
        <f>IF($F$28=1,IF(QC$30=1,1,PY28*(1+QC$30)),SUM(QB28+(QF28-QB28)/4))</f>
        <v>33.950445080495726</v>
      </c>
      <c r="QD28" s="715">
        <f>IF($F$28=1,SUM(QC28+(QG28-QC28)/4),SUM(QB28+(QF28-QB28)/2))</f>
        <v>34.381167230727591</v>
      </c>
      <c r="QE28" s="715">
        <f>IF($F$28=1,SUM(QC28+(QG28-QC28)/2),SUM(QB28+(QF28-QB28)*3/4))</f>
        <v>34.811889380959457</v>
      </c>
      <c r="QF28" s="715">
        <f>IF($F$28=1,SUM(QC28+(QG28-QC28)*3/4),IF(QG$31=1,1,QB28*(1+QG$31)))</f>
        <v>35.242611531191322</v>
      </c>
      <c r="QG28" s="715">
        <f>IF($F$28=1,IF(QG$30=1,1,QC28*(1+QG$30)),SUM(QF28+(QJ28-QF28)/4))</f>
        <v>35.673333681423188</v>
      </c>
      <c r="QH28" s="715">
        <f>IF($F$28=1,SUM(QG28+(QK28-QG28)/4),SUM(QF28+(QJ28-QF28)/2))</f>
        <v>36.125913756670229</v>
      </c>
      <c r="QI28" s="715">
        <f>IF($F$28=1,SUM(QG28+(QK28-QG28)/2),SUM(QF28+(QJ28-QF28)*3/4))</f>
        <v>36.578493831917278</v>
      </c>
      <c r="QJ28" s="715">
        <f>IF($F$28=1,SUM(QG28+(QK28-QG28)*3/4),IF(QK$31=1,1,QF28*(1+QK$31)))</f>
        <v>37.031073907164327</v>
      </c>
      <c r="QK28" s="715">
        <f>IF($F$28=1,IF(QK$30=1,1,QG28*(1+QK$30)),SUM(QJ28+(QN28-QJ28)/4))</f>
        <v>37.483653982411369</v>
      </c>
      <c r="QL28" s="715">
        <f>IF($F$28=1,SUM(QK28+(QO28-QK28)/4),SUM(QJ28+(QN28-QJ28)/2))</f>
        <v>37.959201210248054</v>
      </c>
      <c r="QM28" s="715">
        <f>IF($F$28=1,SUM(QK28+(QO28-QK28)/2),SUM(QJ28+(QN28-QJ28)*3/4))</f>
        <v>38.434748438084746</v>
      </c>
      <c r="QN28" s="715">
        <f>IF($F$28=1,SUM(QK28+(QO28-QK28)*3/4),IF(QO$31=1,1,QJ28*(1+QO$31)))</f>
        <v>38.910295665921439</v>
      </c>
      <c r="QO28" s="715">
        <f>IF($F$28=1,IF(QO$30=1,1,QK28*(1+QO$30)),SUM(QN28+(QR28-QN28)/4))</f>
        <v>39.385842893758124</v>
      </c>
      <c r="QP28" s="715">
        <f>IF($F$28=1,SUM(QO28+(QS28-QO28)/4),SUM(QN28+(QR28-QN28)/2))</f>
        <v>39.885522791905906</v>
      </c>
      <c r="QQ28" s="715">
        <f>IF($F$28=1,SUM(QO28+(QS28-QO28)/2),SUM(QN28+(QR28-QN28)*3/4))</f>
        <v>40.385202690053688</v>
      </c>
      <c r="QR28" s="715">
        <f>IF($F$28=1,SUM(QO28+(QS28-QO28)*3/4),IF(QS$31=1,1,QN28*(1+QS$31)))</f>
        <v>40.884882588201464</v>
      </c>
      <c r="QS28" s="715">
        <f>IF($F$28=1,IF(QS$30=1,1,QO28*(1+QS$30)),SUM(QR28+(QV28-QR28)/4))</f>
        <v>41.384562486349246</v>
      </c>
      <c r="QT28" s="715">
        <f>IF($F$28=1,SUM(QS28+(QW28-QS28)/4),SUM(QR28+(QV28-QR28)/2))</f>
        <v>41.909599719241541</v>
      </c>
      <c r="QU28" s="715">
        <f>IF($F$28=1,SUM(QS28+(QW28-QS28)/2),SUM(QR28+(QV28-QR28)*3/4))</f>
        <v>42.434636952133843</v>
      </c>
      <c r="QV28" s="715">
        <f>IF($F$28=1,SUM(QS28+(QW28-QS28)*3/4),IF(QW$31=1,1,QR28*(1+QW$31)))</f>
        <v>42.959674185026138</v>
      </c>
      <c r="QW28" s="715">
        <f>IF($F$28=1,IF(QW$30=1,1,QS28*(1+QW$30)),SUM(QV28+(QZ28-QV28)/4))</f>
        <v>43.484711417918433</v>
      </c>
      <c r="QX28" s="715">
        <f>IF($F$28=1,SUM(QW28+(RA28-QW28)/4),SUM(QV28+(QZ28-QV28)/2))</f>
        <v>44.036392798228178</v>
      </c>
      <c r="QY28" s="715">
        <f>IF($F$28=1,SUM(QW28+(RA28-QW28)/2),SUM(QV28+(QZ28-QV28)*3/4))</f>
        <v>44.588074178537923</v>
      </c>
      <c r="QZ28" s="715">
        <f>IF($F$28=1,SUM(QW28+(RA28-QW28)*3/4),IF(RA$31=1,1,QV28*(1+RA$31)))</f>
        <v>45.139755558847661</v>
      </c>
      <c r="RA28" s="715">
        <f>IF($F$28=1,IF(RA$30=1,1,QW28*(1+RA$30)),SUM(QZ28+(RD28-QZ28)/4))</f>
        <v>45.691436939157406</v>
      </c>
      <c r="RB28" s="715">
        <f>IF($F$28=1,SUM(RA28+(RE28-RA28)/4),SUM(QZ28+(RD28-QZ28)/2))</f>
        <v>46.271114581643566</v>
      </c>
      <c r="RC28" s="715">
        <f>IF($F$28=1,SUM(RA28+(RE28-RA28)/2),SUM(QZ28+(RD28-QZ28)*3/4))</f>
        <v>46.850792224129719</v>
      </c>
      <c r="RD28" s="715">
        <f>IF($F$28=1,SUM(RA28+(RE28-RA28)*3/4),IF(RE$31=1,1,QZ28*(1+RE$31)))</f>
        <v>47.43046986661588</v>
      </c>
      <c r="RE28" s="715">
        <f>IF($F$28=1,IF(RE$30=1,1,RA28*(1+RE$30)),SUM(RD28+(RH28-RD28)/4))</f>
        <v>48.01014750910204</v>
      </c>
      <c r="RF28" s="715">
        <f>IF($F$28=1,SUM(RE28+(RI28-RE28)/4),SUM(RD28+(RH28-RD28)/2))</f>
        <v>48.619242144504902</v>
      </c>
      <c r="RG28" s="715">
        <f>IF($F$28=1,SUM(RE28+(RI28-RE28)/2),SUM(RD28+(RH28-RD28)*3/4))</f>
        <v>49.228336779907764</v>
      </c>
      <c r="RH28" s="715">
        <f>IF($F$28=1,SUM(RE28+(RI28-RE28)*3/4),IF(RI$31=1,1,RD28*(1+RI$31)))</f>
        <v>49.837431415310633</v>
      </c>
      <c r="RI28" s="715">
        <f>IF($F$28=1,IF(RI$30=1,1,RE28*(1+RI$30)),SUM(RH28+(RL28-RH28)/4))</f>
        <v>50.446526050713494</v>
      </c>
      <c r="RJ28" s="715">
        <f>IF($F$28=1,SUM(RI28+(RM28-RI28)/4),SUM(RH28+(RL28-RH28)/2))</f>
        <v>51.086530507820711</v>
      </c>
      <c r="RK28" s="715">
        <f>IF($F$28=1,SUM(RI28+(RM28-RI28)/2),SUM(RH28+(RL28-RH28)*3/4))</f>
        <v>51.726534964927936</v>
      </c>
      <c r="RL28" s="715">
        <f>IF($F$28=1,SUM(RI28+(RM28-RI28)*3/4),IF(RM$31=1,1,RH28*(1+RM$31)))</f>
        <v>52.36653942203516</v>
      </c>
      <c r="RM28" s="715">
        <f>IF($F$28=1,IF(RM$30=1,1,RI28*(1+RM$30)),SUM(RL28+(RP28-RL28)/4))</f>
        <v>53.006543879142377</v>
      </c>
      <c r="RN28" s="715">
        <f>IF($F$28=1,SUM(RM28+(RQ28-RM28)/4),SUM(RL28+(RP28-RL28)/2))</f>
        <v>53.679026743559973</v>
      </c>
      <c r="RO28" s="715">
        <f>IF($F$28=1,SUM(RM28+(RQ28-RM28)/2),SUM(RL28+(RP28-RL28)*3/4))</f>
        <v>54.351509607977562</v>
      </c>
      <c r="RP28" s="715">
        <f>IF($F$28=1,SUM(RM28+(RQ28-RM28)*3/4),IF(RQ$31=1,1,RL28*(1+RQ$31)))</f>
        <v>55.023992472395157</v>
      </c>
      <c r="RQ28" s="715">
        <f>IF($F$28=1,IF(RQ$30=1,1,RM28*(1+RQ$30)),SUM(RP28+(RT28-RP28)/4))</f>
        <v>55.696475336812753</v>
      </c>
      <c r="RR28" s="715">
        <f>IF($F$28=1,SUM(RQ28+(RU28-RQ28)/4),SUM(RP28+(RT28-RP28)/2))</f>
        <v>56.403084795408333</v>
      </c>
      <c r="RS28" s="715">
        <f>IF($F$28=1,SUM(RQ28+(RU28-RQ28)/2),SUM(RP28+(RT28-RP28)*3/4))</f>
        <v>57.109694254003912</v>
      </c>
      <c r="RT28" s="715">
        <f>IF($F$28=1,SUM(RQ28+(RU28-RQ28)*3/4),IF(RU$31=1,1,RP28*(1+RU$31)))</f>
        <v>57.816303712599499</v>
      </c>
      <c r="RU28" s="715">
        <f>IF($F$28=1,IF(RU$30=1,1,RQ28*(1+RU$30)),SUM(RT28+(RX28-RT28)/4))</f>
        <v>58.522913171195079</v>
      </c>
      <c r="RV28" s="715">
        <f>IF($F$28=1,SUM(RU28+(RY28-RU28)/4),SUM(RT28+(RX28-RT28)/2))</f>
        <v>59.265381051635657</v>
      </c>
      <c r="RW28" s="715">
        <f>IF($F$28=1,SUM(RU28+(RY28-RU28)/2),SUM(RT28+(RX28-RT28)*3/4))</f>
        <v>60.007848932076236</v>
      </c>
      <c r="RX28" s="715">
        <f>IF($F$28=1,SUM(RU28+(RY28-RU28)*3/4),IF(RY$31=1,1,RT28*(1+RY$31)))</f>
        <v>60.750316812516814</v>
      </c>
      <c r="RY28" s="715">
        <f>IF($F$28=1,IF(RY$30=1,1,RU28*(1+RY$30)),SUM(RX28+(SB28-RX28)/4))</f>
        <v>61.492784692957393</v>
      </c>
      <c r="RZ28" s="715">
        <f>IF($F$28=1,SUM(RY28+(SC28-RY28)/4),SUM(RX28+(SB28-RX28)/2))</f>
        <v>46.119588519718043</v>
      </c>
      <c r="SA28" s="715">
        <f>IF($F$28=1,SUM(RY28+(SC28-RY28)/2),SUM(RX28+(SB28-RX28)*3/4))</f>
        <v>30.746392346478697</v>
      </c>
    </row>
    <row r="29" spans="1:495">
      <c r="A29" s="701"/>
      <c r="B29" s="802"/>
      <c r="C29" s="802"/>
      <c r="D29" s="604"/>
      <c r="E29" s="604"/>
      <c r="F29" s="604"/>
      <c r="G29" s="604"/>
      <c r="H29" s="604"/>
      <c r="I29" s="687"/>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604"/>
      <c r="CO29" s="604"/>
      <c r="CP29" s="604"/>
      <c r="CQ29" s="604"/>
      <c r="CR29" s="604"/>
      <c r="CS29" s="604"/>
      <c r="CT29" s="604"/>
      <c r="CU29" s="604"/>
      <c r="CV29" s="604"/>
      <c r="CW29" s="604"/>
      <c r="CX29" s="604"/>
      <c r="CY29" s="604"/>
      <c r="CZ29" s="604"/>
      <c r="DA29" s="604"/>
      <c r="DB29" s="604"/>
      <c r="DC29" s="604"/>
      <c r="DD29" s="604"/>
      <c r="DE29" s="604"/>
      <c r="DF29" s="604"/>
      <c r="DG29" s="604"/>
      <c r="DH29" s="604"/>
      <c r="DI29" s="604"/>
      <c r="DJ29" s="604"/>
      <c r="DK29" s="604"/>
      <c r="DL29" s="604"/>
      <c r="DM29" s="604"/>
      <c r="DN29" s="604"/>
      <c r="DO29" s="604"/>
      <c r="DP29" s="604"/>
      <c r="DQ29" s="604"/>
      <c r="DR29" s="604"/>
      <c r="DS29" s="604"/>
      <c r="DT29" s="604"/>
      <c r="DU29" s="604"/>
      <c r="DV29" s="604"/>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4"/>
      <c r="GD29" s="604"/>
      <c r="GE29" s="604"/>
      <c r="GF29" s="604"/>
      <c r="GG29" s="604"/>
      <c r="GH29" s="604"/>
      <c r="GI29" s="604"/>
      <c r="GJ29" s="604"/>
      <c r="GK29" s="604"/>
      <c r="GL29" s="604"/>
      <c r="GM29" s="604"/>
      <c r="GN29" s="604"/>
      <c r="GO29" s="604"/>
      <c r="GP29" s="604"/>
      <c r="GQ29" s="604"/>
      <c r="GR29" s="604"/>
      <c r="GS29" s="604"/>
      <c r="GT29" s="604"/>
      <c r="GU29" s="604"/>
      <c r="GV29" s="604"/>
      <c r="GW29" s="604"/>
      <c r="GX29" s="604"/>
      <c r="GY29" s="604"/>
      <c r="GZ29" s="604"/>
      <c r="HA29" s="604"/>
      <c r="HB29" s="604"/>
      <c r="HC29" s="604"/>
      <c r="HD29" s="604"/>
      <c r="HE29" s="604"/>
      <c r="HF29" s="604"/>
      <c r="HG29" s="604"/>
      <c r="HH29" s="604"/>
      <c r="HI29" s="604"/>
      <c r="HJ29" s="604"/>
      <c r="HK29" s="604"/>
      <c r="HL29" s="604"/>
      <c r="HM29" s="604"/>
      <c r="HN29" s="604"/>
      <c r="HO29" s="604"/>
      <c r="HP29" s="604"/>
      <c r="HQ29" s="604"/>
      <c r="HR29" s="604"/>
      <c r="HS29" s="604"/>
      <c r="HT29" s="604"/>
      <c r="HU29" s="604"/>
      <c r="HV29" s="604"/>
      <c r="HW29" s="604"/>
      <c r="HX29" s="604"/>
      <c r="HY29" s="604"/>
      <c r="HZ29" s="604"/>
      <c r="IA29" s="604"/>
      <c r="IB29" s="604"/>
      <c r="IC29" s="604"/>
      <c r="ID29" s="604"/>
      <c r="IE29" s="604"/>
      <c r="IF29" s="604"/>
      <c r="IG29" s="604"/>
      <c r="IH29" s="604"/>
      <c r="II29" s="604"/>
      <c r="IJ29" s="604"/>
      <c r="IK29" s="604"/>
      <c r="IL29" s="604"/>
      <c r="IM29" s="604"/>
      <c r="IN29" s="604"/>
      <c r="IO29" s="604"/>
      <c r="IP29" s="604"/>
      <c r="IQ29" s="604"/>
      <c r="IR29" s="604"/>
      <c r="IS29" s="604"/>
      <c r="IT29" s="604"/>
      <c r="IU29" s="604"/>
      <c r="IV29" s="604"/>
      <c r="IW29" s="604"/>
      <c r="IX29" s="604"/>
      <c r="IY29" s="604"/>
      <c r="IZ29" s="604"/>
      <c r="JA29" s="604"/>
      <c r="JB29" s="604"/>
      <c r="JC29" s="604"/>
      <c r="JD29" s="604"/>
      <c r="JE29" s="604"/>
      <c r="JF29" s="604"/>
      <c r="JG29" s="604"/>
      <c r="JH29" s="604"/>
      <c r="JI29" s="604"/>
      <c r="JJ29" s="604"/>
      <c r="JK29" s="604"/>
      <c r="JL29" s="604"/>
      <c r="JM29" s="604"/>
      <c r="JN29" s="604"/>
      <c r="JO29" s="604"/>
      <c r="JP29" s="604"/>
      <c r="JQ29" s="604"/>
      <c r="JR29" s="604"/>
      <c r="JS29" s="604"/>
      <c r="JT29" s="604"/>
      <c r="JU29" s="604"/>
      <c r="JV29" s="604"/>
      <c r="JW29" s="604"/>
      <c r="JX29" s="604"/>
      <c r="JY29" s="604"/>
      <c r="JZ29" s="604"/>
      <c r="KA29" s="604"/>
      <c r="KB29" s="604"/>
      <c r="KC29" s="604"/>
      <c r="KD29" s="604"/>
      <c r="KE29" s="604"/>
      <c r="KF29" s="604"/>
      <c r="KG29" s="604"/>
      <c r="KH29" s="604"/>
      <c r="KI29" s="604"/>
      <c r="KJ29" s="604"/>
      <c r="KK29" s="604"/>
      <c r="KL29" s="604"/>
      <c r="KM29" s="604"/>
      <c r="KN29" s="604"/>
      <c r="KO29" s="604"/>
      <c r="KP29" s="604"/>
      <c r="KQ29" s="604"/>
      <c r="KR29" s="604"/>
      <c r="KS29" s="604"/>
      <c r="KT29" s="604"/>
      <c r="KU29" s="604"/>
      <c r="KV29" s="604"/>
      <c r="KW29" s="604"/>
      <c r="KX29" s="604"/>
      <c r="KY29" s="604"/>
      <c r="KZ29" s="604"/>
      <c r="LA29" s="604"/>
      <c r="LB29" s="604"/>
      <c r="LC29" s="604"/>
      <c r="LD29" s="604"/>
      <c r="LE29" s="604"/>
      <c r="LF29" s="604"/>
      <c r="LG29" s="604"/>
      <c r="LH29" s="604"/>
      <c r="LI29" s="604"/>
      <c r="LJ29" s="604"/>
      <c r="LK29" s="604"/>
      <c r="LL29" s="604"/>
      <c r="LM29" s="604"/>
      <c r="LN29" s="604"/>
      <c r="LO29" s="604"/>
      <c r="LP29" s="604"/>
      <c r="LQ29" s="604"/>
      <c r="LR29" s="604"/>
      <c r="LS29" s="604"/>
      <c r="LT29" s="604"/>
      <c r="LU29" s="604"/>
      <c r="LV29" s="604"/>
      <c r="LW29" s="604"/>
      <c r="LX29" s="604"/>
      <c r="LY29" s="604"/>
      <c r="LZ29" s="604"/>
      <c r="MA29" s="604"/>
      <c r="MB29" s="604"/>
      <c r="MC29" s="604"/>
      <c r="MD29" s="604"/>
      <c r="ME29" s="604"/>
      <c r="MF29" s="604"/>
      <c r="MG29" s="604"/>
      <c r="MH29" s="604"/>
      <c r="MI29" s="604"/>
      <c r="MJ29" s="604"/>
      <c r="MK29" s="604"/>
      <c r="ML29" s="604"/>
      <c r="MM29" s="604"/>
      <c r="MN29" s="604"/>
      <c r="MO29" s="604"/>
      <c r="MP29" s="604"/>
      <c r="MQ29" s="604"/>
      <c r="MR29" s="604"/>
      <c r="MS29" s="604"/>
      <c r="MT29" s="604"/>
      <c r="MU29" s="604"/>
      <c r="MV29" s="604"/>
      <c r="MW29" s="604"/>
      <c r="MX29" s="604"/>
      <c r="MY29" s="604"/>
      <c r="MZ29" s="604"/>
      <c r="NA29" s="604"/>
      <c r="NB29" s="604"/>
      <c r="NC29" s="604"/>
      <c r="ND29" s="604"/>
      <c r="NE29" s="604"/>
      <c r="NF29" s="604"/>
      <c r="NG29" s="604"/>
      <c r="NH29" s="604"/>
      <c r="NI29" s="604"/>
      <c r="NJ29" s="604"/>
      <c r="NK29" s="604"/>
      <c r="NL29" s="604"/>
      <c r="NM29" s="604"/>
      <c r="NN29" s="604"/>
      <c r="NO29" s="604"/>
      <c r="NP29" s="604"/>
      <c r="NQ29" s="604"/>
      <c r="NR29" s="604"/>
      <c r="NS29" s="604"/>
      <c r="NT29" s="604"/>
      <c r="NU29" s="604"/>
      <c r="NV29" s="604"/>
      <c r="NW29" s="604"/>
      <c r="NX29" s="604"/>
      <c r="NY29" s="604"/>
      <c r="NZ29" s="604"/>
      <c r="OA29" s="604"/>
      <c r="OB29" s="604"/>
      <c r="OC29" s="604"/>
      <c r="OD29" s="604"/>
      <c r="OE29" s="604"/>
      <c r="OF29" s="604"/>
      <c r="OG29" s="604"/>
      <c r="OH29" s="604"/>
      <c r="OI29" s="604"/>
      <c r="OJ29" s="604"/>
      <c r="OK29" s="604"/>
      <c r="OL29" s="604"/>
      <c r="OM29" s="604"/>
      <c r="ON29" s="604"/>
      <c r="OO29" s="604"/>
      <c r="OP29" s="604"/>
      <c r="OQ29" s="604"/>
      <c r="OR29" s="604"/>
      <c r="OS29" s="604"/>
      <c r="OT29" s="604"/>
      <c r="OU29" s="604"/>
      <c r="OV29" s="604"/>
      <c r="OW29" s="604"/>
      <c r="OX29" s="604"/>
      <c r="OY29" s="604"/>
      <c r="OZ29" s="604"/>
      <c r="PA29" s="604"/>
      <c r="PB29" s="604"/>
      <c r="PC29" s="604"/>
      <c r="PD29" s="604"/>
      <c r="PE29" s="604"/>
      <c r="PF29" s="604"/>
      <c r="PG29" s="604"/>
      <c r="PH29" s="604"/>
      <c r="PI29" s="604"/>
      <c r="PJ29" s="604"/>
      <c r="PK29" s="604"/>
      <c r="PL29" s="604"/>
      <c r="PM29" s="604"/>
      <c r="PN29" s="604"/>
      <c r="PO29" s="604"/>
      <c r="PP29" s="604"/>
      <c r="PQ29" s="604"/>
      <c r="PR29" s="604"/>
      <c r="PS29" s="604"/>
      <c r="PT29" s="604"/>
      <c r="PU29" s="604"/>
      <c r="PV29" s="604"/>
      <c r="PW29" s="604"/>
      <c r="PX29" s="604"/>
      <c r="PY29" s="604"/>
      <c r="PZ29" s="604"/>
      <c r="QA29" s="604"/>
      <c r="QB29" s="604"/>
      <c r="QC29" s="604"/>
      <c r="QD29" s="604"/>
      <c r="QE29" s="604"/>
      <c r="QF29" s="604"/>
      <c r="QG29" s="604"/>
      <c r="QH29" s="604"/>
      <c r="QI29" s="604"/>
      <c r="QJ29" s="604"/>
      <c r="QK29" s="604"/>
      <c r="QL29" s="604"/>
      <c r="QM29" s="604"/>
      <c r="QN29" s="604"/>
      <c r="QO29" s="604"/>
      <c r="QP29" s="604"/>
      <c r="QQ29" s="604"/>
      <c r="QR29" s="604"/>
      <c r="QS29" s="604"/>
      <c r="QT29" s="604"/>
      <c r="QU29" s="604"/>
      <c r="QV29" s="604"/>
      <c r="QW29" s="604"/>
      <c r="QX29" s="604"/>
      <c r="QY29" s="604"/>
      <c r="QZ29" s="604"/>
      <c r="RA29" s="604"/>
      <c r="RB29" s="604"/>
      <c r="RC29" s="604"/>
      <c r="RD29" s="604"/>
      <c r="RE29" s="604"/>
      <c r="RF29" s="604"/>
      <c r="RG29" s="604"/>
      <c r="RH29" s="604"/>
      <c r="RI29" s="604"/>
      <c r="RJ29" s="604"/>
      <c r="RK29" s="604"/>
      <c r="RL29" s="604"/>
      <c r="RM29" s="604"/>
      <c r="RN29" s="604"/>
      <c r="RO29" s="604"/>
      <c r="RP29" s="604"/>
      <c r="RQ29" s="604"/>
      <c r="RR29" s="604"/>
      <c r="RS29" s="604"/>
      <c r="RT29" s="604"/>
      <c r="RU29" s="604"/>
      <c r="RV29" s="604"/>
      <c r="RW29" s="604"/>
      <c r="RX29" s="604"/>
      <c r="RY29" s="604"/>
      <c r="RZ29" s="604"/>
      <c r="SA29" s="604"/>
    </row>
    <row r="30" spans="1:495">
      <c r="A30" s="701" t="s">
        <v>40</v>
      </c>
      <c r="B30" s="802"/>
      <c r="C30" s="802"/>
      <c r="D30" s="716"/>
      <c r="E30" s="717">
        <v>1</v>
      </c>
      <c r="F30" s="626" t="s">
        <v>572</v>
      </c>
      <c r="G30" s="626"/>
      <c r="H30" s="718"/>
      <c r="I30" s="718"/>
      <c r="J30" s="702" t="str">
        <f>CONCATENATE(LEFT($B$24,11),"  Table 1 Class 1 Factors")</f>
        <v>EC 11-2-206  Table 1 Class 1 Factors</v>
      </c>
      <c r="K30" s="719" t="str">
        <f>RIGHT($B$24,13)</f>
        <v>31 March 2014</v>
      </c>
      <c r="L30" s="720"/>
      <c r="M30" s="705">
        <v>1</v>
      </c>
      <c r="N30" s="720"/>
      <c r="O30" s="720"/>
      <c r="P30" s="720"/>
      <c r="Q30" s="705">
        <v>1</v>
      </c>
      <c r="R30" s="720"/>
      <c r="S30" s="720"/>
      <c r="T30" s="720"/>
      <c r="U30" s="705">
        <v>1</v>
      </c>
      <c r="V30" s="720"/>
      <c r="W30" s="720"/>
      <c r="X30" s="720"/>
      <c r="Y30" s="705">
        <v>1</v>
      </c>
      <c r="Z30" s="720"/>
      <c r="AA30" s="720"/>
      <c r="AB30" s="720"/>
      <c r="AC30" s="705">
        <v>1</v>
      </c>
      <c r="AD30" s="720"/>
      <c r="AE30" s="720"/>
      <c r="AF30" s="720"/>
      <c r="AG30" s="705">
        <v>1</v>
      </c>
      <c r="AH30" s="720"/>
      <c r="AI30" s="720"/>
      <c r="AJ30" s="720"/>
      <c r="AK30" s="705">
        <v>1</v>
      </c>
      <c r="AL30" s="720"/>
      <c r="AM30" s="720"/>
      <c r="AN30" s="720"/>
      <c r="AO30" s="705">
        <v>1</v>
      </c>
      <c r="AP30" s="720"/>
      <c r="AQ30" s="720"/>
      <c r="AR30" s="720"/>
      <c r="AS30" s="705">
        <v>1</v>
      </c>
      <c r="AT30" s="720"/>
      <c r="AU30" s="720"/>
      <c r="AV30" s="720"/>
      <c r="AW30" s="705">
        <v>1</v>
      </c>
      <c r="AX30" s="720"/>
      <c r="AY30" s="720"/>
      <c r="AZ30" s="720"/>
      <c r="BA30" s="705">
        <v>1</v>
      </c>
      <c r="BB30" s="720"/>
      <c r="BC30" s="720"/>
      <c r="BD30" s="720"/>
      <c r="BE30" s="705">
        <v>1</v>
      </c>
      <c r="BF30" s="720"/>
      <c r="BG30" s="720"/>
      <c r="BH30" s="720"/>
      <c r="BI30" s="705">
        <v>1</v>
      </c>
      <c r="BJ30" s="720"/>
      <c r="BK30" s="720"/>
      <c r="BL30" s="720"/>
      <c r="BM30" s="705">
        <v>1</v>
      </c>
      <c r="BN30" s="720"/>
      <c r="BO30" s="720"/>
      <c r="BP30" s="720"/>
      <c r="BQ30" s="705">
        <v>1</v>
      </c>
      <c r="BR30" s="720"/>
      <c r="BS30" s="720"/>
      <c r="BT30" s="720"/>
      <c r="BU30" s="705">
        <v>1</v>
      </c>
      <c r="BV30" s="720"/>
      <c r="BW30" s="720"/>
      <c r="BX30" s="720"/>
      <c r="BY30" s="705">
        <v>1</v>
      </c>
      <c r="BZ30" s="720"/>
      <c r="CA30" s="720"/>
      <c r="CB30" s="720"/>
      <c r="CC30" s="705">
        <v>1</v>
      </c>
      <c r="CD30" s="720"/>
      <c r="CE30" s="720"/>
      <c r="CF30" s="720"/>
      <c r="CG30" s="705">
        <v>1</v>
      </c>
      <c r="CH30" s="720"/>
      <c r="CI30" s="720"/>
      <c r="CJ30" s="720"/>
      <c r="CK30" s="705">
        <v>1</v>
      </c>
      <c r="CL30" s="720"/>
      <c r="CM30" s="720"/>
      <c r="CN30" s="720"/>
      <c r="CO30" s="705">
        <v>1</v>
      </c>
      <c r="CP30" s="720"/>
      <c r="CQ30" s="720"/>
      <c r="CR30" s="720"/>
      <c r="CS30" s="705">
        <v>1</v>
      </c>
      <c r="CT30" s="720"/>
      <c r="CU30" s="720"/>
      <c r="CV30" s="720"/>
      <c r="CW30" s="705">
        <v>1</v>
      </c>
      <c r="CX30" s="720"/>
      <c r="CY30" s="720"/>
      <c r="CZ30" s="720"/>
      <c r="DA30" s="705">
        <v>1</v>
      </c>
      <c r="DB30" s="720"/>
      <c r="DC30" s="720"/>
      <c r="DD30" s="720"/>
      <c r="DE30" s="705">
        <v>1</v>
      </c>
      <c r="DF30" s="720"/>
      <c r="DG30" s="720"/>
      <c r="DH30" s="720"/>
      <c r="DI30" s="705">
        <v>1</v>
      </c>
      <c r="DJ30" s="720"/>
      <c r="DK30" s="720"/>
      <c r="DL30" s="720"/>
      <c r="DM30" s="705">
        <v>1</v>
      </c>
      <c r="DN30" s="720"/>
      <c r="DO30" s="720"/>
      <c r="DP30" s="720"/>
      <c r="DQ30" s="705">
        <v>1</v>
      </c>
      <c r="DR30" s="720"/>
      <c r="DS30" s="720"/>
      <c r="DT30" s="720"/>
      <c r="DU30" s="705">
        <v>1</v>
      </c>
      <c r="DV30" s="720"/>
      <c r="DW30" s="720"/>
      <c r="DX30" s="720"/>
      <c r="DY30" s="705">
        <v>1</v>
      </c>
      <c r="DZ30" s="720"/>
      <c r="EA30" s="720"/>
      <c r="EB30" s="720"/>
      <c r="EC30" s="705">
        <v>1</v>
      </c>
      <c r="ED30" s="720"/>
      <c r="EE30" s="720"/>
      <c r="EF30" s="720"/>
      <c r="EG30" s="705">
        <v>1</v>
      </c>
      <c r="EH30" s="720"/>
      <c r="EI30" s="720"/>
      <c r="EJ30" s="720"/>
      <c r="EK30" s="721">
        <v>1</v>
      </c>
      <c r="EL30" s="720"/>
      <c r="EM30" s="720"/>
      <c r="EN30" s="720"/>
      <c r="EO30" s="597">
        <v>7.6692607904729204E-3</v>
      </c>
      <c r="EP30" s="720"/>
      <c r="EQ30" s="720"/>
      <c r="ER30" s="720"/>
      <c r="ES30" s="597">
        <v>2.7652479960950549E-2</v>
      </c>
      <c r="ET30" s="720"/>
      <c r="EU30" s="720"/>
      <c r="EV30" s="720"/>
      <c r="EW30" s="597">
        <v>1.9631484323398229E-2</v>
      </c>
      <c r="EX30" s="720"/>
      <c r="EY30" s="720"/>
      <c r="EZ30" s="720"/>
      <c r="FA30" s="597">
        <v>3.9144588726856E-2</v>
      </c>
      <c r="FB30" s="720"/>
      <c r="FC30" s="720"/>
      <c r="FD30" s="720"/>
      <c r="FE30" s="597">
        <v>3.8754436223049193E-2</v>
      </c>
      <c r="FF30" s="720"/>
      <c r="FG30" s="720"/>
      <c r="FH30" s="720"/>
      <c r="FI30" s="597">
        <v>3.9072506820474695E-2</v>
      </c>
      <c r="FJ30" s="720"/>
      <c r="FK30" s="720"/>
      <c r="FL30" s="720"/>
      <c r="FM30" s="597">
        <v>3.9374493985103065E-2</v>
      </c>
      <c r="FN30" s="720"/>
      <c r="FO30" s="720"/>
      <c r="FP30" s="720"/>
      <c r="FQ30" s="597">
        <v>3.9658136054811388E-2</v>
      </c>
      <c r="FR30" s="720"/>
      <c r="FS30" s="720"/>
      <c r="FT30" s="720"/>
      <c r="FU30" s="597">
        <v>3.9911163629341218E-2</v>
      </c>
      <c r="FV30" s="720"/>
      <c r="FW30" s="720"/>
      <c r="FX30" s="720"/>
      <c r="FY30" s="597">
        <v>3.9956918045947365E-2</v>
      </c>
      <c r="FZ30" s="720"/>
      <c r="GA30" s="720"/>
      <c r="GB30" s="720"/>
      <c r="GC30" s="597">
        <v>4.0475218891101505E-2</v>
      </c>
      <c r="GD30" s="720"/>
      <c r="GE30" s="720"/>
      <c r="GF30" s="720"/>
      <c r="GG30" s="597">
        <v>4.1007720581637264E-2</v>
      </c>
      <c r="GH30" s="720" t="s">
        <v>40</v>
      </c>
      <c r="GI30" s="720"/>
      <c r="GJ30" s="720"/>
      <c r="GK30" s="597">
        <v>4.2172130636609184E-2</v>
      </c>
      <c r="GL30" s="720"/>
      <c r="GM30" s="720"/>
      <c r="GN30" s="720"/>
      <c r="GO30" s="597">
        <v>4.2648870555038076E-2</v>
      </c>
      <c r="GP30" s="720"/>
      <c r="GQ30" s="720"/>
      <c r="GR30" s="720"/>
      <c r="GS30" s="597">
        <v>4.3739806601504672E-2</v>
      </c>
      <c r="GT30" s="720"/>
      <c r="GU30" s="720"/>
      <c r="GV30" s="720"/>
      <c r="GW30" s="597">
        <v>4.4157488475791151E-2</v>
      </c>
      <c r="GX30" s="720"/>
      <c r="GY30" s="720"/>
      <c r="GZ30" s="720"/>
      <c r="HA30" s="597">
        <v>4.5170963221925264E-2</v>
      </c>
      <c r="HB30" s="720"/>
      <c r="HC30" s="720"/>
      <c r="HD30" s="720"/>
      <c r="HE30" s="597">
        <v>4.6135188025166363E-2</v>
      </c>
      <c r="HF30" s="720"/>
      <c r="HG30" s="720"/>
      <c r="HH30" s="720"/>
      <c r="HI30" s="597">
        <v>4.704905342995569E-2</v>
      </c>
      <c r="HJ30" s="720"/>
      <c r="HK30" s="720"/>
      <c r="HL30" s="720"/>
      <c r="HM30" s="597">
        <v>4.7911863602367433E-2</v>
      </c>
      <c r="HN30" s="720"/>
      <c r="HO30" s="720"/>
      <c r="HP30" s="720"/>
      <c r="HQ30" s="597">
        <v>4.8723311435418859E-2</v>
      </c>
      <c r="HR30" s="720"/>
      <c r="HS30" s="720"/>
      <c r="HT30" s="720"/>
      <c r="HU30" s="597">
        <v>4.94834496437766E-2</v>
      </c>
      <c r="HV30" s="720"/>
      <c r="HW30" s="720"/>
      <c r="HX30" s="720"/>
      <c r="HY30" s="600">
        <v>5.0747158007576502E-2</v>
      </c>
      <c r="HZ30" s="720"/>
      <c r="IA30" s="720"/>
      <c r="IB30" s="720"/>
      <c r="IC30" s="600">
        <f>HY30</f>
        <v>5.0747158007576502E-2</v>
      </c>
      <c r="ID30" s="720"/>
      <c r="IE30" s="720"/>
      <c r="IF30" s="720"/>
      <c r="IG30" s="600">
        <f t="shared" ref="IG30:IG31" si="130">IC30</f>
        <v>5.0747158007576502E-2</v>
      </c>
      <c r="IH30" s="720"/>
      <c r="II30" s="720"/>
      <c r="IJ30" s="720"/>
      <c r="IK30" s="600">
        <f t="shared" ref="IK30:IK31" si="131">IG30</f>
        <v>5.0747158007576502E-2</v>
      </c>
      <c r="IL30" s="720"/>
      <c r="IM30" s="720"/>
      <c r="IN30" s="720"/>
      <c r="IO30" s="600">
        <f t="shared" ref="IO30:IO31" si="132">IK30</f>
        <v>5.0747158007576502E-2</v>
      </c>
      <c r="IP30" s="720"/>
      <c r="IQ30" s="720"/>
      <c r="IR30" s="720"/>
      <c r="IS30" s="600">
        <f t="shared" ref="IS30:IS31" si="133">IO30</f>
        <v>5.0747158007576502E-2</v>
      </c>
      <c r="IT30" s="720"/>
      <c r="IU30" s="720"/>
      <c r="IV30" s="720"/>
      <c r="IW30" s="600">
        <f t="shared" ref="IW30:IW31" si="134">IS30</f>
        <v>5.0747158007576502E-2</v>
      </c>
      <c r="IX30" s="720"/>
      <c r="IY30" s="720"/>
      <c r="IZ30" s="720"/>
      <c r="JA30" s="600">
        <f t="shared" ref="JA30:JA31" si="135">IW30</f>
        <v>5.0747158007576502E-2</v>
      </c>
      <c r="JB30" s="720"/>
      <c r="JC30" s="720"/>
      <c r="JD30" s="720"/>
      <c r="JE30" s="600">
        <f t="shared" ref="JE30:JE31" si="136">JA30</f>
        <v>5.0747158007576502E-2</v>
      </c>
      <c r="JF30" s="720"/>
      <c r="JG30" s="720"/>
      <c r="JH30" s="720"/>
      <c r="JI30" s="600">
        <f t="shared" ref="JI30:JI31" si="137">JE30</f>
        <v>5.0747158007576502E-2</v>
      </c>
      <c r="JJ30" s="720"/>
      <c r="JK30" s="720"/>
      <c r="JL30" s="720"/>
      <c r="JM30" s="600">
        <f t="shared" ref="JM30:JM31" si="138">JI30</f>
        <v>5.0747158007576502E-2</v>
      </c>
      <c r="JN30" s="720"/>
      <c r="JO30" s="720"/>
      <c r="JP30" s="720"/>
      <c r="JQ30" s="600">
        <f t="shared" ref="JQ30:JQ31" si="139">JM30</f>
        <v>5.0747158007576502E-2</v>
      </c>
      <c r="JR30" s="720"/>
      <c r="JS30" s="720"/>
      <c r="JT30" s="720"/>
      <c r="JU30" s="600">
        <f t="shared" ref="JU30:JU31" si="140">JQ30</f>
        <v>5.0747158007576502E-2</v>
      </c>
      <c r="JV30" s="720"/>
      <c r="JW30" s="720"/>
      <c r="JX30" s="720"/>
      <c r="JY30" s="600">
        <f t="shared" ref="JY30:JY31" si="141">JU30</f>
        <v>5.0747158007576502E-2</v>
      </c>
      <c r="JZ30" s="720"/>
      <c r="KA30" s="720"/>
      <c r="KB30" s="720"/>
      <c r="KC30" s="600">
        <f t="shared" ref="KC30:KC31" si="142">JY30</f>
        <v>5.0747158007576502E-2</v>
      </c>
      <c r="KD30" s="720"/>
      <c r="KE30" s="720"/>
      <c r="KF30" s="720"/>
      <c r="KG30" s="600">
        <f t="shared" ref="KG30:KG31" si="143">KC30</f>
        <v>5.0747158007576502E-2</v>
      </c>
      <c r="KH30" s="720"/>
      <c r="KI30" s="720"/>
      <c r="KJ30" s="720"/>
      <c r="KK30" s="600">
        <f t="shared" ref="KK30:KK31" si="144">KG30</f>
        <v>5.0747158007576502E-2</v>
      </c>
      <c r="KL30" s="720"/>
      <c r="KM30" s="720"/>
      <c r="KN30" s="720"/>
      <c r="KO30" s="600">
        <f t="shared" ref="KO30:KO31" si="145">KK30</f>
        <v>5.0747158007576502E-2</v>
      </c>
      <c r="KP30" s="720"/>
      <c r="KQ30" s="720"/>
      <c r="KR30" s="720"/>
      <c r="KS30" s="600">
        <f t="shared" ref="KS30:KS31" si="146">KO30</f>
        <v>5.0747158007576502E-2</v>
      </c>
      <c r="KT30" s="720"/>
      <c r="KU30" s="720"/>
      <c r="KV30" s="720"/>
      <c r="KW30" s="600">
        <f t="shared" ref="KW30:KW31" si="147">KS30</f>
        <v>5.0747158007576502E-2</v>
      </c>
      <c r="KX30" s="720"/>
      <c r="KY30" s="720"/>
      <c r="KZ30" s="720"/>
      <c r="LA30" s="600">
        <f t="shared" ref="LA30:LA31" si="148">KW30</f>
        <v>5.0747158007576502E-2</v>
      </c>
      <c r="LB30" s="720"/>
      <c r="LC30" s="720"/>
      <c r="LD30" s="720"/>
      <c r="LE30" s="600">
        <f t="shared" ref="LE30:LE31" si="149">LA30</f>
        <v>5.0747158007576502E-2</v>
      </c>
      <c r="LF30" s="720"/>
      <c r="LG30" s="720"/>
      <c r="LH30" s="720"/>
      <c r="LI30" s="600">
        <f t="shared" ref="LI30:LI31" si="150">LE30</f>
        <v>5.0747158007576502E-2</v>
      </c>
      <c r="LJ30" s="720"/>
      <c r="LK30" s="720"/>
      <c r="LL30" s="720"/>
      <c r="LM30" s="600">
        <f t="shared" ref="LM30:LM31" si="151">LI30</f>
        <v>5.0747158007576502E-2</v>
      </c>
      <c r="LN30" s="720"/>
      <c r="LO30" s="720"/>
      <c r="LP30" s="720"/>
      <c r="LQ30" s="600">
        <f t="shared" ref="LQ30:LQ31" si="152">LM30</f>
        <v>5.0747158007576502E-2</v>
      </c>
      <c r="LR30" s="720"/>
      <c r="LS30" s="720"/>
      <c r="LT30" s="720"/>
      <c r="LU30" s="600">
        <f t="shared" ref="LU30:LU31" si="153">LQ30</f>
        <v>5.0747158007576502E-2</v>
      </c>
      <c r="LV30" s="720"/>
      <c r="LW30" s="720"/>
      <c r="LX30" s="720"/>
      <c r="LY30" s="600">
        <f t="shared" ref="LY30:LY31" si="154">LU30</f>
        <v>5.0747158007576502E-2</v>
      </c>
      <c r="LZ30" s="720"/>
      <c r="MA30" s="720"/>
      <c r="MB30" s="720"/>
      <c r="MC30" s="600">
        <f t="shared" ref="MC30:MC31" si="155">LY30</f>
        <v>5.0747158007576502E-2</v>
      </c>
      <c r="MD30" s="720"/>
      <c r="ME30" s="720"/>
      <c r="MF30" s="720"/>
      <c r="MG30" s="600">
        <f t="shared" ref="MG30:MG31" si="156">MC30</f>
        <v>5.0747158007576502E-2</v>
      </c>
      <c r="MH30" s="720"/>
      <c r="MI30" s="720"/>
      <c r="MJ30" s="720"/>
      <c r="MK30" s="600">
        <f t="shared" ref="MK30:MK31" si="157">MG30</f>
        <v>5.0747158007576502E-2</v>
      </c>
      <c r="ML30" s="720"/>
      <c r="MM30" s="720"/>
      <c r="MN30" s="720"/>
      <c r="MO30" s="600">
        <f t="shared" ref="MO30:MO31" si="158">MK30</f>
        <v>5.0747158007576502E-2</v>
      </c>
      <c r="MP30" s="720"/>
      <c r="MQ30" s="720"/>
      <c r="MR30" s="720"/>
      <c r="MS30" s="600">
        <f t="shared" ref="MS30:MS31" si="159">MO30</f>
        <v>5.0747158007576502E-2</v>
      </c>
      <c r="MT30" s="720"/>
      <c r="MU30" s="720"/>
      <c r="MV30" s="720"/>
      <c r="MW30" s="600">
        <f t="shared" ref="MW30:MW31" si="160">MS30</f>
        <v>5.0747158007576502E-2</v>
      </c>
      <c r="MX30" s="720"/>
      <c r="MY30" s="720"/>
      <c r="MZ30" s="720"/>
      <c r="NA30" s="600">
        <f t="shared" ref="NA30:NA31" si="161">MW30</f>
        <v>5.0747158007576502E-2</v>
      </c>
      <c r="NB30" s="720"/>
      <c r="NC30" s="720"/>
      <c r="ND30" s="720"/>
      <c r="NE30" s="600">
        <f t="shared" ref="NE30:NE31" si="162">NA30</f>
        <v>5.0747158007576502E-2</v>
      </c>
      <c r="NF30" s="720"/>
      <c r="NG30" s="720"/>
      <c r="NH30" s="720"/>
      <c r="NI30" s="600">
        <f t="shared" ref="NI30:NI31" si="163">NE30</f>
        <v>5.0747158007576502E-2</v>
      </c>
      <c r="NJ30" s="720"/>
      <c r="NK30" s="720"/>
      <c r="NL30" s="720"/>
      <c r="NM30" s="600">
        <f t="shared" ref="NM30:NM31" si="164">NI30</f>
        <v>5.0747158007576502E-2</v>
      </c>
      <c r="NN30" s="720"/>
      <c r="NO30" s="720"/>
      <c r="NP30" s="720"/>
      <c r="NQ30" s="600">
        <f t="shared" ref="NQ30:NQ31" si="165">NM30</f>
        <v>5.0747158007576502E-2</v>
      </c>
      <c r="NR30" s="720"/>
      <c r="NS30" s="720"/>
      <c r="NT30" s="720"/>
      <c r="NU30" s="600">
        <f t="shared" ref="NU30:NU31" si="166">NQ30</f>
        <v>5.0747158007576502E-2</v>
      </c>
      <c r="NV30" s="720"/>
      <c r="NW30" s="720"/>
      <c r="NX30" s="720"/>
      <c r="NY30" s="600">
        <f t="shared" ref="NY30:NY31" si="167">NU30</f>
        <v>5.0747158007576502E-2</v>
      </c>
      <c r="NZ30" s="720"/>
      <c r="OA30" s="720"/>
      <c r="OB30" s="720"/>
      <c r="OC30" s="600">
        <f t="shared" ref="OC30:OC31" si="168">NY30</f>
        <v>5.0747158007576502E-2</v>
      </c>
      <c r="OD30" s="720"/>
      <c r="OE30" s="720"/>
      <c r="OF30" s="720"/>
      <c r="OG30" s="600">
        <f t="shared" ref="OG30:OG31" si="169">OC30</f>
        <v>5.0747158007576502E-2</v>
      </c>
      <c r="OH30" s="720"/>
      <c r="OI30" s="720"/>
      <c r="OJ30" s="720"/>
      <c r="OK30" s="600">
        <f t="shared" ref="OK30:OK31" si="170">OG30</f>
        <v>5.0747158007576502E-2</v>
      </c>
      <c r="OL30" s="720"/>
      <c r="OM30" s="720"/>
      <c r="ON30" s="720"/>
      <c r="OO30" s="600">
        <f t="shared" ref="OO30:OO31" si="171">OK30</f>
        <v>5.0747158007576502E-2</v>
      </c>
      <c r="OP30" s="720"/>
      <c r="OQ30" s="720"/>
      <c r="OR30" s="720"/>
      <c r="OS30" s="600">
        <f t="shared" ref="OS30:OS31" si="172">OO30</f>
        <v>5.0747158007576502E-2</v>
      </c>
      <c r="OT30" s="720"/>
      <c r="OU30" s="720"/>
      <c r="OV30" s="720"/>
      <c r="OW30" s="600">
        <f t="shared" ref="OW30:OW31" si="173">OS30</f>
        <v>5.0747158007576502E-2</v>
      </c>
      <c r="OX30" s="720"/>
      <c r="OY30" s="720"/>
      <c r="OZ30" s="720"/>
      <c r="PA30" s="600">
        <f t="shared" ref="PA30:PA31" si="174">OW30</f>
        <v>5.0747158007576502E-2</v>
      </c>
      <c r="PB30" s="720"/>
      <c r="PC30" s="720"/>
      <c r="PD30" s="720"/>
      <c r="PE30" s="600">
        <f t="shared" ref="PE30:PE31" si="175">PA30</f>
        <v>5.0747158007576502E-2</v>
      </c>
      <c r="PF30" s="720"/>
      <c r="PG30" s="720"/>
      <c r="PH30" s="720"/>
      <c r="PI30" s="600">
        <f t="shared" ref="PI30:PI31" si="176">PE30</f>
        <v>5.0747158007576502E-2</v>
      </c>
      <c r="PJ30" s="720"/>
      <c r="PK30" s="720"/>
      <c r="PL30" s="720"/>
      <c r="PM30" s="600">
        <f t="shared" ref="PM30:PM31" si="177">PI30</f>
        <v>5.0747158007576502E-2</v>
      </c>
      <c r="PN30" s="720"/>
      <c r="PO30" s="720"/>
      <c r="PP30" s="720"/>
      <c r="PQ30" s="600">
        <f t="shared" ref="PQ30:PQ31" si="178">PM30</f>
        <v>5.0747158007576502E-2</v>
      </c>
      <c r="PR30" s="720"/>
      <c r="PS30" s="720"/>
      <c r="PT30" s="720"/>
      <c r="PU30" s="600">
        <f t="shared" ref="PU30:PU31" si="179">PQ30</f>
        <v>5.0747158007576502E-2</v>
      </c>
      <c r="PV30" s="720"/>
      <c r="PW30" s="720"/>
      <c r="PX30" s="720"/>
      <c r="PY30" s="600">
        <f t="shared" ref="PY30:PY31" si="180">PU30</f>
        <v>5.0747158007576502E-2</v>
      </c>
      <c r="PZ30" s="720"/>
      <c r="QA30" s="720"/>
      <c r="QB30" s="720"/>
      <c r="QC30" s="600">
        <f t="shared" ref="QC30:QC31" si="181">PY30</f>
        <v>5.0747158007576502E-2</v>
      </c>
      <c r="QD30" s="720"/>
      <c r="QE30" s="720"/>
      <c r="QF30" s="720"/>
      <c r="QG30" s="600">
        <f t="shared" ref="QG30:QG31" si="182">QC30</f>
        <v>5.0747158007576502E-2</v>
      </c>
      <c r="QH30" s="720"/>
      <c r="QI30" s="720"/>
      <c r="QJ30" s="720"/>
      <c r="QK30" s="600">
        <f t="shared" ref="QK30:QK31" si="183">QG30</f>
        <v>5.0747158007576502E-2</v>
      </c>
      <c r="QL30" s="720"/>
      <c r="QM30" s="720"/>
      <c r="QN30" s="720"/>
      <c r="QO30" s="600">
        <f t="shared" ref="QO30:QO31" si="184">QK30</f>
        <v>5.0747158007576502E-2</v>
      </c>
      <c r="QP30" s="720"/>
      <c r="QQ30" s="720"/>
      <c r="QR30" s="720"/>
      <c r="QS30" s="600">
        <f t="shared" ref="QS30:QS31" si="185">QO30</f>
        <v>5.0747158007576502E-2</v>
      </c>
      <c r="QT30" s="720"/>
      <c r="QU30" s="720"/>
      <c r="QV30" s="720"/>
      <c r="QW30" s="600">
        <f t="shared" ref="QW30:QW31" si="186">QS30</f>
        <v>5.0747158007576502E-2</v>
      </c>
      <c r="QX30" s="720"/>
      <c r="QY30" s="720"/>
      <c r="QZ30" s="720"/>
      <c r="RA30" s="600">
        <f t="shared" ref="RA30:RA31" si="187">QW30</f>
        <v>5.0747158007576502E-2</v>
      </c>
      <c r="RB30" s="720"/>
      <c r="RC30" s="720"/>
      <c r="RD30" s="720"/>
      <c r="RE30" s="600">
        <f t="shared" ref="RE30:RE31" si="188">RA30</f>
        <v>5.0747158007576502E-2</v>
      </c>
      <c r="RF30" s="720"/>
      <c r="RG30" s="720"/>
      <c r="RH30" s="720"/>
      <c r="RI30" s="600">
        <f t="shared" ref="RI30:RI31" si="189">RE30</f>
        <v>5.0747158007576502E-2</v>
      </c>
      <c r="RJ30" s="720"/>
      <c r="RK30" s="720"/>
      <c r="RL30" s="720"/>
      <c r="RM30" s="600">
        <f t="shared" ref="RM30:RM31" si="190">RI30</f>
        <v>5.0747158007576502E-2</v>
      </c>
      <c r="RN30" s="720"/>
      <c r="RO30" s="720"/>
      <c r="RP30" s="720"/>
      <c r="RQ30" s="600">
        <f t="shared" ref="RQ30:RQ31" si="191">RM30</f>
        <v>5.0747158007576502E-2</v>
      </c>
      <c r="RR30" s="720"/>
      <c r="RS30" s="720"/>
      <c r="RT30" s="720"/>
      <c r="RU30" s="600">
        <f t="shared" ref="RU30:RU31" si="192">RQ30</f>
        <v>5.0747158007576502E-2</v>
      </c>
      <c r="RV30" s="720"/>
      <c r="RW30" s="720"/>
      <c r="RX30" s="720"/>
      <c r="RY30" s="600">
        <f t="shared" ref="RY30:RY31" si="193">RU30</f>
        <v>5.0747158007576502E-2</v>
      </c>
      <c r="RZ30" s="720"/>
      <c r="SA30" s="720"/>
    </row>
    <row r="31" spans="1:495">
      <c r="A31" s="701"/>
      <c r="B31" s="802"/>
      <c r="C31" s="802"/>
      <c r="D31" s="716"/>
      <c r="E31" s="717">
        <v>2</v>
      </c>
      <c r="F31" s="626" t="s">
        <v>571</v>
      </c>
      <c r="G31" s="626"/>
      <c r="H31" s="718"/>
      <c r="I31" s="718"/>
      <c r="J31" s="702" t="str">
        <f>CONCATENATE(LEFT($B$24,11),"  Table 1 Class 2 Factors")</f>
        <v>EC 11-2-206  Table 1 Class 2 Factors</v>
      </c>
      <c r="K31" s="719" t="str">
        <f>RIGHT($B$24,13)</f>
        <v>31 March 2014</v>
      </c>
      <c r="L31" s="720"/>
      <c r="M31" s="705">
        <v>1</v>
      </c>
      <c r="N31" s="720"/>
      <c r="O31" s="720"/>
      <c r="P31" s="720"/>
      <c r="Q31" s="705">
        <v>1</v>
      </c>
      <c r="R31" s="720"/>
      <c r="S31" s="720"/>
      <c r="T31" s="720"/>
      <c r="U31" s="705">
        <v>1</v>
      </c>
      <c r="V31" s="720"/>
      <c r="W31" s="720"/>
      <c r="X31" s="720"/>
      <c r="Y31" s="705">
        <v>1</v>
      </c>
      <c r="Z31" s="720"/>
      <c r="AA31" s="720"/>
      <c r="AB31" s="720"/>
      <c r="AC31" s="705">
        <v>1</v>
      </c>
      <c r="AD31" s="720"/>
      <c r="AE31" s="720"/>
      <c r="AF31" s="720"/>
      <c r="AG31" s="705">
        <v>1</v>
      </c>
      <c r="AH31" s="720"/>
      <c r="AI31" s="720"/>
      <c r="AJ31" s="720"/>
      <c r="AK31" s="705">
        <v>1</v>
      </c>
      <c r="AL31" s="720"/>
      <c r="AM31" s="720"/>
      <c r="AN31" s="720"/>
      <c r="AO31" s="705">
        <v>1</v>
      </c>
      <c r="AP31" s="720"/>
      <c r="AQ31" s="720"/>
      <c r="AR31" s="720"/>
      <c r="AS31" s="705">
        <v>1</v>
      </c>
      <c r="AT31" s="720"/>
      <c r="AU31" s="720"/>
      <c r="AV31" s="720"/>
      <c r="AW31" s="705">
        <v>1</v>
      </c>
      <c r="AX31" s="720"/>
      <c r="AY31" s="720"/>
      <c r="AZ31" s="720"/>
      <c r="BA31" s="705">
        <v>1</v>
      </c>
      <c r="BB31" s="720"/>
      <c r="BC31" s="720"/>
      <c r="BD31" s="720"/>
      <c r="BE31" s="705">
        <v>1</v>
      </c>
      <c r="BF31" s="720"/>
      <c r="BG31" s="720"/>
      <c r="BH31" s="720"/>
      <c r="BI31" s="705">
        <v>1</v>
      </c>
      <c r="BJ31" s="720"/>
      <c r="BK31" s="720"/>
      <c r="BL31" s="720"/>
      <c r="BM31" s="705">
        <v>1</v>
      </c>
      <c r="BN31" s="720"/>
      <c r="BO31" s="720"/>
      <c r="BP31" s="720"/>
      <c r="BQ31" s="705">
        <v>1</v>
      </c>
      <c r="BR31" s="720"/>
      <c r="BS31" s="720"/>
      <c r="BT31" s="720"/>
      <c r="BU31" s="705">
        <v>1</v>
      </c>
      <c r="BV31" s="720"/>
      <c r="BW31" s="720"/>
      <c r="BX31" s="720"/>
      <c r="BY31" s="705">
        <v>1</v>
      </c>
      <c r="BZ31" s="720"/>
      <c r="CA31" s="720"/>
      <c r="CB31" s="720"/>
      <c r="CC31" s="705">
        <v>1</v>
      </c>
      <c r="CD31" s="720"/>
      <c r="CE31" s="720"/>
      <c r="CF31" s="720"/>
      <c r="CG31" s="705">
        <v>1</v>
      </c>
      <c r="CH31" s="720"/>
      <c r="CI31" s="720"/>
      <c r="CJ31" s="720"/>
      <c r="CK31" s="705">
        <v>1</v>
      </c>
      <c r="CL31" s="720"/>
      <c r="CM31" s="720"/>
      <c r="CN31" s="720"/>
      <c r="CO31" s="705">
        <v>1</v>
      </c>
      <c r="CP31" s="720"/>
      <c r="CQ31" s="720"/>
      <c r="CR31" s="720"/>
      <c r="CS31" s="705">
        <v>1</v>
      </c>
      <c r="CT31" s="720"/>
      <c r="CU31" s="720"/>
      <c r="CV31" s="720"/>
      <c r="CW31" s="705">
        <v>1</v>
      </c>
      <c r="CX31" s="720"/>
      <c r="CY31" s="720"/>
      <c r="CZ31" s="720"/>
      <c r="DA31" s="705">
        <v>1</v>
      </c>
      <c r="DB31" s="720"/>
      <c r="DC31" s="720"/>
      <c r="DD31" s="720"/>
      <c r="DE31" s="705">
        <v>1</v>
      </c>
      <c r="DF31" s="720"/>
      <c r="DG31" s="720"/>
      <c r="DH31" s="720"/>
      <c r="DI31" s="705">
        <v>1</v>
      </c>
      <c r="DJ31" s="720"/>
      <c r="DK31" s="720"/>
      <c r="DL31" s="720"/>
      <c r="DM31" s="705">
        <v>1</v>
      </c>
      <c r="DN31" s="720"/>
      <c r="DO31" s="720"/>
      <c r="DP31" s="720"/>
      <c r="DQ31" s="705">
        <v>1</v>
      </c>
      <c r="DR31" s="720"/>
      <c r="DS31" s="720"/>
      <c r="DT31" s="720"/>
      <c r="DU31" s="705">
        <v>1</v>
      </c>
      <c r="DV31" s="720"/>
      <c r="DW31" s="720"/>
      <c r="DX31" s="720"/>
      <c r="DY31" s="705">
        <v>1</v>
      </c>
      <c r="DZ31" s="720"/>
      <c r="EA31" s="720"/>
      <c r="EB31" s="720"/>
      <c r="EC31" s="705">
        <v>1</v>
      </c>
      <c r="ED31" s="720"/>
      <c r="EE31" s="720"/>
      <c r="EF31" s="720"/>
      <c r="EG31" s="705">
        <v>1</v>
      </c>
      <c r="EH31" s="720"/>
      <c r="EI31" s="720"/>
      <c r="EJ31" s="720"/>
      <c r="EK31" s="721">
        <v>1</v>
      </c>
      <c r="EL31" s="720"/>
      <c r="EM31" s="720"/>
      <c r="EN31" s="720"/>
      <c r="EO31" s="597">
        <v>1.4999999999999999E-2</v>
      </c>
      <c r="EP31" s="720"/>
      <c r="EQ31" s="720"/>
      <c r="ER31" s="720"/>
      <c r="ES31" s="597">
        <v>1.4999999999999999E-2</v>
      </c>
      <c r="ET31" s="720"/>
      <c r="EU31" s="720"/>
      <c r="EV31" s="720"/>
      <c r="EW31" s="597">
        <v>1.7000000000000001E-2</v>
      </c>
      <c r="EX31" s="720"/>
      <c r="EY31" s="720"/>
      <c r="EZ31" s="720"/>
      <c r="FA31" s="597">
        <v>1.9E-2</v>
      </c>
      <c r="FB31" s="720"/>
      <c r="FC31" s="720"/>
      <c r="FD31" s="720"/>
      <c r="FE31" s="597">
        <v>0.02</v>
      </c>
      <c r="FF31" s="720"/>
      <c r="FG31" s="720"/>
      <c r="FH31" s="720"/>
      <c r="FI31" s="597">
        <v>0.02</v>
      </c>
      <c r="FJ31" s="720"/>
      <c r="FK31" s="720"/>
      <c r="FL31" s="720"/>
      <c r="FM31" s="597">
        <v>0.02</v>
      </c>
      <c r="FN31" s="720"/>
      <c r="FO31" s="720"/>
      <c r="FP31" s="720"/>
      <c r="FQ31" s="597">
        <v>0.02</v>
      </c>
      <c r="FR31" s="720"/>
      <c r="FS31" s="720"/>
      <c r="FT31" s="720"/>
      <c r="FU31" s="597">
        <v>0.02</v>
      </c>
      <c r="FV31" s="720"/>
      <c r="FW31" s="720"/>
      <c r="FX31" s="720"/>
      <c r="FY31" s="597">
        <v>0.02</v>
      </c>
      <c r="FZ31" s="720"/>
      <c r="GA31" s="720"/>
      <c r="GB31" s="720"/>
      <c r="GC31" s="597">
        <v>0.02</v>
      </c>
      <c r="GD31" s="720"/>
      <c r="GE31" s="720"/>
      <c r="GF31" s="720"/>
      <c r="GG31" s="597">
        <v>0.02</v>
      </c>
      <c r="GH31" s="720"/>
      <c r="GI31" s="720"/>
      <c r="GJ31" s="720"/>
      <c r="GK31" s="597">
        <v>0.02</v>
      </c>
      <c r="GL31" s="720"/>
      <c r="GM31" s="720"/>
      <c r="GN31" s="720"/>
      <c r="GO31" s="597">
        <v>0.02</v>
      </c>
      <c r="GP31" s="720"/>
      <c r="GQ31" s="720"/>
      <c r="GR31" s="720"/>
      <c r="GS31" s="597">
        <v>0.02</v>
      </c>
      <c r="GT31" s="720"/>
      <c r="GU31" s="720"/>
      <c r="GV31" s="720"/>
      <c r="GW31" s="597">
        <v>0.02</v>
      </c>
      <c r="GX31" s="720"/>
      <c r="GY31" s="720"/>
      <c r="GZ31" s="720"/>
      <c r="HA31" s="597">
        <v>0.02</v>
      </c>
      <c r="HB31" s="720"/>
      <c r="HC31" s="720"/>
      <c r="HD31" s="720"/>
      <c r="HE31" s="597">
        <v>0.02</v>
      </c>
      <c r="HF31" s="720"/>
      <c r="HG31" s="720"/>
      <c r="HH31" s="720"/>
      <c r="HI31" s="597">
        <v>0.02</v>
      </c>
      <c r="HJ31" s="720"/>
      <c r="HK31" s="720"/>
      <c r="HL31" s="720"/>
      <c r="HM31" s="597">
        <v>0.02</v>
      </c>
      <c r="HN31" s="720"/>
      <c r="HO31" s="720"/>
      <c r="HP31" s="720"/>
      <c r="HQ31" s="597">
        <v>0.02</v>
      </c>
      <c r="HR31" s="720"/>
      <c r="HS31" s="720"/>
      <c r="HT31" s="720"/>
      <c r="HU31" s="597">
        <v>0.02</v>
      </c>
      <c r="HV31" s="720"/>
      <c r="HW31" s="720"/>
      <c r="HX31" s="720"/>
      <c r="HY31" s="600">
        <v>0.02</v>
      </c>
      <c r="HZ31" s="720"/>
      <c r="IA31" s="720"/>
      <c r="IB31" s="720"/>
      <c r="IC31" s="598">
        <f>HY31</f>
        <v>0.02</v>
      </c>
      <c r="ID31" s="720"/>
      <c r="IE31" s="720"/>
      <c r="IF31" s="720"/>
      <c r="IG31" s="598">
        <f t="shared" si="130"/>
        <v>0.02</v>
      </c>
      <c r="IH31" s="720"/>
      <c r="II31" s="720"/>
      <c r="IJ31" s="720"/>
      <c r="IK31" s="598">
        <f t="shared" si="131"/>
        <v>0.02</v>
      </c>
      <c r="IL31" s="720"/>
      <c r="IM31" s="720"/>
      <c r="IN31" s="720"/>
      <c r="IO31" s="598">
        <f t="shared" si="132"/>
        <v>0.02</v>
      </c>
      <c r="IP31" s="720"/>
      <c r="IQ31" s="720"/>
      <c r="IR31" s="720"/>
      <c r="IS31" s="598">
        <f t="shared" si="133"/>
        <v>0.02</v>
      </c>
      <c r="IT31" s="720"/>
      <c r="IU31" s="720"/>
      <c r="IV31" s="720"/>
      <c r="IW31" s="598">
        <f t="shared" si="134"/>
        <v>0.02</v>
      </c>
      <c r="IX31" s="720"/>
      <c r="IY31" s="720"/>
      <c r="IZ31" s="720"/>
      <c r="JA31" s="598">
        <f t="shared" si="135"/>
        <v>0.02</v>
      </c>
      <c r="JB31" s="720"/>
      <c r="JC31" s="720"/>
      <c r="JD31" s="720"/>
      <c r="JE31" s="598">
        <f t="shared" si="136"/>
        <v>0.02</v>
      </c>
      <c r="JF31" s="720"/>
      <c r="JG31" s="720"/>
      <c r="JH31" s="720"/>
      <c r="JI31" s="598">
        <f t="shared" si="137"/>
        <v>0.02</v>
      </c>
      <c r="JJ31" s="720"/>
      <c r="JK31" s="720"/>
      <c r="JL31" s="720"/>
      <c r="JM31" s="598">
        <f t="shared" si="138"/>
        <v>0.02</v>
      </c>
      <c r="JN31" s="720"/>
      <c r="JO31" s="720"/>
      <c r="JP31" s="720"/>
      <c r="JQ31" s="598">
        <f t="shared" si="139"/>
        <v>0.02</v>
      </c>
      <c r="JR31" s="720"/>
      <c r="JS31" s="720"/>
      <c r="JT31" s="720"/>
      <c r="JU31" s="598">
        <f t="shared" si="140"/>
        <v>0.02</v>
      </c>
      <c r="JV31" s="720"/>
      <c r="JW31" s="720"/>
      <c r="JX31" s="720"/>
      <c r="JY31" s="598">
        <f t="shared" si="141"/>
        <v>0.02</v>
      </c>
      <c r="JZ31" s="720"/>
      <c r="KA31" s="720"/>
      <c r="KB31" s="720"/>
      <c r="KC31" s="598">
        <f t="shared" si="142"/>
        <v>0.02</v>
      </c>
      <c r="KD31" s="720"/>
      <c r="KE31" s="720"/>
      <c r="KF31" s="720"/>
      <c r="KG31" s="598">
        <f t="shared" si="143"/>
        <v>0.02</v>
      </c>
      <c r="KH31" s="720"/>
      <c r="KI31" s="720"/>
      <c r="KJ31" s="720"/>
      <c r="KK31" s="598">
        <f t="shared" si="144"/>
        <v>0.02</v>
      </c>
      <c r="KL31" s="720"/>
      <c r="KM31" s="720"/>
      <c r="KN31" s="720"/>
      <c r="KO31" s="598">
        <f t="shared" si="145"/>
        <v>0.02</v>
      </c>
      <c r="KP31" s="720"/>
      <c r="KQ31" s="720"/>
      <c r="KR31" s="720"/>
      <c r="KS31" s="598">
        <f t="shared" si="146"/>
        <v>0.02</v>
      </c>
      <c r="KT31" s="720"/>
      <c r="KU31" s="720"/>
      <c r="KV31" s="720"/>
      <c r="KW31" s="598">
        <f t="shared" si="147"/>
        <v>0.02</v>
      </c>
      <c r="KX31" s="720"/>
      <c r="KY31" s="720"/>
      <c r="KZ31" s="720"/>
      <c r="LA31" s="598">
        <f t="shared" si="148"/>
        <v>0.02</v>
      </c>
      <c r="LB31" s="720"/>
      <c r="LC31" s="720"/>
      <c r="LD31" s="720"/>
      <c r="LE31" s="598">
        <f t="shared" si="149"/>
        <v>0.02</v>
      </c>
      <c r="LF31" s="720"/>
      <c r="LG31" s="720"/>
      <c r="LH31" s="720"/>
      <c r="LI31" s="598">
        <f t="shared" si="150"/>
        <v>0.02</v>
      </c>
      <c r="LJ31" s="720"/>
      <c r="LK31" s="720"/>
      <c r="LL31" s="720"/>
      <c r="LM31" s="598">
        <f t="shared" si="151"/>
        <v>0.02</v>
      </c>
      <c r="LN31" s="720"/>
      <c r="LO31" s="720"/>
      <c r="LP31" s="720"/>
      <c r="LQ31" s="598">
        <f t="shared" si="152"/>
        <v>0.02</v>
      </c>
      <c r="LR31" s="720"/>
      <c r="LS31" s="720"/>
      <c r="LT31" s="720"/>
      <c r="LU31" s="598">
        <f t="shared" si="153"/>
        <v>0.02</v>
      </c>
      <c r="LV31" s="720"/>
      <c r="LW31" s="720"/>
      <c r="LX31" s="720"/>
      <c r="LY31" s="598">
        <f t="shared" si="154"/>
        <v>0.02</v>
      </c>
      <c r="LZ31" s="720"/>
      <c r="MA31" s="720"/>
      <c r="MB31" s="720"/>
      <c r="MC31" s="598">
        <f t="shared" si="155"/>
        <v>0.02</v>
      </c>
      <c r="MD31" s="720"/>
      <c r="ME31" s="720"/>
      <c r="MF31" s="720"/>
      <c r="MG31" s="598">
        <f t="shared" si="156"/>
        <v>0.02</v>
      </c>
      <c r="MH31" s="720"/>
      <c r="MI31" s="720"/>
      <c r="MJ31" s="720"/>
      <c r="MK31" s="598">
        <f t="shared" si="157"/>
        <v>0.02</v>
      </c>
      <c r="ML31" s="720"/>
      <c r="MM31" s="720"/>
      <c r="MN31" s="720"/>
      <c r="MO31" s="598">
        <f t="shared" si="158"/>
        <v>0.02</v>
      </c>
      <c r="MP31" s="720"/>
      <c r="MQ31" s="720"/>
      <c r="MR31" s="720"/>
      <c r="MS31" s="598">
        <f t="shared" si="159"/>
        <v>0.02</v>
      </c>
      <c r="MT31" s="720"/>
      <c r="MU31" s="720"/>
      <c r="MV31" s="720"/>
      <c r="MW31" s="598">
        <f t="shared" si="160"/>
        <v>0.02</v>
      </c>
      <c r="MX31" s="720"/>
      <c r="MY31" s="720"/>
      <c r="MZ31" s="720"/>
      <c r="NA31" s="598">
        <f t="shared" si="161"/>
        <v>0.02</v>
      </c>
      <c r="NB31" s="720"/>
      <c r="NC31" s="720"/>
      <c r="ND31" s="720"/>
      <c r="NE31" s="598">
        <f t="shared" si="162"/>
        <v>0.02</v>
      </c>
      <c r="NF31" s="720"/>
      <c r="NG31" s="720"/>
      <c r="NH31" s="720"/>
      <c r="NI31" s="598">
        <f t="shared" si="163"/>
        <v>0.02</v>
      </c>
      <c r="NJ31" s="720"/>
      <c r="NK31" s="720"/>
      <c r="NL31" s="720"/>
      <c r="NM31" s="598">
        <f t="shared" si="164"/>
        <v>0.02</v>
      </c>
      <c r="NN31" s="720"/>
      <c r="NO31" s="720"/>
      <c r="NP31" s="720"/>
      <c r="NQ31" s="598">
        <f t="shared" si="165"/>
        <v>0.02</v>
      </c>
      <c r="NR31" s="720"/>
      <c r="NS31" s="720"/>
      <c r="NT31" s="720"/>
      <c r="NU31" s="598">
        <f t="shared" si="166"/>
        <v>0.02</v>
      </c>
      <c r="NV31" s="720"/>
      <c r="NW31" s="720"/>
      <c r="NX31" s="720"/>
      <c r="NY31" s="598">
        <f t="shared" si="167"/>
        <v>0.02</v>
      </c>
      <c r="NZ31" s="720"/>
      <c r="OA31" s="720"/>
      <c r="OB31" s="720"/>
      <c r="OC31" s="598">
        <f t="shared" si="168"/>
        <v>0.02</v>
      </c>
      <c r="OD31" s="720"/>
      <c r="OE31" s="720"/>
      <c r="OF31" s="720"/>
      <c r="OG31" s="598">
        <f t="shared" si="169"/>
        <v>0.02</v>
      </c>
      <c r="OH31" s="720"/>
      <c r="OI31" s="720"/>
      <c r="OJ31" s="720"/>
      <c r="OK31" s="598">
        <f t="shared" si="170"/>
        <v>0.02</v>
      </c>
      <c r="OL31" s="720"/>
      <c r="OM31" s="720"/>
      <c r="ON31" s="720"/>
      <c r="OO31" s="598">
        <f t="shared" si="171"/>
        <v>0.02</v>
      </c>
      <c r="OP31" s="720"/>
      <c r="OQ31" s="720"/>
      <c r="OR31" s="720"/>
      <c r="OS31" s="598">
        <f t="shared" si="172"/>
        <v>0.02</v>
      </c>
      <c r="OT31" s="720"/>
      <c r="OU31" s="720"/>
      <c r="OV31" s="720"/>
      <c r="OW31" s="598">
        <f t="shared" si="173"/>
        <v>0.02</v>
      </c>
      <c r="OX31" s="720"/>
      <c r="OY31" s="720"/>
      <c r="OZ31" s="720"/>
      <c r="PA31" s="598">
        <f t="shared" si="174"/>
        <v>0.02</v>
      </c>
      <c r="PB31" s="720"/>
      <c r="PC31" s="720"/>
      <c r="PD31" s="720"/>
      <c r="PE31" s="598">
        <f t="shared" si="175"/>
        <v>0.02</v>
      </c>
      <c r="PF31" s="720"/>
      <c r="PG31" s="720"/>
      <c r="PH31" s="720"/>
      <c r="PI31" s="598">
        <f t="shared" si="176"/>
        <v>0.02</v>
      </c>
      <c r="PJ31" s="720"/>
      <c r="PK31" s="720"/>
      <c r="PL31" s="720"/>
      <c r="PM31" s="598">
        <f t="shared" si="177"/>
        <v>0.02</v>
      </c>
      <c r="PN31" s="720"/>
      <c r="PO31" s="720"/>
      <c r="PP31" s="720"/>
      <c r="PQ31" s="598">
        <f t="shared" si="178"/>
        <v>0.02</v>
      </c>
      <c r="PR31" s="720"/>
      <c r="PS31" s="720"/>
      <c r="PT31" s="720"/>
      <c r="PU31" s="598">
        <f t="shared" si="179"/>
        <v>0.02</v>
      </c>
      <c r="PV31" s="720"/>
      <c r="PW31" s="720"/>
      <c r="PX31" s="720"/>
      <c r="PY31" s="598">
        <f t="shared" si="180"/>
        <v>0.02</v>
      </c>
      <c r="PZ31" s="720"/>
      <c r="QA31" s="720"/>
      <c r="QB31" s="720"/>
      <c r="QC31" s="598">
        <f t="shared" si="181"/>
        <v>0.02</v>
      </c>
      <c r="QD31" s="720"/>
      <c r="QE31" s="720"/>
      <c r="QF31" s="720"/>
      <c r="QG31" s="598">
        <f t="shared" si="182"/>
        <v>0.02</v>
      </c>
      <c r="QH31" s="720"/>
      <c r="QI31" s="720"/>
      <c r="QJ31" s="720"/>
      <c r="QK31" s="598">
        <f t="shared" si="183"/>
        <v>0.02</v>
      </c>
      <c r="QL31" s="720"/>
      <c r="QM31" s="720"/>
      <c r="QN31" s="720"/>
      <c r="QO31" s="598">
        <f t="shared" si="184"/>
        <v>0.02</v>
      </c>
      <c r="QP31" s="720"/>
      <c r="QQ31" s="720"/>
      <c r="QR31" s="720"/>
      <c r="QS31" s="598">
        <f t="shared" si="185"/>
        <v>0.02</v>
      </c>
      <c r="QT31" s="720"/>
      <c r="QU31" s="720"/>
      <c r="QV31" s="720"/>
      <c r="QW31" s="598">
        <f t="shared" si="186"/>
        <v>0.02</v>
      </c>
      <c r="QX31" s="720"/>
      <c r="QY31" s="720"/>
      <c r="QZ31" s="720"/>
      <c r="RA31" s="598">
        <f t="shared" si="187"/>
        <v>0.02</v>
      </c>
      <c r="RB31" s="720"/>
      <c r="RC31" s="720"/>
      <c r="RD31" s="720"/>
      <c r="RE31" s="598">
        <f t="shared" si="188"/>
        <v>0.02</v>
      </c>
      <c r="RF31" s="720"/>
      <c r="RG31" s="720"/>
      <c r="RH31" s="720"/>
      <c r="RI31" s="598">
        <f t="shared" si="189"/>
        <v>0.02</v>
      </c>
      <c r="RJ31" s="720"/>
      <c r="RK31" s="720"/>
      <c r="RL31" s="720"/>
      <c r="RM31" s="598">
        <f t="shared" si="190"/>
        <v>0.02</v>
      </c>
      <c r="RN31" s="720"/>
      <c r="RO31" s="720"/>
      <c r="RP31" s="720"/>
      <c r="RQ31" s="598">
        <f t="shared" si="191"/>
        <v>0.02</v>
      </c>
      <c r="RR31" s="720"/>
      <c r="RS31" s="720"/>
      <c r="RT31" s="720"/>
      <c r="RU31" s="598">
        <f t="shared" si="192"/>
        <v>0.02</v>
      </c>
      <c r="RV31" s="720"/>
      <c r="RW31" s="720"/>
      <c r="RX31" s="720"/>
      <c r="RY31" s="598">
        <f t="shared" si="193"/>
        <v>0.02</v>
      </c>
      <c r="RZ31" s="720"/>
      <c r="SA31" s="720"/>
    </row>
    <row r="32" spans="1:495">
      <c r="A32" s="687"/>
      <c r="B32" s="802"/>
      <c r="C32" s="802"/>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c r="CE32" s="687"/>
      <c r="CF32" s="687"/>
      <c r="CG32" s="687"/>
      <c r="CH32" s="687"/>
      <c r="CI32" s="687"/>
      <c r="CJ32" s="687"/>
      <c r="CK32" s="687"/>
      <c r="CL32" s="687"/>
      <c r="CM32" s="687"/>
      <c r="CN32" s="687"/>
      <c r="CO32" s="687"/>
      <c r="CP32" s="687"/>
      <c r="CQ32" s="687"/>
      <c r="CR32" s="687"/>
      <c r="CS32" s="687"/>
      <c r="CT32" s="687"/>
      <c r="CU32" s="687"/>
      <c r="CV32" s="687"/>
      <c r="CW32" s="687"/>
      <c r="CX32" s="687"/>
      <c r="CY32" s="722"/>
      <c r="CZ32" s="723"/>
      <c r="DA32" s="610"/>
      <c r="DB32" s="687"/>
      <c r="DC32" s="687"/>
      <c r="DD32" s="687"/>
      <c r="DE32" s="687"/>
      <c r="DF32" s="687"/>
      <c r="DG32" s="687"/>
      <c r="DH32" s="687"/>
      <c r="DI32" s="687"/>
      <c r="DJ32" s="687"/>
      <c r="DK32" s="687"/>
      <c r="DL32" s="687"/>
      <c r="DM32" s="687"/>
      <c r="DN32" s="687"/>
      <c r="DO32" s="687"/>
      <c r="DP32" s="687"/>
      <c r="DQ32" s="687"/>
      <c r="DR32" s="687"/>
      <c r="DS32" s="687"/>
      <c r="DT32" s="687"/>
      <c r="DU32" s="687"/>
      <c r="DV32" s="687"/>
      <c r="DW32" s="687"/>
      <c r="DX32" s="687"/>
      <c r="DY32" s="687"/>
      <c r="DZ32" s="687"/>
      <c r="EA32" s="687"/>
      <c r="EB32" s="687"/>
      <c r="EC32" s="687"/>
      <c r="ED32" s="724"/>
      <c r="EE32" s="724"/>
      <c r="EF32" s="724"/>
      <c r="EG32" s="724"/>
      <c r="EH32" s="724"/>
      <c r="EI32" s="724"/>
      <c r="EJ32" s="724"/>
      <c r="EK32" s="724"/>
      <c r="EL32" s="724"/>
      <c r="EM32" s="687"/>
      <c r="EN32" s="687"/>
      <c r="EO32" s="687"/>
      <c r="EP32" s="687"/>
      <c r="EQ32" s="687"/>
      <c r="ER32" s="687"/>
      <c r="ES32" s="687"/>
      <c r="ET32" s="725"/>
      <c r="EU32" s="726"/>
      <c r="EV32" s="687"/>
      <c r="EW32" s="687"/>
      <c r="EX32" s="687"/>
      <c r="EY32" s="687"/>
      <c r="EZ32" s="687"/>
      <c r="FA32" s="687"/>
      <c r="FB32" s="725"/>
      <c r="FC32" s="726"/>
      <c r="FD32" s="687"/>
      <c r="FE32" s="687"/>
      <c r="FF32" s="687"/>
      <c r="FG32" s="687"/>
      <c r="FH32" s="687"/>
      <c r="FI32" s="687"/>
      <c r="FJ32" s="725"/>
      <c r="FK32" s="726"/>
      <c r="FL32" s="687"/>
      <c r="FM32" s="687"/>
      <c r="FN32" s="687"/>
      <c r="FO32" s="687"/>
      <c r="FP32" s="687"/>
      <c r="FQ32" s="687"/>
      <c r="FR32" s="725"/>
      <c r="FS32" s="726"/>
      <c r="FT32" s="604"/>
      <c r="FU32" s="604"/>
      <c r="FV32" s="604"/>
      <c r="FW32" s="604"/>
      <c r="FX32" s="604"/>
      <c r="FY32" s="604"/>
      <c r="FZ32" s="604"/>
      <c r="GA32" s="604"/>
      <c r="GB32" s="604"/>
      <c r="GC32" s="604"/>
      <c r="GD32" s="604"/>
      <c r="GE32" s="604"/>
      <c r="GF32" s="604"/>
      <c r="GG32" s="604"/>
      <c r="GH32" s="604"/>
      <c r="GI32" s="604"/>
      <c r="GJ32" s="604"/>
      <c r="GK32" s="604"/>
      <c r="GL32" s="604"/>
      <c r="GM32" s="604"/>
      <c r="GN32" s="604"/>
      <c r="GO32" s="604"/>
      <c r="GP32" s="604"/>
      <c r="GQ32" s="604"/>
      <c r="GR32" s="604"/>
      <c r="GS32" s="604"/>
      <c r="GT32" s="604"/>
      <c r="GU32" s="604"/>
      <c r="GV32" s="604"/>
      <c r="GW32" s="604"/>
      <c r="GX32" s="604"/>
      <c r="GY32" s="604"/>
      <c r="GZ32" s="604"/>
      <c r="HA32" s="604"/>
      <c r="HB32" s="604"/>
      <c r="HC32" s="604"/>
      <c r="HD32" s="604"/>
      <c r="HE32" s="604"/>
      <c r="HF32" s="604"/>
      <c r="HG32" s="604"/>
      <c r="HH32" s="604"/>
      <c r="HI32" s="604"/>
      <c r="HJ32" s="604"/>
      <c r="HK32" s="604"/>
      <c r="HL32" s="604"/>
      <c r="HM32" s="604"/>
      <c r="HN32" s="604"/>
      <c r="HO32" s="604"/>
      <c r="HP32" s="604"/>
      <c r="HQ32" s="604"/>
      <c r="HR32" s="604"/>
      <c r="HS32" s="604"/>
      <c r="HT32" s="604"/>
      <c r="HU32" s="604"/>
      <c r="HV32" s="604"/>
      <c r="HW32" s="604"/>
      <c r="HX32" s="604"/>
      <c r="HY32" s="604"/>
      <c r="HZ32" s="604"/>
      <c r="IA32" s="604"/>
      <c r="IB32" s="604"/>
      <c r="IC32" s="604"/>
      <c r="ID32" s="604"/>
      <c r="IE32" s="604"/>
      <c r="IF32" s="604"/>
      <c r="IG32" s="604"/>
      <c r="IH32" s="604"/>
      <c r="II32" s="604"/>
      <c r="IJ32" s="604"/>
      <c r="IK32" s="604"/>
      <c r="IL32" s="604"/>
      <c r="IM32" s="604"/>
      <c r="IN32" s="604"/>
      <c r="IO32" s="604"/>
      <c r="IP32" s="604"/>
      <c r="IQ32" s="604"/>
      <c r="IR32" s="604"/>
      <c r="IS32" s="604"/>
      <c r="IT32" s="604"/>
      <c r="IU32" s="604"/>
      <c r="IV32" s="604"/>
      <c r="IW32" s="604"/>
      <c r="IX32" s="604"/>
      <c r="IY32" s="604"/>
      <c r="IZ32" s="604"/>
      <c r="JA32" s="604"/>
      <c r="JB32" s="604"/>
      <c r="JC32" s="604"/>
      <c r="JD32" s="604"/>
      <c r="JE32" s="604"/>
      <c r="JF32" s="604"/>
      <c r="JG32" s="604"/>
      <c r="JH32" s="604"/>
      <c r="JI32" s="604"/>
      <c r="JJ32" s="604"/>
      <c r="JK32" s="604"/>
      <c r="JL32" s="604"/>
      <c r="JM32" s="604"/>
      <c r="JN32" s="604"/>
      <c r="JO32" s="604"/>
      <c r="JP32" s="604"/>
      <c r="JQ32" s="604"/>
      <c r="JR32" s="604"/>
      <c r="JS32" s="604"/>
      <c r="JT32" s="604"/>
      <c r="JU32" s="604"/>
      <c r="JV32" s="604"/>
      <c r="JW32" s="604"/>
      <c r="JX32" s="604"/>
      <c r="JY32" s="604"/>
      <c r="JZ32" s="604"/>
      <c r="KA32" s="604"/>
      <c r="KB32" s="604"/>
      <c r="KC32" s="604"/>
      <c r="KD32" s="604"/>
      <c r="KE32" s="604"/>
      <c r="KF32" s="604"/>
      <c r="KG32" s="604"/>
      <c r="KH32" s="604"/>
      <c r="KI32" s="604"/>
      <c r="KJ32" s="604"/>
      <c r="KK32" s="604"/>
      <c r="KL32" s="604"/>
      <c r="KM32" s="604"/>
      <c r="KN32" s="604"/>
      <c r="KO32" s="604"/>
      <c r="KP32" s="604"/>
      <c r="KQ32" s="604"/>
      <c r="KR32" s="604"/>
      <c r="KS32" s="604"/>
      <c r="KT32" s="604"/>
      <c r="KU32" s="604"/>
      <c r="KV32" s="604"/>
      <c r="KW32" s="604"/>
      <c r="KX32" s="604"/>
      <c r="KY32" s="604"/>
      <c r="KZ32" s="604"/>
      <c r="LA32" s="604"/>
      <c r="LB32" s="604"/>
      <c r="LC32" s="604"/>
      <c r="LD32" s="604"/>
      <c r="LE32" s="604"/>
      <c r="LF32" s="604"/>
      <c r="LG32" s="604"/>
      <c r="LH32" s="604"/>
      <c r="LI32" s="604"/>
      <c r="LJ32" s="604"/>
      <c r="LK32" s="604"/>
      <c r="LL32" s="604"/>
      <c r="LM32" s="604"/>
      <c r="LN32" s="604"/>
      <c r="LO32" s="604"/>
      <c r="LP32" s="604"/>
      <c r="LQ32" s="604"/>
      <c r="LR32" s="604"/>
      <c r="LS32" s="604"/>
      <c r="LT32" s="604"/>
      <c r="LU32" s="604"/>
      <c r="LV32" s="604"/>
      <c r="LW32" s="604"/>
      <c r="LX32" s="604"/>
      <c r="LY32" s="604"/>
      <c r="LZ32" s="604"/>
      <c r="MA32" s="604"/>
      <c r="MB32" s="604"/>
      <c r="MC32" s="604"/>
      <c r="MD32" s="604"/>
      <c r="ME32" s="604"/>
      <c r="MF32" s="604"/>
      <c r="MG32" s="604"/>
      <c r="MH32" s="604"/>
      <c r="MI32" s="604"/>
      <c r="MJ32" s="604"/>
      <c r="MK32" s="604"/>
      <c r="ML32" s="604"/>
      <c r="MM32" s="604"/>
      <c r="MN32" s="604"/>
      <c r="MO32" s="604"/>
      <c r="MP32" s="604"/>
      <c r="MQ32" s="604"/>
      <c r="MR32" s="604"/>
      <c r="MS32" s="604"/>
      <c r="MT32" s="604"/>
      <c r="MU32" s="604"/>
      <c r="MV32" s="604"/>
      <c r="MW32" s="604"/>
      <c r="MX32" s="604"/>
      <c r="MY32" s="604"/>
      <c r="MZ32" s="604"/>
      <c r="NA32" s="604"/>
      <c r="NB32" s="604"/>
      <c r="NC32" s="604"/>
      <c r="ND32" s="604"/>
      <c r="NE32" s="604"/>
      <c r="NF32" s="604"/>
      <c r="NG32" s="604"/>
      <c r="NH32" s="604"/>
      <c r="NI32" s="604"/>
      <c r="NJ32" s="604"/>
      <c r="NK32" s="604"/>
      <c r="NL32" s="604"/>
      <c r="NM32" s="604"/>
      <c r="NN32" s="604"/>
      <c r="NO32" s="604"/>
      <c r="NP32" s="604"/>
      <c r="NQ32" s="604"/>
      <c r="NR32" s="604"/>
      <c r="NS32" s="604"/>
      <c r="NT32" s="604"/>
      <c r="NU32" s="604"/>
      <c r="NV32" s="604"/>
      <c r="NW32" s="604"/>
      <c r="NX32" s="604"/>
      <c r="NY32" s="604"/>
      <c r="NZ32" s="604"/>
      <c r="OA32" s="604"/>
      <c r="OB32" s="604"/>
      <c r="OC32" s="604"/>
      <c r="OD32" s="604"/>
      <c r="OE32" s="604"/>
      <c r="OF32" s="604"/>
      <c r="OG32" s="604"/>
      <c r="OH32" s="604"/>
      <c r="OI32" s="604"/>
      <c r="OJ32" s="604"/>
      <c r="OK32" s="604"/>
      <c r="OL32" s="604"/>
      <c r="OM32" s="604"/>
      <c r="ON32" s="604"/>
      <c r="OO32" s="604"/>
      <c r="OP32" s="604"/>
      <c r="OQ32" s="604"/>
      <c r="OR32" s="604"/>
      <c r="OS32" s="604"/>
      <c r="OT32" s="604"/>
      <c r="OU32" s="604"/>
      <c r="OV32" s="604"/>
      <c r="OW32" s="604"/>
      <c r="OX32" s="604"/>
      <c r="OY32" s="604"/>
      <c r="OZ32" s="604"/>
      <c r="PA32" s="604"/>
      <c r="PB32" s="604"/>
      <c r="PC32" s="604"/>
      <c r="PD32" s="604"/>
      <c r="PE32" s="604"/>
      <c r="PF32" s="604"/>
      <c r="PG32" s="604"/>
      <c r="PH32" s="604"/>
      <c r="PI32" s="604"/>
      <c r="PJ32" s="604"/>
      <c r="PK32" s="604"/>
      <c r="PL32" s="604"/>
      <c r="PM32" s="604"/>
      <c r="PN32" s="604"/>
      <c r="PO32" s="604"/>
      <c r="PP32" s="604"/>
      <c r="PQ32" s="604"/>
      <c r="PR32" s="604"/>
      <c r="PS32" s="604"/>
      <c r="PT32" s="604"/>
      <c r="PU32" s="604"/>
      <c r="PV32" s="604"/>
      <c r="PW32" s="604"/>
      <c r="PX32" s="604"/>
      <c r="PY32" s="604"/>
      <c r="PZ32" s="604"/>
      <c r="QA32" s="604"/>
      <c r="QB32" s="604"/>
      <c r="QC32" s="604"/>
      <c r="QD32" s="604"/>
      <c r="QE32" s="604"/>
      <c r="QF32" s="604"/>
      <c r="QG32" s="604"/>
      <c r="QH32" s="604"/>
      <c r="QI32" s="604"/>
      <c r="QJ32" s="604"/>
      <c r="QK32" s="604"/>
      <c r="QL32" s="604"/>
      <c r="QM32" s="604"/>
      <c r="QN32" s="604"/>
      <c r="QO32" s="604"/>
      <c r="QP32" s="604"/>
      <c r="QQ32" s="604"/>
      <c r="QR32" s="604"/>
      <c r="QS32" s="604"/>
      <c r="QT32" s="604"/>
      <c r="QU32" s="604"/>
      <c r="QV32" s="604"/>
      <c r="QW32" s="604"/>
      <c r="QX32" s="604"/>
      <c r="QY32" s="604"/>
      <c r="QZ32" s="604"/>
      <c r="RA32" s="604"/>
      <c r="RB32" s="604"/>
      <c r="RC32" s="604"/>
      <c r="RD32" s="604"/>
      <c r="RE32" s="604"/>
      <c r="RF32" s="604"/>
      <c r="RG32" s="604"/>
      <c r="RH32" s="604"/>
      <c r="RI32" s="604"/>
      <c r="RJ32" s="604"/>
      <c r="RK32" s="604"/>
      <c r="RL32" s="604"/>
      <c r="RM32" s="604"/>
      <c r="RN32" s="604"/>
      <c r="RO32" s="604"/>
      <c r="RP32" s="604"/>
      <c r="RQ32" s="604"/>
      <c r="RR32" s="604"/>
      <c r="RS32" s="604"/>
      <c r="RT32" s="604"/>
      <c r="RU32" s="604"/>
      <c r="RV32" s="604"/>
      <c r="RW32" s="604"/>
      <c r="RX32" s="604"/>
      <c r="RY32" s="604"/>
      <c r="RZ32" s="604"/>
      <c r="SA32" s="604"/>
    </row>
    <row r="33" spans="1:530">
      <c r="A33" s="687"/>
      <c r="B33" s="802"/>
      <c r="C33" s="802"/>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c r="BX33" s="687"/>
      <c r="BY33" s="687"/>
      <c r="BZ33" s="687"/>
      <c r="CA33" s="687"/>
      <c r="CB33" s="687"/>
      <c r="CC33" s="687"/>
      <c r="CD33" s="687"/>
      <c r="CE33" s="687"/>
      <c r="CF33" s="687"/>
      <c r="CG33" s="687"/>
      <c r="CH33" s="687"/>
      <c r="CI33" s="687"/>
      <c r="CJ33" s="687"/>
      <c r="CK33" s="687"/>
      <c r="CL33" s="687"/>
      <c r="CM33" s="687"/>
      <c r="CN33" s="687"/>
      <c r="CO33" s="687"/>
      <c r="CP33" s="687"/>
      <c r="CQ33" s="687"/>
      <c r="CR33" s="687"/>
      <c r="CS33" s="687"/>
      <c r="CT33" s="687"/>
      <c r="CU33" s="687"/>
      <c r="CV33" s="687"/>
      <c r="CW33" s="687"/>
      <c r="CX33" s="687"/>
      <c r="CY33" s="722"/>
      <c r="CZ33" s="723"/>
      <c r="DA33" s="610"/>
      <c r="DB33" s="687"/>
      <c r="DC33" s="687"/>
      <c r="DD33" s="687"/>
      <c r="DE33" s="687"/>
      <c r="DF33" s="687"/>
      <c r="DG33" s="687"/>
      <c r="DH33" s="687"/>
      <c r="DI33" s="687"/>
      <c r="DJ33" s="687"/>
      <c r="DK33" s="687"/>
      <c r="DL33" s="687"/>
      <c r="DM33" s="687"/>
      <c r="DN33" s="687"/>
      <c r="DO33" s="687"/>
      <c r="DP33" s="687"/>
      <c r="DQ33" s="687"/>
      <c r="DR33" s="687"/>
      <c r="DS33" s="687"/>
      <c r="DT33" s="687"/>
      <c r="DU33" s="687"/>
      <c r="DV33" s="687"/>
      <c r="DW33" s="687"/>
      <c r="DX33" s="687"/>
      <c r="DY33" s="687"/>
      <c r="DZ33" s="687"/>
      <c r="EA33" s="687"/>
      <c r="EB33" s="687"/>
      <c r="EC33" s="687"/>
      <c r="ED33" s="687"/>
      <c r="EE33" s="687"/>
      <c r="EF33" s="687"/>
      <c r="EG33" s="687"/>
      <c r="EH33" s="687"/>
      <c r="EI33" s="687"/>
      <c r="EJ33" s="687"/>
      <c r="EK33" s="687"/>
      <c r="EL33" s="687"/>
      <c r="EM33" s="687"/>
      <c r="EN33" s="687"/>
      <c r="EO33" s="687"/>
      <c r="EP33" s="687"/>
      <c r="EQ33" s="687"/>
      <c r="ER33" s="687"/>
      <c r="ES33" s="687"/>
      <c r="ET33" s="687"/>
      <c r="EU33" s="687"/>
      <c r="EV33" s="687"/>
      <c r="EW33" s="687"/>
      <c r="EX33" s="687"/>
      <c r="EY33" s="687"/>
      <c r="EZ33" s="687"/>
      <c r="FA33" s="687"/>
      <c r="FB33" s="687"/>
      <c r="FC33" s="687"/>
      <c r="FD33" s="687"/>
      <c r="FE33" s="687"/>
      <c r="FF33" s="687"/>
      <c r="FG33" s="687"/>
      <c r="FH33" s="687"/>
      <c r="FI33" s="687"/>
      <c r="FJ33" s="687"/>
      <c r="FK33" s="687"/>
      <c r="FL33" s="687"/>
      <c r="FM33" s="687"/>
      <c r="FN33" s="687"/>
      <c r="FO33" s="687"/>
      <c r="FP33" s="687"/>
      <c r="FQ33" s="687"/>
      <c r="FR33" s="687"/>
      <c r="FS33" s="687"/>
      <c r="FT33" s="604"/>
      <c r="FU33" s="604"/>
      <c r="FV33" s="604"/>
      <c r="FW33" s="604"/>
      <c r="FX33" s="604"/>
      <c r="FY33" s="604"/>
      <c r="FZ33" s="604"/>
      <c r="GA33" s="604"/>
      <c r="GB33" s="604"/>
      <c r="GC33" s="604"/>
      <c r="GD33" s="604"/>
      <c r="GE33" s="604"/>
      <c r="GF33" s="604"/>
      <c r="GG33" s="604"/>
      <c r="GH33" s="604"/>
      <c r="GI33" s="604"/>
      <c r="GJ33" s="604"/>
      <c r="GK33" s="604"/>
      <c r="GL33" s="604"/>
      <c r="GM33" s="604"/>
      <c r="GN33" s="604"/>
      <c r="GO33" s="604"/>
      <c r="GP33" s="604"/>
      <c r="GQ33" s="604"/>
      <c r="GR33" s="604"/>
      <c r="GS33" s="604"/>
      <c r="GT33" s="604"/>
      <c r="GU33" s="604"/>
      <c r="GV33" s="604"/>
      <c r="GW33" s="604"/>
      <c r="GX33" s="604"/>
      <c r="GY33" s="604"/>
      <c r="GZ33" s="604"/>
      <c r="HA33" s="604"/>
      <c r="HB33" s="604"/>
      <c r="HC33" s="604"/>
      <c r="HD33" s="604"/>
      <c r="HE33" s="604"/>
      <c r="HF33" s="604"/>
      <c r="HG33" s="604"/>
      <c r="HH33" s="604"/>
      <c r="HI33" s="604"/>
      <c r="HJ33" s="604"/>
      <c r="HK33" s="604"/>
      <c r="HL33" s="604"/>
      <c r="HM33" s="604"/>
      <c r="HN33" s="604"/>
      <c r="HO33" s="604"/>
      <c r="HP33" s="604"/>
      <c r="HQ33" s="604"/>
      <c r="HR33" s="604"/>
      <c r="HS33" s="604"/>
      <c r="HT33" s="604"/>
      <c r="HU33" s="604"/>
      <c r="HV33" s="604"/>
      <c r="HW33" s="604"/>
      <c r="HX33" s="604"/>
      <c r="HY33" s="604"/>
      <c r="HZ33" s="604"/>
      <c r="IA33" s="604"/>
      <c r="IB33" s="604"/>
      <c r="IC33" s="604"/>
      <c r="ID33" s="604"/>
      <c r="IE33" s="604"/>
      <c r="IF33" s="604"/>
      <c r="IG33" s="604"/>
      <c r="IH33" s="604"/>
      <c r="II33" s="604"/>
      <c r="IJ33" s="604"/>
      <c r="IK33" s="604"/>
      <c r="IL33" s="604"/>
      <c r="IM33" s="604"/>
      <c r="IN33" s="604"/>
      <c r="IO33" s="604"/>
      <c r="IP33" s="604"/>
      <c r="IQ33" s="604"/>
      <c r="IR33" s="604"/>
      <c r="IS33" s="604"/>
      <c r="IT33" s="604"/>
      <c r="IU33" s="604"/>
      <c r="IV33" s="604"/>
      <c r="IW33" s="604"/>
      <c r="IX33" s="604"/>
      <c r="IY33" s="604"/>
      <c r="IZ33" s="604"/>
      <c r="JA33" s="604"/>
      <c r="JB33" s="604"/>
      <c r="JC33" s="604"/>
      <c r="JD33" s="604"/>
      <c r="JE33" s="604"/>
      <c r="JF33" s="604"/>
      <c r="JG33" s="604"/>
      <c r="JH33" s="604"/>
      <c r="JI33" s="604"/>
      <c r="JJ33" s="604"/>
      <c r="JK33" s="604"/>
      <c r="JL33" s="604"/>
      <c r="JM33" s="604"/>
      <c r="JN33" s="604"/>
      <c r="JO33" s="604"/>
      <c r="JP33" s="604"/>
      <c r="JQ33" s="604"/>
      <c r="JR33" s="604"/>
      <c r="JS33" s="604"/>
      <c r="JT33" s="604"/>
      <c r="JU33" s="604"/>
      <c r="JV33" s="604"/>
      <c r="JW33" s="604"/>
      <c r="JX33" s="604"/>
      <c r="JY33" s="604"/>
      <c r="JZ33" s="604"/>
      <c r="KA33" s="604"/>
      <c r="KB33" s="604"/>
      <c r="KC33" s="604"/>
      <c r="KD33" s="604"/>
      <c r="KE33" s="604"/>
      <c r="KF33" s="604"/>
      <c r="KG33" s="604"/>
      <c r="KH33" s="604"/>
      <c r="KI33" s="604"/>
      <c r="KJ33" s="604"/>
      <c r="KK33" s="604"/>
      <c r="KL33" s="604"/>
      <c r="KM33" s="604"/>
      <c r="KN33" s="604"/>
      <c r="KO33" s="604"/>
      <c r="KP33" s="604"/>
      <c r="KQ33" s="604"/>
      <c r="KR33" s="604"/>
      <c r="KS33" s="604"/>
      <c r="KT33" s="604"/>
      <c r="KU33" s="604"/>
      <c r="KV33" s="604"/>
      <c r="KW33" s="604"/>
      <c r="KX33" s="604"/>
      <c r="KY33" s="604"/>
      <c r="KZ33" s="604"/>
      <c r="LA33" s="604"/>
      <c r="LB33" s="604"/>
      <c r="LC33" s="604"/>
      <c r="LD33" s="604"/>
      <c r="LE33" s="604"/>
      <c r="LF33" s="604"/>
      <c r="LG33" s="604"/>
      <c r="LH33" s="604"/>
      <c r="LI33" s="604"/>
      <c r="LJ33" s="604"/>
      <c r="LK33" s="604"/>
      <c r="LL33" s="604"/>
      <c r="LM33" s="604"/>
      <c r="LN33" s="604"/>
      <c r="LO33" s="604"/>
      <c r="LP33" s="604"/>
      <c r="LQ33" s="604"/>
      <c r="LR33" s="604"/>
      <c r="LS33" s="604"/>
      <c r="LT33" s="604"/>
      <c r="LU33" s="604"/>
      <c r="LV33" s="604"/>
      <c r="LW33" s="604"/>
      <c r="LX33" s="604"/>
      <c r="LY33" s="604"/>
      <c r="LZ33" s="604"/>
      <c r="MA33" s="604"/>
      <c r="MB33" s="604"/>
      <c r="MC33" s="604"/>
      <c r="MD33" s="604"/>
      <c r="ME33" s="604"/>
      <c r="MF33" s="604"/>
      <c r="MG33" s="604"/>
      <c r="MH33" s="604"/>
      <c r="MI33" s="604"/>
      <c r="MJ33" s="604"/>
      <c r="MK33" s="604"/>
      <c r="ML33" s="604"/>
      <c r="MM33" s="604"/>
      <c r="MN33" s="604"/>
      <c r="MO33" s="604"/>
      <c r="MP33" s="604"/>
      <c r="MQ33" s="604"/>
      <c r="MR33" s="604"/>
      <c r="MS33" s="604"/>
      <c r="MT33" s="604"/>
      <c r="MU33" s="604"/>
      <c r="MV33" s="604"/>
      <c r="MW33" s="604"/>
      <c r="MX33" s="604"/>
      <c r="MY33" s="604"/>
      <c r="MZ33" s="604"/>
      <c r="NA33" s="604"/>
      <c r="NB33" s="604"/>
      <c r="NC33" s="604"/>
      <c r="ND33" s="604"/>
      <c r="NE33" s="604"/>
      <c r="NF33" s="604"/>
      <c r="NG33" s="604"/>
      <c r="NH33" s="604"/>
      <c r="NI33" s="604"/>
      <c r="NJ33" s="604"/>
      <c r="NK33" s="604"/>
      <c r="NL33" s="604"/>
      <c r="NM33" s="604"/>
      <c r="NN33" s="604"/>
      <c r="NO33" s="604"/>
      <c r="NP33" s="604"/>
      <c r="NQ33" s="604"/>
      <c r="NR33" s="604"/>
      <c r="NS33" s="604"/>
      <c r="NT33" s="604"/>
      <c r="NU33" s="604"/>
      <c r="NV33" s="604"/>
      <c r="NW33" s="604"/>
      <c r="NX33" s="604"/>
      <c r="NY33" s="604"/>
      <c r="NZ33" s="604"/>
      <c r="OA33" s="604"/>
      <c r="OB33" s="604"/>
      <c r="OC33" s="604"/>
      <c r="OD33" s="604"/>
      <c r="OE33" s="604"/>
      <c r="OF33" s="604"/>
      <c r="OG33" s="604"/>
      <c r="OH33" s="604"/>
      <c r="OI33" s="604"/>
      <c r="OJ33" s="604"/>
      <c r="OK33" s="604"/>
      <c r="OL33" s="604"/>
      <c r="OM33" s="604"/>
      <c r="ON33" s="604"/>
      <c r="OO33" s="604"/>
      <c r="OP33" s="604"/>
      <c r="OQ33" s="604"/>
      <c r="OR33" s="604"/>
      <c r="OS33" s="604"/>
      <c r="OT33" s="604"/>
      <c r="OU33" s="604"/>
      <c r="OV33" s="604"/>
      <c r="OW33" s="604"/>
      <c r="OX33" s="604"/>
      <c r="OY33" s="604"/>
      <c r="OZ33" s="604"/>
      <c r="PA33" s="604"/>
      <c r="PB33" s="604"/>
      <c r="PC33" s="604"/>
      <c r="PD33" s="604"/>
      <c r="PE33" s="604"/>
      <c r="PF33" s="604"/>
      <c r="PG33" s="604"/>
      <c r="PH33" s="604"/>
      <c r="PI33" s="604"/>
      <c r="PJ33" s="604"/>
      <c r="PK33" s="604"/>
      <c r="PL33" s="604"/>
      <c r="PM33" s="604"/>
      <c r="PN33" s="604"/>
      <c r="PO33" s="604"/>
      <c r="PP33" s="604"/>
      <c r="PQ33" s="604"/>
      <c r="PR33" s="604"/>
      <c r="PS33" s="604"/>
      <c r="PT33" s="604"/>
      <c r="PU33" s="604"/>
      <c r="PV33" s="604"/>
      <c r="PW33" s="604"/>
      <c r="PX33" s="604"/>
      <c r="PY33" s="604"/>
      <c r="PZ33" s="604"/>
      <c r="QA33" s="604"/>
      <c r="QB33" s="604"/>
      <c r="QC33" s="604"/>
      <c r="QD33" s="604"/>
      <c r="QE33" s="604"/>
      <c r="QF33" s="604"/>
      <c r="QG33" s="604"/>
      <c r="QH33" s="604"/>
      <c r="QI33" s="604"/>
      <c r="QJ33" s="604"/>
      <c r="QK33" s="604"/>
      <c r="QL33" s="604"/>
      <c r="QM33" s="604"/>
      <c r="QN33" s="604"/>
      <c r="QO33" s="604"/>
      <c r="QP33" s="604"/>
      <c r="QQ33" s="604"/>
      <c r="QR33" s="604"/>
      <c r="QS33" s="604"/>
      <c r="QT33" s="604"/>
      <c r="QU33" s="604"/>
      <c r="QV33" s="604"/>
      <c r="QW33" s="604"/>
      <c r="QX33" s="604"/>
      <c r="QY33" s="604"/>
      <c r="QZ33" s="604"/>
      <c r="RA33" s="604"/>
      <c r="RB33" s="604"/>
      <c r="RC33" s="604"/>
      <c r="RD33" s="604"/>
      <c r="RE33" s="604"/>
      <c r="RF33" s="604"/>
      <c r="RG33" s="604"/>
      <c r="RH33" s="604"/>
      <c r="RI33" s="604"/>
      <c r="RJ33" s="604"/>
      <c r="RK33" s="604"/>
      <c r="RL33" s="604"/>
      <c r="RM33" s="604"/>
      <c r="RN33" s="604"/>
      <c r="RO33" s="604"/>
      <c r="RP33" s="604"/>
      <c r="RQ33" s="604"/>
      <c r="RR33" s="604"/>
      <c r="RS33" s="604"/>
      <c r="RT33" s="604"/>
      <c r="RU33" s="604"/>
      <c r="RV33" s="604"/>
      <c r="RW33" s="604"/>
      <c r="RX33" s="604"/>
      <c r="RY33" s="604"/>
      <c r="RZ33" s="604"/>
      <c r="SA33" s="604"/>
    </row>
    <row r="34" spans="1:530">
      <c r="A34" s="687"/>
      <c r="B34" s="802"/>
      <c r="C34" s="802"/>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c r="BX34" s="687"/>
      <c r="BY34" s="687"/>
      <c r="BZ34" s="687"/>
      <c r="CA34" s="687"/>
      <c r="CB34" s="687"/>
      <c r="CC34" s="687"/>
      <c r="CD34" s="687"/>
      <c r="CE34" s="687"/>
      <c r="CF34" s="687"/>
      <c r="CG34" s="687"/>
      <c r="CH34" s="687"/>
      <c r="CI34" s="687"/>
      <c r="CJ34" s="687"/>
      <c r="CK34" s="687"/>
      <c r="CL34" s="687"/>
      <c r="CM34" s="687"/>
      <c r="CN34" s="687"/>
      <c r="CO34" s="687"/>
      <c r="CP34" s="687"/>
      <c r="CQ34" s="687"/>
      <c r="CR34" s="687"/>
      <c r="CS34" s="687"/>
      <c r="CT34" s="687"/>
      <c r="CU34" s="687"/>
      <c r="CV34" s="687"/>
      <c r="CW34" s="687"/>
      <c r="CX34" s="687"/>
      <c r="CY34" s="722"/>
      <c r="CZ34" s="723"/>
      <c r="DA34" s="610"/>
      <c r="DB34" s="687"/>
      <c r="DC34" s="687"/>
      <c r="DD34" s="687"/>
      <c r="DE34" s="687"/>
      <c r="DF34" s="687"/>
      <c r="DG34" s="687"/>
      <c r="DH34" s="687"/>
      <c r="DI34" s="687"/>
      <c r="DJ34" s="687"/>
      <c r="DK34" s="687"/>
      <c r="DL34" s="687"/>
      <c r="DM34" s="687"/>
      <c r="DN34" s="687"/>
      <c r="DO34" s="687"/>
      <c r="DP34" s="687"/>
      <c r="DQ34" s="687"/>
      <c r="DR34" s="687"/>
      <c r="DS34" s="687"/>
      <c r="DT34" s="687"/>
      <c r="DU34" s="687"/>
      <c r="DV34" s="687"/>
      <c r="DW34" s="687"/>
      <c r="DX34" s="687"/>
      <c r="DY34" s="687"/>
      <c r="DZ34" s="687"/>
      <c r="EA34" s="687"/>
      <c r="EB34" s="687"/>
      <c r="EC34" s="687"/>
      <c r="ED34" s="687"/>
      <c r="EE34" s="687"/>
      <c r="EF34" s="687"/>
      <c r="EG34" s="687"/>
      <c r="EH34" s="687"/>
      <c r="EI34" s="687"/>
      <c r="EJ34" s="687"/>
      <c r="EK34" s="687"/>
      <c r="EL34" s="687"/>
      <c r="EM34" s="687"/>
      <c r="EN34" s="687"/>
      <c r="EO34" s="687"/>
      <c r="EP34" s="687"/>
      <c r="EQ34" s="687"/>
      <c r="ER34" s="687"/>
      <c r="ES34" s="687"/>
      <c r="ET34" s="687"/>
      <c r="EU34" s="687"/>
      <c r="EV34" s="687"/>
      <c r="EW34" s="687"/>
      <c r="EX34" s="687"/>
      <c r="EY34" s="687"/>
      <c r="EZ34" s="687"/>
      <c r="FA34" s="687"/>
      <c r="FB34" s="687"/>
      <c r="FC34" s="687"/>
      <c r="FD34" s="687"/>
      <c r="FE34" s="687"/>
      <c r="FF34" s="687"/>
      <c r="FG34" s="687"/>
      <c r="FH34" s="687"/>
      <c r="FI34" s="687"/>
      <c r="FJ34" s="687"/>
      <c r="FK34" s="687"/>
      <c r="FL34" s="687"/>
      <c r="FM34" s="687"/>
      <c r="FN34" s="687"/>
      <c r="FO34" s="687"/>
      <c r="FP34" s="687"/>
      <c r="FQ34" s="687"/>
      <c r="FR34" s="687"/>
      <c r="FS34" s="687"/>
      <c r="FT34" s="604"/>
      <c r="FU34" s="604"/>
      <c r="FV34" s="604"/>
      <c r="FW34" s="604"/>
      <c r="FX34" s="604"/>
      <c r="FY34" s="604"/>
      <c r="FZ34" s="604"/>
      <c r="GA34" s="604"/>
      <c r="GB34" s="604"/>
      <c r="GC34" s="604"/>
      <c r="GD34" s="604"/>
      <c r="GE34" s="604"/>
      <c r="GF34" s="604"/>
      <c r="GG34" s="604"/>
      <c r="GH34" s="604"/>
      <c r="GI34" s="604"/>
      <c r="GJ34" s="604"/>
      <c r="GK34" s="604"/>
      <c r="GL34" s="604"/>
      <c r="GM34" s="604"/>
      <c r="GN34" s="604"/>
      <c r="GO34" s="604"/>
      <c r="GP34" s="604"/>
      <c r="GQ34" s="604"/>
      <c r="GR34" s="604"/>
      <c r="GS34" s="604"/>
      <c r="GT34" s="604"/>
      <c r="GU34" s="604"/>
      <c r="GV34" s="604"/>
      <c r="GW34" s="604"/>
      <c r="GX34" s="604"/>
      <c r="GY34" s="604"/>
      <c r="GZ34" s="604"/>
      <c r="HA34" s="604"/>
      <c r="HB34" s="604"/>
      <c r="HC34" s="604"/>
      <c r="HD34" s="604"/>
      <c r="HE34" s="604"/>
      <c r="HF34" s="604"/>
      <c r="HG34" s="604"/>
      <c r="HH34" s="604"/>
      <c r="HI34" s="604"/>
      <c r="HJ34" s="604"/>
      <c r="HK34" s="604"/>
      <c r="HL34" s="604"/>
      <c r="HM34" s="604"/>
      <c r="HN34" s="604"/>
      <c r="HO34" s="604"/>
      <c r="HP34" s="604"/>
      <c r="HQ34" s="604"/>
      <c r="HR34" s="604"/>
      <c r="HS34" s="604"/>
      <c r="HT34" s="604"/>
      <c r="HU34" s="604"/>
      <c r="HV34" s="604"/>
      <c r="HW34" s="604"/>
      <c r="HX34" s="604"/>
      <c r="HY34" s="604"/>
      <c r="HZ34" s="604"/>
      <c r="IA34" s="604"/>
      <c r="IB34" s="604"/>
      <c r="IC34" s="604"/>
      <c r="ID34" s="604"/>
      <c r="IE34" s="604"/>
      <c r="IF34" s="604"/>
      <c r="IG34" s="604"/>
      <c r="IH34" s="604"/>
      <c r="II34" s="604"/>
      <c r="IJ34" s="604"/>
      <c r="IK34" s="604"/>
      <c r="IL34" s="604"/>
      <c r="IM34" s="604"/>
      <c r="IN34" s="604"/>
      <c r="IO34" s="604"/>
      <c r="IP34" s="604"/>
      <c r="IQ34" s="604"/>
      <c r="IR34" s="604"/>
      <c r="IS34" s="604"/>
      <c r="IT34" s="604"/>
      <c r="IU34" s="604"/>
      <c r="IV34" s="604"/>
      <c r="IW34" s="604"/>
      <c r="IX34" s="604"/>
      <c r="IY34" s="604"/>
      <c r="IZ34" s="604"/>
      <c r="JA34" s="604"/>
      <c r="JB34" s="604"/>
      <c r="JC34" s="604"/>
      <c r="JD34" s="604"/>
      <c r="JE34" s="604"/>
      <c r="JF34" s="604"/>
      <c r="JG34" s="604"/>
      <c r="JH34" s="604"/>
      <c r="JI34" s="604"/>
      <c r="JJ34" s="604"/>
      <c r="JK34" s="604"/>
      <c r="JL34" s="604"/>
      <c r="JM34" s="604"/>
      <c r="JN34" s="604"/>
      <c r="JO34" s="604"/>
      <c r="JP34" s="604"/>
      <c r="JQ34" s="604"/>
      <c r="JR34" s="604"/>
      <c r="JS34" s="604"/>
      <c r="JT34" s="604"/>
      <c r="JU34" s="604"/>
      <c r="JV34" s="604"/>
      <c r="JW34" s="604"/>
      <c r="JX34" s="604"/>
      <c r="JY34" s="604"/>
      <c r="JZ34" s="604"/>
      <c r="KA34" s="604"/>
      <c r="KB34" s="604"/>
      <c r="KC34" s="604"/>
      <c r="KD34" s="604"/>
      <c r="KE34" s="604"/>
      <c r="KF34" s="604"/>
      <c r="KG34" s="604"/>
      <c r="KH34" s="604"/>
      <c r="KI34" s="604"/>
      <c r="KJ34" s="604"/>
      <c r="KK34" s="604"/>
      <c r="KL34" s="604"/>
      <c r="KM34" s="604"/>
      <c r="KN34" s="604"/>
      <c r="KO34" s="604"/>
      <c r="KP34" s="604"/>
      <c r="KQ34" s="604"/>
      <c r="KR34" s="604"/>
      <c r="KS34" s="604"/>
      <c r="KT34" s="604"/>
      <c r="KU34" s="604"/>
      <c r="KV34" s="604"/>
      <c r="KW34" s="604"/>
      <c r="KX34" s="604"/>
      <c r="KY34" s="604"/>
      <c r="KZ34" s="604"/>
      <c r="LA34" s="604"/>
      <c r="LB34" s="604"/>
      <c r="LC34" s="604"/>
      <c r="LD34" s="604"/>
      <c r="LE34" s="604"/>
      <c r="LF34" s="604"/>
      <c r="LG34" s="604"/>
      <c r="LH34" s="604"/>
      <c r="LI34" s="604"/>
      <c r="LJ34" s="604"/>
      <c r="LK34" s="604"/>
      <c r="LL34" s="604"/>
      <c r="LM34" s="604"/>
      <c r="LN34" s="604"/>
      <c r="LO34" s="604"/>
      <c r="LP34" s="604"/>
      <c r="LQ34" s="604"/>
      <c r="LR34" s="604"/>
      <c r="LS34" s="604"/>
      <c r="LT34" s="604"/>
      <c r="LU34" s="604"/>
      <c r="LV34" s="604"/>
      <c r="LW34" s="604"/>
      <c r="LX34" s="604"/>
      <c r="LY34" s="604"/>
      <c r="LZ34" s="604"/>
      <c r="MA34" s="604"/>
      <c r="MB34" s="604"/>
      <c r="MC34" s="604"/>
      <c r="MD34" s="604"/>
      <c r="ME34" s="604"/>
      <c r="MF34" s="604"/>
      <c r="MG34" s="604"/>
      <c r="MH34" s="604"/>
      <c r="MI34" s="604"/>
      <c r="MJ34" s="604"/>
      <c r="MK34" s="604"/>
      <c r="ML34" s="604"/>
      <c r="MM34" s="604"/>
      <c r="MN34" s="604"/>
      <c r="MO34" s="604"/>
      <c r="MP34" s="604"/>
      <c r="MQ34" s="604"/>
      <c r="MR34" s="604"/>
      <c r="MS34" s="604"/>
      <c r="MT34" s="604"/>
      <c r="MU34" s="604"/>
      <c r="MV34" s="604"/>
      <c r="MW34" s="604"/>
      <c r="MX34" s="604"/>
      <c r="MY34" s="604"/>
      <c r="MZ34" s="604"/>
      <c r="NA34" s="604"/>
      <c r="NB34" s="604"/>
      <c r="NC34" s="604"/>
      <c r="ND34" s="604"/>
      <c r="NE34" s="604"/>
      <c r="NF34" s="604"/>
      <c r="NG34" s="604"/>
      <c r="NH34" s="604"/>
      <c r="NI34" s="604"/>
      <c r="NJ34" s="604"/>
      <c r="NK34" s="604"/>
      <c r="NL34" s="604"/>
      <c r="NM34" s="604"/>
      <c r="NN34" s="604"/>
      <c r="NO34" s="604"/>
      <c r="NP34" s="604"/>
      <c r="NQ34" s="604"/>
      <c r="NR34" s="604"/>
      <c r="NS34" s="604"/>
      <c r="NT34" s="604"/>
      <c r="NU34" s="604"/>
      <c r="NV34" s="604"/>
      <c r="NW34" s="604"/>
      <c r="NX34" s="604"/>
      <c r="NY34" s="604"/>
      <c r="NZ34" s="604"/>
      <c r="OA34" s="604"/>
      <c r="OB34" s="604"/>
      <c r="OC34" s="604"/>
      <c r="OD34" s="604"/>
      <c r="OE34" s="604"/>
      <c r="OF34" s="604"/>
      <c r="OG34" s="604"/>
      <c r="OH34" s="604"/>
      <c r="OI34" s="604"/>
      <c r="OJ34" s="604"/>
      <c r="OK34" s="604"/>
      <c r="OL34" s="604"/>
      <c r="OM34" s="604"/>
      <c r="ON34" s="604"/>
      <c r="OO34" s="604"/>
      <c r="OP34" s="604"/>
      <c r="OQ34" s="604"/>
      <c r="OR34" s="604"/>
      <c r="OS34" s="604"/>
      <c r="OT34" s="604"/>
      <c r="OU34" s="604"/>
      <c r="OV34" s="604"/>
      <c r="OW34" s="604"/>
      <c r="OX34" s="604"/>
      <c r="OY34" s="604"/>
      <c r="OZ34" s="604"/>
      <c r="PA34" s="604"/>
      <c r="PB34" s="604"/>
      <c r="PC34" s="604"/>
      <c r="PD34" s="604"/>
      <c r="PE34" s="604"/>
      <c r="PF34" s="604"/>
      <c r="PG34" s="604"/>
      <c r="PH34" s="604"/>
      <c r="PI34" s="604"/>
      <c r="PJ34" s="604"/>
      <c r="PK34" s="604"/>
      <c r="PL34" s="604"/>
      <c r="PM34" s="604"/>
      <c r="PN34" s="604"/>
      <c r="PO34" s="604"/>
      <c r="PP34" s="604"/>
      <c r="PQ34" s="604"/>
      <c r="PR34" s="604"/>
      <c r="PS34" s="604"/>
      <c r="PT34" s="604"/>
      <c r="PU34" s="604"/>
      <c r="PV34" s="604"/>
      <c r="PW34" s="604"/>
      <c r="PX34" s="604"/>
      <c r="PY34" s="604"/>
      <c r="PZ34" s="604"/>
      <c r="QA34" s="604"/>
      <c r="QB34" s="604"/>
      <c r="QC34" s="604"/>
      <c r="QD34" s="604"/>
      <c r="QE34" s="604"/>
      <c r="QF34" s="604"/>
      <c r="QG34" s="604"/>
      <c r="QH34" s="604"/>
      <c r="QI34" s="604"/>
      <c r="QJ34" s="604"/>
      <c r="QK34" s="604"/>
      <c r="QL34" s="604"/>
      <c r="QM34" s="604"/>
      <c r="QN34" s="604"/>
      <c r="QO34" s="604"/>
      <c r="QP34" s="604"/>
      <c r="QQ34" s="604"/>
      <c r="QR34" s="604"/>
      <c r="QS34" s="604"/>
      <c r="QT34" s="604"/>
      <c r="QU34" s="604"/>
      <c r="QV34" s="604"/>
      <c r="QW34" s="604"/>
      <c r="QX34" s="604"/>
      <c r="QY34" s="604"/>
      <c r="QZ34" s="604"/>
      <c r="RA34" s="604"/>
      <c r="RB34" s="604"/>
      <c r="RC34" s="604"/>
      <c r="RD34" s="604"/>
      <c r="RE34" s="604"/>
      <c r="RF34" s="604"/>
      <c r="RG34" s="604"/>
      <c r="RH34" s="604"/>
      <c r="RI34" s="604"/>
      <c r="RJ34" s="604"/>
      <c r="RK34" s="604"/>
      <c r="RL34" s="604"/>
      <c r="RM34" s="604"/>
      <c r="RN34" s="604"/>
      <c r="RO34" s="604"/>
      <c r="RP34" s="604"/>
      <c r="RQ34" s="604"/>
      <c r="RR34" s="604"/>
      <c r="RS34" s="604"/>
      <c r="RT34" s="604"/>
      <c r="RU34" s="604"/>
      <c r="RV34" s="604"/>
      <c r="RW34" s="604"/>
      <c r="RX34" s="604"/>
      <c r="RY34" s="604"/>
      <c r="RZ34" s="604"/>
      <c r="SA34" s="604"/>
    </row>
    <row r="35" spans="1:530">
      <c r="A35" s="687"/>
      <c r="B35" s="802"/>
      <c r="C35" s="802"/>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7"/>
      <c r="BY35" s="687"/>
      <c r="BZ35" s="687"/>
      <c r="CA35" s="687"/>
      <c r="CB35" s="687"/>
      <c r="CC35" s="687"/>
      <c r="CD35" s="687"/>
      <c r="CE35" s="687"/>
      <c r="CF35" s="687"/>
      <c r="CG35" s="687"/>
      <c r="CH35" s="687"/>
      <c r="CI35" s="687"/>
      <c r="CJ35" s="687"/>
      <c r="CK35" s="687"/>
      <c r="CL35" s="687"/>
      <c r="CM35" s="687"/>
      <c r="CN35" s="687"/>
      <c r="CO35" s="687"/>
      <c r="CP35" s="687"/>
      <c r="CQ35" s="687"/>
      <c r="CR35" s="687"/>
      <c r="CS35" s="687"/>
      <c r="CT35" s="687"/>
      <c r="CU35" s="687"/>
      <c r="CV35" s="687"/>
      <c r="CW35" s="687"/>
      <c r="CX35" s="687"/>
      <c r="CY35" s="722"/>
      <c r="CZ35" s="723"/>
      <c r="DA35" s="610"/>
      <c r="DB35" s="687"/>
      <c r="DC35" s="687"/>
      <c r="DD35" s="687"/>
      <c r="DE35" s="687"/>
      <c r="DF35" s="687"/>
      <c r="DG35" s="687"/>
      <c r="DH35" s="687"/>
      <c r="DI35" s="687"/>
      <c r="DJ35" s="687"/>
      <c r="DK35" s="687"/>
      <c r="DL35" s="687"/>
      <c r="DM35" s="687"/>
      <c r="DN35" s="687"/>
      <c r="DO35" s="687"/>
      <c r="DP35" s="687"/>
      <c r="DQ35" s="687"/>
      <c r="DR35" s="687"/>
      <c r="DS35" s="687"/>
      <c r="DT35" s="687"/>
      <c r="DU35" s="687"/>
      <c r="DV35" s="687"/>
      <c r="DW35" s="687"/>
      <c r="DX35" s="687"/>
      <c r="DY35" s="687"/>
      <c r="DZ35" s="687"/>
      <c r="EA35" s="687"/>
      <c r="EB35" s="687"/>
      <c r="EC35" s="687"/>
      <c r="ED35" s="687"/>
      <c r="EE35" s="687"/>
      <c r="EF35" s="687"/>
      <c r="EG35" s="687"/>
      <c r="EH35" s="687"/>
      <c r="EI35" s="687"/>
      <c r="EJ35" s="687"/>
      <c r="EK35" s="687"/>
      <c r="EL35" s="687"/>
      <c r="EM35" s="687"/>
      <c r="EN35" s="687"/>
      <c r="EO35" s="687"/>
      <c r="EP35" s="687"/>
      <c r="EQ35" s="687"/>
      <c r="ER35" s="687"/>
      <c r="ES35" s="687"/>
      <c r="ET35" s="687"/>
      <c r="EU35" s="687"/>
      <c r="EV35" s="687"/>
      <c r="EW35" s="687"/>
      <c r="EX35" s="687"/>
      <c r="EY35" s="687"/>
      <c r="EZ35" s="687"/>
      <c r="FA35" s="687"/>
      <c r="FB35" s="687"/>
      <c r="FC35" s="687"/>
      <c r="FD35" s="687"/>
      <c r="FE35" s="687"/>
      <c r="FF35" s="687"/>
      <c r="FG35" s="687"/>
      <c r="FH35" s="687"/>
      <c r="FI35" s="687"/>
      <c r="FJ35" s="687"/>
      <c r="FK35" s="687"/>
      <c r="FL35" s="687"/>
      <c r="FM35" s="687"/>
      <c r="FN35" s="687"/>
      <c r="FO35" s="687"/>
      <c r="FP35" s="687"/>
      <c r="FQ35" s="687"/>
      <c r="FR35" s="687"/>
      <c r="FS35" s="687"/>
      <c r="FT35" s="604"/>
      <c r="FU35" s="604"/>
      <c r="FV35" s="604"/>
      <c r="FW35" s="604"/>
      <c r="FX35" s="604"/>
      <c r="FY35" s="604"/>
      <c r="FZ35" s="604"/>
      <c r="GA35" s="604"/>
      <c r="GB35" s="604"/>
      <c r="GC35" s="604"/>
      <c r="GD35" s="604"/>
      <c r="GE35" s="604"/>
      <c r="GF35" s="604"/>
      <c r="GG35" s="604"/>
      <c r="GH35" s="604"/>
      <c r="GI35" s="604"/>
      <c r="GJ35" s="604"/>
      <c r="GK35" s="604"/>
      <c r="GL35" s="604"/>
      <c r="GM35" s="604"/>
      <c r="GN35" s="604"/>
      <c r="GO35" s="604"/>
      <c r="GP35" s="604"/>
      <c r="GQ35" s="604"/>
      <c r="GR35" s="604"/>
      <c r="GS35" s="604"/>
      <c r="GT35" s="604"/>
      <c r="GU35" s="604"/>
      <c r="GV35" s="604"/>
      <c r="GW35" s="604"/>
      <c r="GX35" s="604"/>
      <c r="GY35" s="604"/>
      <c r="GZ35" s="604"/>
      <c r="HA35" s="604"/>
      <c r="HB35" s="604"/>
      <c r="HC35" s="604"/>
      <c r="HD35" s="604"/>
      <c r="HE35" s="604"/>
      <c r="HF35" s="604"/>
      <c r="HG35" s="604"/>
      <c r="HH35" s="604"/>
      <c r="HI35" s="604"/>
      <c r="HJ35" s="604"/>
      <c r="HK35" s="604"/>
      <c r="HL35" s="604"/>
      <c r="HM35" s="604"/>
      <c r="HN35" s="604"/>
      <c r="HO35" s="604"/>
      <c r="HP35" s="604"/>
      <c r="HQ35" s="604"/>
      <c r="HR35" s="604"/>
      <c r="HS35" s="604"/>
      <c r="HT35" s="604"/>
      <c r="HU35" s="604"/>
      <c r="HV35" s="604"/>
      <c r="HW35" s="604"/>
      <c r="HX35" s="604"/>
      <c r="HY35" s="604"/>
      <c r="HZ35" s="604"/>
      <c r="IA35" s="604"/>
      <c r="IB35" s="604"/>
      <c r="IC35" s="604"/>
      <c r="ID35" s="604"/>
      <c r="IE35" s="604"/>
      <c r="IF35" s="604"/>
      <c r="IG35" s="604"/>
      <c r="IH35" s="604"/>
      <c r="II35" s="604"/>
      <c r="IJ35" s="604"/>
      <c r="IK35" s="604"/>
      <c r="IL35" s="604"/>
      <c r="IM35" s="604"/>
      <c r="IN35" s="604"/>
      <c r="IO35" s="604"/>
      <c r="IP35" s="604"/>
      <c r="IQ35" s="604"/>
      <c r="IR35" s="604"/>
      <c r="IS35" s="604"/>
      <c r="IT35" s="604"/>
      <c r="IU35" s="604"/>
      <c r="IV35" s="604"/>
      <c r="IW35" s="604"/>
      <c r="IX35" s="604"/>
      <c r="IY35" s="604"/>
      <c r="IZ35" s="604"/>
      <c r="JA35" s="604"/>
      <c r="JB35" s="604"/>
      <c r="JC35" s="604"/>
      <c r="JD35" s="604"/>
      <c r="JE35" s="604"/>
      <c r="JF35" s="604"/>
      <c r="JG35" s="604"/>
      <c r="JH35" s="604"/>
      <c r="JI35" s="604"/>
      <c r="JJ35" s="604"/>
      <c r="JK35" s="604"/>
      <c r="JL35" s="604"/>
      <c r="JM35" s="604"/>
      <c r="JN35" s="604"/>
      <c r="JO35" s="604"/>
      <c r="JP35" s="604"/>
      <c r="JQ35" s="604"/>
      <c r="JR35" s="604"/>
      <c r="JS35" s="604"/>
      <c r="JT35" s="604"/>
      <c r="JU35" s="604"/>
      <c r="JV35" s="604"/>
      <c r="JW35" s="604"/>
      <c r="JX35" s="604"/>
      <c r="JY35" s="604"/>
      <c r="JZ35" s="604"/>
      <c r="KA35" s="604"/>
      <c r="KB35" s="604"/>
      <c r="KC35" s="604"/>
      <c r="KD35" s="604"/>
      <c r="KE35" s="604"/>
      <c r="KF35" s="604"/>
      <c r="KG35" s="604"/>
      <c r="KH35" s="604"/>
      <c r="KI35" s="604"/>
      <c r="KJ35" s="604"/>
      <c r="KK35" s="604"/>
      <c r="KL35" s="604"/>
      <c r="KM35" s="604"/>
      <c r="KN35" s="604"/>
      <c r="KO35" s="604"/>
      <c r="KP35" s="604"/>
      <c r="KQ35" s="604"/>
      <c r="KR35" s="604"/>
      <c r="KS35" s="604"/>
      <c r="KT35" s="604"/>
      <c r="KU35" s="604"/>
      <c r="KV35" s="604"/>
      <c r="KW35" s="604"/>
      <c r="KX35" s="604"/>
      <c r="KY35" s="604"/>
      <c r="KZ35" s="604"/>
      <c r="LA35" s="604"/>
      <c r="LB35" s="604"/>
      <c r="LC35" s="604"/>
      <c r="LD35" s="604"/>
      <c r="LE35" s="604"/>
      <c r="LF35" s="604"/>
      <c r="LG35" s="604"/>
      <c r="LH35" s="604"/>
      <c r="LI35" s="604"/>
      <c r="LJ35" s="604"/>
      <c r="LK35" s="604"/>
      <c r="LL35" s="604"/>
      <c r="LM35" s="604"/>
      <c r="LN35" s="604"/>
      <c r="LO35" s="604"/>
      <c r="LP35" s="604"/>
      <c r="LQ35" s="604"/>
      <c r="LR35" s="604"/>
      <c r="LS35" s="604"/>
      <c r="LT35" s="604"/>
      <c r="LU35" s="604"/>
      <c r="LV35" s="604"/>
      <c r="LW35" s="604"/>
      <c r="LX35" s="604"/>
      <c r="LY35" s="604"/>
      <c r="LZ35" s="604"/>
      <c r="MA35" s="604"/>
      <c r="MB35" s="604"/>
      <c r="MC35" s="604"/>
      <c r="MD35" s="604"/>
      <c r="ME35" s="604"/>
      <c r="MF35" s="604"/>
      <c r="MG35" s="604"/>
      <c r="MH35" s="604"/>
      <c r="MI35" s="604"/>
      <c r="MJ35" s="604"/>
      <c r="MK35" s="604"/>
      <c r="ML35" s="604"/>
      <c r="MM35" s="604"/>
      <c r="MN35" s="604"/>
      <c r="MO35" s="604"/>
      <c r="MP35" s="604"/>
      <c r="MQ35" s="604"/>
      <c r="MR35" s="604"/>
      <c r="MS35" s="604"/>
      <c r="MT35" s="604"/>
      <c r="MU35" s="604"/>
      <c r="MV35" s="604"/>
      <c r="MW35" s="604"/>
      <c r="MX35" s="604"/>
      <c r="MY35" s="604"/>
      <c r="MZ35" s="604"/>
      <c r="NA35" s="604"/>
      <c r="NB35" s="604"/>
      <c r="NC35" s="604"/>
      <c r="ND35" s="604"/>
      <c r="NE35" s="604"/>
      <c r="NF35" s="604"/>
      <c r="NG35" s="604"/>
      <c r="NH35" s="604"/>
      <c r="NI35" s="604"/>
      <c r="NJ35" s="604"/>
      <c r="NK35" s="604"/>
      <c r="NL35" s="604"/>
      <c r="NM35" s="604"/>
      <c r="NN35" s="604"/>
      <c r="NO35" s="604"/>
      <c r="NP35" s="604"/>
      <c r="NQ35" s="604"/>
      <c r="NR35" s="604"/>
      <c r="NS35" s="604"/>
      <c r="NT35" s="604"/>
      <c r="NU35" s="604"/>
      <c r="NV35" s="604"/>
      <c r="NW35" s="604"/>
      <c r="NX35" s="604"/>
      <c r="NY35" s="604"/>
      <c r="NZ35" s="604"/>
      <c r="OA35" s="604"/>
      <c r="OB35" s="604"/>
      <c r="OC35" s="604"/>
      <c r="OD35" s="604"/>
      <c r="OE35" s="604"/>
      <c r="OF35" s="604"/>
      <c r="OG35" s="604"/>
      <c r="OH35" s="604"/>
      <c r="OI35" s="604"/>
      <c r="OJ35" s="604"/>
      <c r="OK35" s="604"/>
      <c r="OL35" s="604"/>
      <c r="OM35" s="604"/>
      <c r="ON35" s="604"/>
      <c r="OO35" s="604"/>
      <c r="OP35" s="604"/>
      <c r="OQ35" s="604"/>
      <c r="OR35" s="604"/>
      <c r="OS35" s="604"/>
      <c r="OT35" s="604"/>
      <c r="OU35" s="604"/>
      <c r="OV35" s="604"/>
      <c r="OW35" s="604"/>
      <c r="OX35" s="604"/>
      <c r="OY35" s="604"/>
      <c r="OZ35" s="604"/>
      <c r="PA35" s="604"/>
      <c r="PB35" s="604"/>
      <c r="PC35" s="604"/>
      <c r="PD35" s="604"/>
      <c r="PE35" s="604"/>
      <c r="PF35" s="604"/>
      <c r="PG35" s="604"/>
      <c r="PH35" s="604"/>
      <c r="PI35" s="604"/>
      <c r="PJ35" s="604"/>
      <c r="PK35" s="604"/>
      <c r="PL35" s="604"/>
      <c r="PM35" s="604"/>
      <c r="PN35" s="604"/>
      <c r="PO35" s="604"/>
      <c r="PP35" s="604"/>
      <c r="PQ35" s="604"/>
      <c r="PR35" s="604"/>
      <c r="PS35" s="604"/>
      <c r="PT35" s="604"/>
      <c r="PU35" s="604"/>
      <c r="PV35" s="604"/>
      <c r="PW35" s="604"/>
      <c r="PX35" s="604"/>
      <c r="PY35" s="604"/>
      <c r="PZ35" s="604"/>
      <c r="QA35" s="604"/>
      <c r="QB35" s="604"/>
      <c r="QC35" s="604"/>
      <c r="QD35" s="604"/>
      <c r="QE35" s="604"/>
      <c r="QF35" s="604"/>
      <c r="QG35" s="604"/>
      <c r="QH35" s="604"/>
      <c r="QI35" s="604"/>
      <c r="QJ35" s="604"/>
      <c r="QK35" s="604"/>
      <c r="QL35" s="604"/>
      <c r="QM35" s="604"/>
      <c r="QN35" s="604"/>
      <c r="QO35" s="604"/>
      <c r="QP35" s="604"/>
      <c r="QQ35" s="604"/>
      <c r="QR35" s="604"/>
      <c r="QS35" s="604"/>
      <c r="QT35" s="604"/>
      <c r="QU35" s="604"/>
      <c r="QV35" s="604"/>
      <c r="QW35" s="604"/>
      <c r="QX35" s="604"/>
      <c r="QY35" s="604"/>
      <c r="QZ35" s="604"/>
      <c r="RA35" s="604"/>
      <c r="RB35" s="604"/>
      <c r="RC35" s="604"/>
      <c r="RD35" s="604"/>
      <c r="RE35" s="604"/>
      <c r="RF35" s="604"/>
      <c r="RG35" s="604"/>
      <c r="RH35" s="604"/>
      <c r="RI35" s="604"/>
      <c r="RJ35" s="604"/>
      <c r="RK35" s="604"/>
      <c r="RL35" s="604"/>
      <c r="RM35" s="604"/>
      <c r="RN35" s="604"/>
      <c r="RO35" s="604"/>
      <c r="RP35" s="604"/>
      <c r="RQ35" s="604"/>
      <c r="RR35" s="604"/>
      <c r="RS35" s="604"/>
      <c r="RT35" s="604"/>
      <c r="RU35" s="604"/>
      <c r="RV35" s="604"/>
      <c r="RW35" s="604"/>
      <c r="RX35" s="604"/>
      <c r="RY35" s="604"/>
      <c r="RZ35" s="604"/>
      <c r="SA35" s="604"/>
    </row>
    <row r="36" spans="1:530">
      <c r="A36" s="687"/>
      <c r="B36" s="802"/>
      <c r="C36" s="802"/>
      <c r="D36" s="604"/>
      <c r="E36" s="687"/>
      <c r="F36" s="687"/>
      <c r="G36" s="687"/>
      <c r="H36" s="687"/>
      <c r="I36" s="687"/>
      <c r="J36" s="687"/>
      <c r="K36" s="687"/>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722"/>
      <c r="CZ36" s="723"/>
      <c r="DA36" s="610"/>
      <c r="DB36" s="604"/>
      <c r="DC36" s="604"/>
      <c r="DD36" s="604"/>
      <c r="DE36" s="604"/>
      <c r="DF36" s="604"/>
      <c r="DG36" s="604"/>
      <c r="DH36" s="604"/>
      <c r="DI36" s="604"/>
      <c r="DJ36" s="604"/>
      <c r="DK36" s="604"/>
      <c r="DL36" s="604"/>
      <c r="DM36" s="604"/>
      <c r="DN36" s="604"/>
      <c r="DO36" s="604"/>
      <c r="DP36" s="604"/>
      <c r="DQ36" s="604"/>
      <c r="DR36" s="604"/>
      <c r="DS36" s="604"/>
      <c r="DT36" s="604"/>
      <c r="DU36" s="604"/>
      <c r="DV36" s="604"/>
      <c r="DW36" s="604"/>
      <c r="DX36" s="604"/>
      <c r="DY36" s="604"/>
      <c r="DZ36" s="604"/>
      <c r="EA36" s="604"/>
      <c r="EB36" s="604"/>
      <c r="EC36" s="604"/>
      <c r="ED36" s="604"/>
      <c r="EE36" s="604"/>
      <c r="EF36" s="604"/>
      <c r="EG36" s="604"/>
      <c r="EH36" s="604"/>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604"/>
      <c r="FW36" s="604"/>
      <c r="FX36" s="604"/>
      <c r="FY36" s="604"/>
      <c r="FZ36" s="604"/>
      <c r="GA36" s="604"/>
      <c r="GB36" s="604"/>
      <c r="GC36" s="604"/>
      <c r="GD36" s="604"/>
      <c r="GE36" s="604"/>
      <c r="GF36" s="604"/>
      <c r="GG36" s="604"/>
      <c r="GH36" s="604"/>
      <c r="GI36" s="604"/>
      <c r="GJ36" s="604"/>
      <c r="GK36" s="604"/>
      <c r="GL36" s="604"/>
      <c r="GM36" s="604"/>
      <c r="GN36" s="604"/>
      <c r="GO36" s="604"/>
      <c r="GP36" s="604"/>
      <c r="GQ36" s="604"/>
      <c r="GR36" s="604"/>
      <c r="GS36" s="604"/>
      <c r="GT36" s="604"/>
      <c r="GU36" s="604"/>
      <c r="GV36" s="604"/>
      <c r="GW36" s="604"/>
      <c r="GX36" s="604"/>
      <c r="GY36" s="604"/>
      <c r="GZ36" s="604"/>
      <c r="HA36" s="604"/>
      <c r="HB36" s="604"/>
      <c r="HC36" s="604"/>
      <c r="HD36" s="604"/>
      <c r="HE36" s="604"/>
      <c r="HF36" s="604"/>
      <c r="HG36" s="604"/>
      <c r="HH36" s="604"/>
      <c r="HI36" s="604"/>
      <c r="HJ36" s="604"/>
      <c r="HK36" s="604"/>
      <c r="HL36" s="604"/>
      <c r="HM36" s="604"/>
      <c r="HN36" s="604"/>
      <c r="HO36" s="604"/>
      <c r="HP36" s="604"/>
      <c r="HQ36" s="604"/>
      <c r="HR36" s="604"/>
      <c r="HS36" s="604"/>
      <c r="HT36" s="604"/>
      <c r="HU36" s="604"/>
      <c r="HV36" s="604"/>
      <c r="HW36" s="604"/>
      <c r="HX36" s="604"/>
      <c r="HY36" s="604"/>
      <c r="HZ36" s="604"/>
      <c r="IA36" s="604"/>
      <c r="IB36" s="604"/>
      <c r="IC36" s="604"/>
      <c r="ID36" s="604"/>
      <c r="IE36" s="604"/>
      <c r="IF36" s="604"/>
      <c r="IG36" s="604"/>
      <c r="IH36" s="604"/>
      <c r="II36" s="604"/>
      <c r="IJ36" s="604"/>
      <c r="IK36" s="604"/>
      <c r="IL36" s="604"/>
      <c r="IM36" s="604"/>
      <c r="IN36" s="604"/>
      <c r="IO36" s="604"/>
      <c r="IP36" s="604"/>
      <c r="IQ36" s="604"/>
      <c r="IR36" s="604"/>
      <c r="IS36" s="604"/>
      <c r="IT36" s="604"/>
      <c r="IU36" s="604"/>
      <c r="IV36" s="604"/>
      <c r="IW36" s="604"/>
      <c r="IX36" s="604"/>
      <c r="IY36" s="604"/>
      <c r="IZ36" s="604"/>
      <c r="JA36" s="604"/>
      <c r="JB36" s="604"/>
      <c r="JC36" s="604"/>
      <c r="JD36" s="604"/>
      <c r="JE36" s="604"/>
      <c r="JF36" s="604"/>
      <c r="JG36" s="604"/>
      <c r="JH36" s="604"/>
      <c r="JI36" s="604"/>
      <c r="JJ36" s="604"/>
      <c r="JK36" s="604"/>
      <c r="JL36" s="604"/>
      <c r="JM36" s="604"/>
      <c r="JN36" s="604"/>
      <c r="JO36" s="604"/>
      <c r="JP36" s="604"/>
      <c r="JQ36" s="604"/>
      <c r="JR36" s="604"/>
      <c r="JS36" s="604"/>
      <c r="JT36" s="604"/>
      <c r="JU36" s="604"/>
      <c r="JV36" s="604"/>
      <c r="JW36" s="604"/>
      <c r="JX36" s="604"/>
      <c r="JY36" s="604"/>
      <c r="JZ36" s="604"/>
      <c r="KA36" s="604"/>
      <c r="KB36" s="604"/>
      <c r="KC36" s="604"/>
      <c r="KD36" s="604"/>
      <c r="KE36" s="604"/>
      <c r="KF36" s="604"/>
      <c r="KG36" s="604"/>
      <c r="KH36" s="604"/>
      <c r="KI36" s="604"/>
      <c r="KJ36" s="604"/>
      <c r="KK36" s="604"/>
      <c r="KL36" s="604"/>
      <c r="KM36" s="604"/>
      <c r="KN36" s="604"/>
      <c r="KO36" s="604"/>
      <c r="KP36" s="604"/>
      <c r="KQ36" s="604"/>
      <c r="KR36" s="604"/>
      <c r="KS36" s="604"/>
      <c r="KT36" s="604"/>
      <c r="KU36" s="604"/>
      <c r="KV36" s="604"/>
      <c r="KW36" s="604"/>
      <c r="KX36" s="604"/>
      <c r="KY36" s="604"/>
      <c r="KZ36" s="604"/>
      <c r="LA36" s="604"/>
      <c r="LB36" s="604"/>
      <c r="LC36" s="604"/>
      <c r="LD36" s="604"/>
      <c r="LE36" s="604"/>
      <c r="LF36" s="604"/>
      <c r="LG36" s="604"/>
      <c r="LH36" s="604"/>
      <c r="LI36" s="604"/>
      <c r="LJ36" s="604"/>
      <c r="LK36" s="604"/>
      <c r="LL36" s="604"/>
      <c r="LM36" s="604"/>
      <c r="LN36" s="604"/>
      <c r="LO36" s="604"/>
      <c r="LP36" s="604"/>
      <c r="LQ36" s="604"/>
      <c r="LR36" s="604"/>
      <c r="LS36" s="604"/>
      <c r="LT36" s="604"/>
      <c r="LU36" s="604"/>
      <c r="LV36" s="604"/>
      <c r="LW36" s="604"/>
      <c r="LX36" s="604"/>
      <c r="LY36" s="604"/>
      <c r="LZ36" s="604"/>
      <c r="MA36" s="604"/>
      <c r="MB36" s="604"/>
      <c r="MC36" s="604"/>
      <c r="MD36" s="604"/>
      <c r="ME36" s="604"/>
      <c r="MF36" s="604"/>
      <c r="MG36" s="604"/>
      <c r="MH36" s="604"/>
      <c r="MI36" s="604"/>
      <c r="MJ36" s="604"/>
      <c r="MK36" s="604"/>
      <c r="ML36" s="604"/>
      <c r="MM36" s="604"/>
      <c r="MN36" s="604"/>
      <c r="MO36" s="604"/>
      <c r="MP36" s="604"/>
      <c r="MQ36" s="604"/>
      <c r="MR36" s="604"/>
      <c r="MS36" s="604"/>
      <c r="MT36" s="604"/>
      <c r="MU36" s="604"/>
      <c r="MV36" s="604"/>
      <c r="MW36" s="604"/>
      <c r="MX36" s="604"/>
      <c r="MY36" s="604"/>
      <c r="MZ36" s="604"/>
      <c r="NA36" s="604"/>
      <c r="NB36" s="604"/>
      <c r="NC36" s="604"/>
      <c r="ND36" s="604"/>
      <c r="NE36" s="604"/>
      <c r="NF36" s="604"/>
      <c r="NG36" s="604"/>
      <c r="NH36" s="604"/>
      <c r="NI36" s="604"/>
      <c r="NJ36" s="604"/>
      <c r="NK36" s="604"/>
      <c r="NL36" s="604"/>
      <c r="NM36" s="604"/>
      <c r="NN36" s="604"/>
      <c r="NO36" s="604"/>
      <c r="NP36" s="604"/>
      <c r="NQ36" s="604"/>
      <c r="NR36" s="604"/>
      <c r="NS36" s="604"/>
      <c r="NT36" s="604"/>
      <c r="NU36" s="604"/>
      <c r="NV36" s="604"/>
      <c r="NW36" s="604"/>
      <c r="NX36" s="604"/>
      <c r="NY36" s="604"/>
      <c r="NZ36" s="604"/>
      <c r="OA36" s="604"/>
      <c r="OB36" s="604"/>
      <c r="OC36" s="604"/>
      <c r="OD36" s="604"/>
      <c r="OE36" s="604"/>
      <c r="OF36" s="604"/>
      <c r="OG36" s="604"/>
      <c r="OH36" s="604"/>
      <c r="OI36" s="604"/>
      <c r="OJ36" s="604"/>
      <c r="OK36" s="604"/>
      <c r="OL36" s="604"/>
      <c r="OM36" s="604"/>
      <c r="ON36" s="604"/>
      <c r="OO36" s="604"/>
      <c r="OP36" s="604"/>
      <c r="OQ36" s="604"/>
      <c r="OR36" s="604"/>
      <c r="OS36" s="604"/>
      <c r="OT36" s="604"/>
      <c r="OU36" s="604"/>
      <c r="OV36" s="604"/>
      <c r="OW36" s="604"/>
      <c r="OX36" s="604"/>
      <c r="OY36" s="604"/>
      <c r="OZ36" s="604"/>
      <c r="PA36" s="604"/>
      <c r="PB36" s="604"/>
      <c r="PC36" s="604"/>
      <c r="PD36" s="604"/>
      <c r="PE36" s="604"/>
      <c r="PF36" s="604"/>
      <c r="PG36" s="604"/>
      <c r="PH36" s="604"/>
      <c r="PI36" s="604"/>
      <c r="PJ36" s="604"/>
      <c r="PK36" s="604"/>
      <c r="PL36" s="604"/>
      <c r="PM36" s="604"/>
      <c r="PN36" s="604"/>
      <c r="PO36" s="604"/>
      <c r="PP36" s="604"/>
      <c r="PQ36" s="604"/>
      <c r="PR36" s="604"/>
      <c r="PS36" s="604"/>
      <c r="PT36" s="604"/>
      <c r="PU36" s="604"/>
      <c r="PV36" s="604"/>
      <c r="PW36" s="604"/>
      <c r="PX36" s="604"/>
      <c r="PY36" s="604"/>
      <c r="PZ36" s="604"/>
      <c r="QA36" s="604"/>
      <c r="QB36" s="604"/>
      <c r="QC36" s="604"/>
      <c r="QD36" s="604"/>
      <c r="QE36" s="604"/>
      <c r="QF36" s="604"/>
      <c r="QG36" s="604"/>
      <c r="QH36" s="604"/>
      <c r="QI36" s="604"/>
      <c r="QJ36" s="604"/>
      <c r="QK36" s="604"/>
      <c r="QL36" s="604"/>
      <c r="QM36" s="604"/>
      <c r="QN36" s="604"/>
      <c r="QO36" s="604"/>
      <c r="QP36" s="604"/>
      <c r="QQ36" s="604"/>
      <c r="QR36" s="604"/>
      <c r="QS36" s="604"/>
      <c r="QT36" s="604"/>
      <c r="QU36" s="604"/>
      <c r="QV36" s="604"/>
      <c r="QW36" s="604"/>
      <c r="QX36" s="604"/>
      <c r="QY36" s="604"/>
      <c r="QZ36" s="604"/>
      <c r="RA36" s="604"/>
      <c r="RB36" s="604"/>
      <c r="RC36" s="604"/>
      <c r="RD36" s="604"/>
      <c r="RE36" s="604"/>
      <c r="RF36" s="604"/>
      <c r="RG36" s="604"/>
      <c r="RH36" s="604"/>
      <c r="RI36" s="604"/>
      <c r="RJ36" s="604"/>
      <c r="RK36" s="604"/>
      <c r="RL36" s="604"/>
      <c r="RM36" s="604"/>
      <c r="RN36" s="604"/>
      <c r="RO36" s="604"/>
      <c r="RP36" s="604"/>
      <c r="RQ36" s="604"/>
      <c r="RR36" s="604"/>
      <c r="RS36" s="604"/>
      <c r="RT36" s="604"/>
      <c r="RU36" s="604"/>
      <c r="RV36" s="604"/>
      <c r="RW36" s="604"/>
      <c r="RX36" s="604"/>
      <c r="RY36" s="604"/>
      <c r="RZ36" s="604"/>
      <c r="SA36" s="604"/>
    </row>
    <row r="37" spans="1:530">
      <c r="A37" s="727"/>
      <c r="B37" s="802"/>
      <c r="C37" s="802"/>
      <c r="D37" s="604"/>
      <c r="E37" s="687"/>
      <c r="F37" s="687"/>
      <c r="G37" s="687"/>
      <c r="H37" s="687"/>
      <c r="I37" s="687"/>
      <c r="J37" s="687"/>
      <c r="K37" s="687"/>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604"/>
      <c r="BY37" s="604"/>
      <c r="BZ37" s="604"/>
      <c r="CA37" s="604"/>
      <c r="CB37" s="604"/>
      <c r="CC37" s="604"/>
      <c r="CD37" s="604"/>
      <c r="CE37" s="604"/>
      <c r="CF37" s="604"/>
      <c r="CG37" s="604"/>
      <c r="CH37" s="604"/>
      <c r="CI37" s="604"/>
      <c r="CJ37" s="604"/>
      <c r="CK37" s="604"/>
      <c r="CL37" s="604"/>
      <c r="CM37" s="604"/>
      <c r="CN37" s="604"/>
      <c r="CO37" s="604"/>
      <c r="CP37" s="604"/>
      <c r="CQ37" s="604"/>
      <c r="CR37" s="604"/>
      <c r="CS37" s="604"/>
      <c r="CT37" s="604"/>
      <c r="CU37" s="604"/>
      <c r="CV37" s="604"/>
      <c r="CW37" s="604"/>
      <c r="CX37" s="604"/>
      <c r="CY37" s="722"/>
      <c r="CZ37" s="723"/>
      <c r="DA37" s="610"/>
      <c r="DB37" s="604"/>
      <c r="DC37" s="604"/>
      <c r="DD37" s="604"/>
      <c r="DE37" s="604"/>
      <c r="DF37" s="604"/>
      <c r="DG37" s="604"/>
      <c r="DH37" s="604"/>
      <c r="DI37" s="604"/>
      <c r="DJ37" s="604"/>
      <c r="DK37" s="604"/>
      <c r="DL37" s="604"/>
      <c r="DM37" s="604"/>
      <c r="DN37" s="604"/>
      <c r="DO37" s="604"/>
      <c r="DP37" s="604"/>
      <c r="DQ37" s="604"/>
      <c r="DR37" s="604"/>
      <c r="DS37" s="604"/>
      <c r="DT37" s="604"/>
      <c r="DU37" s="604"/>
      <c r="DV37" s="604"/>
      <c r="DW37" s="604"/>
      <c r="DX37" s="604"/>
      <c r="DY37" s="604"/>
      <c r="DZ37" s="604"/>
      <c r="EA37" s="604"/>
      <c r="EB37" s="604"/>
      <c r="EC37" s="604"/>
      <c r="ED37" s="604"/>
      <c r="EE37" s="604"/>
      <c r="EF37" s="604"/>
      <c r="EG37" s="604"/>
      <c r="EH37" s="604"/>
      <c r="EI37" s="604"/>
      <c r="EJ37" s="604"/>
      <c r="EK37" s="604"/>
      <c r="EL37" s="604"/>
      <c r="EM37" s="604"/>
      <c r="EN37" s="604"/>
      <c r="EO37" s="604"/>
      <c r="EP37" s="604"/>
      <c r="EQ37" s="604"/>
      <c r="ER37" s="604"/>
      <c r="ES37" s="604"/>
      <c r="ET37" s="604"/>
      <c r="EU37" s="604"/>
      <c r="EV37" s="604"/>
      <c r="EW37" s="604"/>
      <c r="EX37" s="604"/>
      <c r="EY37" s="604"/>
      <c r="EZ37" s="604"/>
      <c r="FA37" s="604"/>
      <c r="FB37" s="604"/>
      <c r="FC37" s="604"/>
      <c r="FD37" s="604"/>
      <c r="FE37" s="604"/>
      <c r="FF37" s="604"/>
      <c r="FG37" s="604"/>
      <c r="FH37" s="604"/>
      <c r="FI37" s="604"/>
      <c r="FJ37" s="604"/>
      <c r="FK37" s="604"/>
      <c r="FL37" s="604"/>
      <c r="FM37" s="604"/>
      <c r="FN37" s="604"/>
      <c r="FO37" s="604"/>
      <c r="FP37" s="604"/>
      <c r="FQ37" s="604"/>
      <c r="FR37" s="604"/>
      <c r="FS37" s="604"/>
      <c r="FT37" s="604"/>
      <c r="FU37" s="604"/>
      <c r="FV37" s="604"/>
      <c r="FW37" s="604"/>
      <c r="FX37" s="604"/>
      <c r="FY37" s="604"/>
      <c r="FZ37" s="604"/>
      <c r="GA37" s="604"/>
      <c r="GB37" s="604"/>
      <c r="GC37" s="604"/>
      <c r="GD37" s="604"/>
      <c r="GE37" s="604"/>
      <c r="GF37" s="604"/>
      <c r="GG37" s="604"/>
      <c r="GH37" s="604"/>
      <c r="GI37" s="604"/>
      <c r="GJ37" s="604"/>
      <c r="GK37" s="604"/>
      <c r="GL37" s="604"/>
      <c r="GM37" s="604"/>
      <c r="GN37" s="604"/>
      <c r="GO37" s="604"/>
      <c r="GP37" s="604"/>
      <c r="GQ37" s="604"/>
      <c r="GR37" s="604"/>
      <c r="GS37" s="604"/>
      <c r="GT37" s="604"/>
      <c r="GU37" s="604"/>
      <c r="GV37" s="604"/>
      <c r="GW37" s="604"/>
      <c r="GX37" s="604"/>
      <c r="GY37" s="604"/>
      <c r="GZ37" s="604"/>
      <c r="HA37" s="604"/>
      <c r="HB37" s="604"/>
      <c r="HC37" s="604"/>
      <c r="HD37" s="604"/>
      <c r="HE37" s="604"/>
      <c r="HF37" s="604"/>
      <c r="HG37" s="604"/>
      <c r="HH37" s="604"/>
      <c r="HI37" s="604"/>
      <c r="HJ37" s="604"/>
      <c r="HK37" s="604"/>
      <c r="HL37" s="604"/>
      <c r="HM37" s="604"/>
      <c r="HN37" s="604"/>
      <c r="HO37" s="604"/>
      <c r="HP37" s="604"/>
      <c r="HQ37" s="604"/>
      <c r="HR37" s="604"/>
      <c r="HS37" s="604"/>
      <c r="HT37" s="604"/>
      <c r="HU37" s="604"/>
      <c r="HV37" s="604"/>
      <c r="HW37" s="604"/>
      <c r="HX37" s="604"/>
      <c r="HY37" s="604"/>
      <c r="HZ37" s="604"/>
      <c r="IA37" s="604"/>
      <c r="IB37" s="604"/>
      <c r="IC37" s="604"/>
      <c r="ID37" s="604"/>
      <c r="IE37" s="604"/>
      <c r="IF37" s="604"/>
      <c r="IG37" s="604"/>
      <c r="IH37" s="604"/>
      <c r="II37" s="604"/>
      <c r="IJ37" s="604"/>
      <c r="IK37" s="604"/>
      <c r="IL37" s="604"/>
      <c r="IM37" s="604"/>
      <c r="IN37" s="604"/>
      <c r="IO37" s="604"/>
      <c r="IP37" s="604"/>
      <c r="IQ37" s="604"/>
      <c r="IR37" s="604"/>
      <c r="IS37" s="604"/>
      <c r="IT37" s="604"/>
      <c r="IU37" s="604"/>
      <c r="IV37" s="604"/>
      <c r="IW37" s="604"/>
      <c r="IX37" s="604"/>
      <c r="IY37" s="604"/>
      <c r="IZ37" s="604"/>
      <c r="JA37" s="604"/>
      <c r="JB37" s="604"/>
      <c r="JC37" s="604"/>
      <c r="JD37" s="604"/>
      <c r="JE37" s="604"/>
      <c r="JF37" s="604"/>
      <c r="JG37" s="604"/>
      <c r="JH37" s="604"/>
      <c r="JI37" s="604"/>
      <c r="JJ37" s="604"/>
      <c r="JK37" s="604"/>
      <c r="JL37" s="604"/>
      <c r="JM37" s="604"/>
      <c r="JN37" s="604"/>
      <c r="JO37" s="604"/>
      <c r="JP37" s="604"/>
      <c r="JQ37" s="604"/>
      <c r="JR37" s="604"/>
      <c r="JS37" s="604"/>
      <c r="JT37" s="604"/>
      <c r="JU37" s="604"/>
      <c r="JV37" s="604"/>
      <c r="JW37" s="604"/>
      <c r="JX37" s="604"/>
      <c r="JY37" s="604"/>
      <c r="JZ37" s="604"/>
      <c r="KA37" s="604"/>
      <c r="KB37" s="604"/>
      <c r="KC37" s="604"/>
      <c r="KD37" s="604"/>
      <c r="KE37" s="604"/>
      <c r="KF37" s="604"/>
      <c r="KG37" s="604"/>
      <c r="KH37" s="604"/>
      <c r="KI37" s="604"/>
      <c r="KJ37" s="604"/>
      <c r="KK37" s="604"/>
      <c r="KL37" s="604"/>
      <c r="KM37" s="604"/>
      <c r="KN37" s="604"/>
      <c r="KO37" s="604"/>
      <c r="KP37" s="604"/>
      <c r="KQ37" s="604"/>
      <c r="KR37" s="604"/>
      <c r="KS37" s="604"/>
      <c r="KT37" s="604"/>
      <c r="KU37" s="604"/>
      <c r="KV37" s="604"/>
      <c r="KW37" s="604"/>
      <c r="KX37" s="604"/>
      <c r="KY37" s="604"/>
      <c r="KZ37" s="604"/>
      <c r="LA37" s="604"/>
      <c r="LB37" s="604"/>
      <c r="LC37" s="604"/>
      <c r="LD37" s="604"/>
      <c r="LE37" s="604"/>
      <c r="LF37" s="604"/>
      <c r="LG37" s="604"/>
      <c r="LH37" s="604"/>
      <c r="LI37" s="604"/>
      <c r="LJ37" s="604"/>
      <c r="LK37" s="604"/>
      <c r="LL37" s="604"/>
      <c r="LM37" s="604"/>
      <c r="LN37" s="604"/>
      <c r="LO37" s="604"/>
      <c r="LP37" s="604"/>
      <c r="LQ37" s="604"/>
      <c r="LR37" s="604"/>
      <c r="LS37" s="604"/>
      <c r="LT37" s="604"/>
      <c r="LU37" s="604"/>
      <c r="LV37" s="604"/>
      <c r="LW37" s="604"/>
      <c r="LX37" s="604"/>
      <c r="LY37" s="604"/>
      <c r="LZ37" s="604"/>
      <c r="MA37" s="604"/>
      <c r="MB37" s="604"/>
      <c r="MC37" s="604"/>
      <c r="MD37" s="604"/>
      <c r="ME37" s="604"/>
      <c r="MF37" s="604"/>
      <c r="MG37" s="604"/>
      <c r="MH37" s="604"/>
      <c r="MI37" s="604"/>
      <c r="MJ37" s="604"/>
      <c r="MK37" s="604"/>
      <c r="ML37" s="604"/>
      <c r="MM37" s="604"/>
      <c r="MN37" s="604"/>
      <c r="MO37" s="604"/>
      <c r="MP37" s="604"/>
      <c r="MQ37" s="604"/>
      <c r="MR37" s="604"/>
      <c r="MS37" s="604"/>
      <c r="MT37" s="604"/>
      <c r="MU37" s="604"/>
      <c r="MV37" s="604"/>
      <c r="MW37" s="604"/>
      <c r="MX37" s="604"/>
      <c r="MY37" s="604"/>
      <c r="MZ37" s="604"/>
      <c r="NA37" s="604"/>
      <c r="NB37" s="604"/>
      <c r="NC37" s="604"/>
      <c r="ND37" s="604"/>
      <c r="NE37" s="604"/>
      <c r="NF37" s="604"/>
      <c r="NG37" s="604"/>
      <c r="NH37" s="604"/>
      <c r="NI37" s="604"/>
      <c r="NJ37" s="604"/>
      <c r="NK37" s="604"/>
      <c r="NL37" s="604"/>
      <c r="NM37" s="604"/>
      <c r="NN37" s="604"/>
      <c r="NO37" s="604"/>
      <c r="NP37" s="604"/>
      <c r="NQ37" s="604"/>
      <c r="NR37" s="604"/>
      <c r="NS37" s="604"/>
      <c r="NT37" s="604"/>
      <c r="NU37" s="604"/>
      <c r="NV37" s="604"/>
      <c r="NW37" s="604"/>
      <c r="NX37" s="604"/>
      <c r="NY37" s="604"/>
      <c r="NZ37" s="604"/>
      <c r="OA37" s="604"/>
      <c r="OB37" s="604"/>
      <c r="OC37" s="604"/>
      <c r="OD37" s="604"/>
      <c r="OE37" s="604"/>
      <c r="OF37" s="604"/>
      <c r="OG37" s="604"/>
      <c r="OH37" s="604"/>
      <c r="OI37" s="604"/>
      <c r="OJ37" s="604"/>
      <c r="OK37" s="604"/>
      <c r="OL37" s="604"/>
      <c r="OM37" s="604"/>
      <c r="ON37" s="604"/>
      <c r="OO37" s="604"/>
      <c r="OP37" s="604"/>
      <c r="OQ37" s="604"/>
      <c r="OR37" s="604"/>
      <c r="OS37" s="604"/>
      <c r="OT37" s="604"/>
      <c r="OU37" s="604"/>
      <c r="OV37" s="604"/>
      <c r="OW37" s="604"/>
      <c r="OX37" s="604"/>
      <c r="OY37" s="604"/>
      <c r="OZ37" s="604"/>
      <c r="PA37" s="604"/>
      <c r="PB37" s="604"/>
      <c r="PC37" s="604"/>
      <c r="PD37" s="604"/>
      <c r="PE37" s="604"/>
      <c r="PF37" s="604"/>
      <c r="PG37" s="604"/>
      <c r="PH37" s="604"/>
      <c r="PI37" s="604"/>
      <c r="PJ37" s="604"/>
      <c r="PK37" s="604"/>
      <c r="PL37" s="604"/>
      <c r="PM37" s="604"/>
      <c r="PN37" s="604"/>
      <c r="PO37" s="604"/>
      <c r="PP37" s="604"/>
      <c r="PQ37" s="604"/>
      <c r="PR37" s="604"/>
      <c r="PS37" s="604"/>
      <c r="PT37" s="604"/>
      <c r="PU37" s="604"/>
      <c r="PV37" s="604"/>
      <c r="PW37" s="604"/>
      <c r="PX37" s="604"/>
      <c r="PY37" s="604"/>
      <c r="PZ37" s="604"/>
      <c r="QA37" s="604"/>
      <c r="QB37" s="604"/>
      <c r="QC37" s="604"/>
      <c r="QD37" s="604"/>
      <c r="QE37" s="604"/>
      <c r="QF37" s="604"/>
      <c r="QG37" s="604"/>
      <c r="QH37" s="604"/>
      <c r="QI37" s="604"/>
      <c r="QJ37" s="604"/>
      <c r="QK37" s="604"/>
      <c r="QL37" s="604"/>
      <c r="QM37" s="604"/>
      <c r="QN37" s="604"/>
      <c r="QO37" s="604"/>
      <c r="QP37" s="604"/>
      <c r="QQ37" s="604"/>
      <c r="QR37" s="604"/>
      <c r="QS37" s="604"/>
      <c r="QT37" s="604"/>
      <c r="QU37" s="604"/>
      <c r="QV37" s="604"/>
      <c r="QW37" s="604"/>
      <c r="QX37" s="604"/>
      <c r="QY37" s="604"/>
      <c r="QZ37" s="604"/>
      <c r="RA37" s="604"/>
      <c r="RB37" s="604"/>
      <c r="RC37" s="604"/>
      <c r="RD37" s="604"/>
      <c r="RE37" s="604"/>
      <c r="RF37" s="604"/>
      <c r="RG37" s="604"/>
      <c r="RH37" s="604"/>
      <c r="RI37" s="604"/>
      <c r="RJ37" s="604"/>
      <c r="RK37" s="604"/>
      <c r="RL37" s="604"/>
      <c r="RM37" s="604"/>
      <c r="RN37" s="604"/>
      <c r="RO37" s="604"/>
      <c r="RP37" s="604"/>
      <c r="RQ37" s="604"/>
      <c r="RR37" s="604"/>
      <c r="RS37" s="604"/>
      <c r="RT37" s="604"/>
      <c r="RU37" s="604"/>
      <c r="RV37" s="604"/>
      <c r="RW37" s="604"/>
      <c r="RX37" s="604"/>
      <c r="RY37" s="604"/>
      <c r="RZ37" s="604"/>
      <c r="SA37" s="604"/>
    </row>
    <row r="38" spans="1:530">
      <c r="A38" s="727"/>
      <c r="B38" s="802"/>
      <c r="C38" s="802"/>
      <c r="D38" s="604"/>
      <c r="E38" s="687"/>
      <c r="F38" s="687"/>
      <c r="G38" s="687"/>
      <c r="H38" s="687"/>
      <c r="I38" s="687"/>
      <c r="J38" s="687"/>
      <c r="K38" s="687"/>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4"/>
      <c r="CE38" s="604"/>
      <c r="CF38" s="604"/>
      <c r="CG38" s="604"/>
      <c r="CH38" s="604"/>
      <c r="CI38" s="604"/>
      <c r="CJ38" s="604"/>
      <c r="CK38" s="604"/>
      <c r="CL38" s="604"/>
      <c r="CM38" s="604"/>
      <c r="CN38" s="604"/>
      <c r="CO38" s="604"/>
      <c r="CP38" s="604"/>
      <c r="CQ38" s="604"/>
      <c r="CR38" s="604"/>
      <c r="CS38" s="604"/>
      <c r="CT38" s="604"/>
      <c r="CU38" s="604"/>
      <c r="CV38" s="604"/>
      <c r="CW38" s="604"/>
      <c r="CX38" s="604"/>
      <c r="CY38" s="722"/>
      <c r="CZ38" s="723"/>
      <c r="DA38" s="610"/>
      <c r="DB38" s="604"/>
      <c r="DC38" s="604"/>
      <c r="DD38" s="604"/>
      <c r="DE38" s="604"/>
      <c r="DF38" s="604"/>
      <c r="DG38" s="604"/>
      <c r="DH38" s="604"/>
      <c r="DI38" s="604"/>
      <c r="DJ38" s="604"/>
      <c r="DK38" s="604"/>
      <c r="DL38" s="604"/>
      <c r="DM38" s="604"/>
      <c r="DN38" s="604"/>
      <c r="DO38" s="604"/>
      <c r="DP38" s="604"/>
      <c r="DQ38" s="604"/>
      <c r="DR38" s="604"/>
      <c r="DS38" s="604"/>
      <c r="DT38" s="604"/>
      <c r="DU38" s="604"/>
      <c r="DV38" s="604"/>
      <c r="DW38" s="604"/>
      <c r="DX38" s="604"/>
      <c r="DY38" s="604"/>
      <c r="DZ38" s="604"/>
      <c r="EA38" s="604"/>
      <c r="EB38" s="604"/>
      <c r="EC38" s="604"/>
      <c r="ED38" s="604"/>
      <c r="EE38" s="604"/>
      <c r="EF38" s="604"/>
      <c r="EG38" s="604"/>
      <c r="EH38" s="604"/>
      <c r="EI38" s="604"/>
      <c r="EJ38" s="604"/>
      <c r="EK38" s="604"/>
      <c r="EL38" s="604"/>
      <c r="EM38" s="604"/>
      <c r="EN38" s="604"/>
      <c r="EO38" s="604"/>
      <c r="EP38" s="604"/>
      <c r="EQ38" s="604"/>
      <c r="ER38" s="604"/>
      <c r="ES38" s="604"/>
      <c r="ET38" s="604"/>
      <c r="EU38" s="604"/>
      <c r="EV38" s="604"/>
      <c r="EW38" s="604"/>
      <c r="EX38" s="604"/>
      <c r="EY38" s="604"/>
      <c r="EZ38" s="604"/>
      <c r="FA38" s="604"/>
      <c r="FB38" s="604"/>
      <c r="FC38" s="604"/>
      <c r="FD38" s="604"/>
      <c r="FE38" s="604"/>
      <c r="FF38" s="604"/>
      <c r="FG38" s="604"/>
      <c r="FH38" s="604"/>
      <c r="FI38" s="604"/>
      <c r="FJ38" s="604"/>
      <c r="FK38" s="604"/>
      <c r="FL38" s="604"/>
      <c r="FM38" s="604"/>
      <c r="FN38" s="604"/>
      <c r="FO38" s="604"/>
      <c r="FP38" s="604"/>
      <c r="FQ38" s="604"/>
      <c r="FR38" s="604"/>
      <c r="FS38" s="604"/>
      <c r="FT38" s="604"/>
      <c r="FU38" s="604"/>
      <c r="FV38" s="604"/>
      <c r="FW38" s="604"/>
      <c r="FX38" s="604"/>
      <c r="FY38" s="604"/>
      <c r="FZ38" s="604"/>
      <c r="GA38" s="604"/>
      <c r="GB38" s="604"/>
      <c r="GC38" s="604"/>
      <c r="GD38" s="604"/>
      <c r="GE38" s="604"/>
      <c r="GF38" s="604"/>
      <c r="GG38" s="604"/>
      <c r="GH38" s="604"/>
      <c r="GI38" s="604"/>
      <c r="GJ38" s="604"/>
      <c r="GK38" s="604"/>
      <c r="GL38" s="604"/>
      <c r="GM38" s="604"/>
      <c r="GN38" s="604"/>
      <c r="GO38" s="604"/>
      <c r="GP38" s="604"/>
      <c r="GQ38" s="604"/>
      <c r="GR38" s="604"/>
      <c r="GS38" s="604"/>
      <c r="GT38" s="604"/>
      <c r="GU38" s="604"/>
      <c r="GV38" s="604"/>
      <c r="GW38" s="604"/>
      <c r="GX38" s="604"/>
      <c r="GY38" s="604"/>
      <c r="GZ38" s="604"/>
      <c r="HA38" s="604"/>
      <c r="HB38" s="604"/>
      <c r="HC38" s="604"/>
      <c r="HD38" s="604"/>
      <c r="HE38" s="604"/>
      <c r="HF38" s="604"/>
      <c r="HG38" s="604"/>
      <c r="HH38" s="604"/>
      <c r="HI38" s="604"/>
      <c r="HJ38" s="604"/>
      <c r="HK38" s="604"/>
      <c r="HL38" s="604"/>
      <c r="HM38" s="604"/>
      <c r="HN38" s="604"/>
      <c r="HO38" s="604"/>
      <c r="HP38" s="604"/>
      <c r="HQ38" s="604"/>
      <c r="HR38" s="604"/>
      <c r="HS38" s="604"/>
      <c r="HT38" s="604"/>
      <c r="HU38" s="604"/>
      <c r="HV38" s="604"/>
      <c r="HW38" s="604"/>
      <c r="HX38" s="604"/>
      <c r="HY38" s="604"/>
      <c r="HZ38" s="604"/>
      <c r="IA38" s="604"/>
      <c r="IB38" s="604"/>
      <c r="IC38" s="604"/>
      <c r="ID38" s="604"/>
      <c r="IE38" s="604"/>
      <c r="IF38" s="604"/>
      <c r="IG38" s="604"/>
      <c r="IH38" s="604"/>
      <c r="II38" s="604"/>
      <c r="IJ38" s="604"/>
      <c r="IK38" s="604"/>
      <c r="IL38" s="604"/>
      <c r="IM38" s="604"/>
      <c r="IN38" s="604"/>
      <c r="IO38" s="604"/>
      <c r="IP38" s="604"/>
      <c r="IQ38" s="604"/>
      <c r="IR38" s="604"/>
      <c r="IS38" s="604"/>
      <c r="IT38" s="604"/>
      <c r="IU38" s="604"/>
      <c r="IV38" s="604"/>
      <c r="IW38" s="604"/>
      <c r="IX38" s="604"/>
      <c r="IY38" s="604"/>
      <c r="IZ38" s="604"/>
      <c r="JA38" s="604"/>
      <c r="JB38" s="604"/>
      <c r="JC38" s="604"/>
      <c r="JD38" s="604"/>
      <c r="JE38" s="604"/>
      <c r="JF38" s="604"/>
      <c r="JG38" s="604"/>
      <c r="JH38" s="604"/>
      <c r="JI38" s="604"/>
      <c r="JJ38" s="604"/>
      <c r="JK38" s="604"/>
      <c r="JL38" s="604"/>
      <c r="JM38" s="604"/>
      <c r="JN38" s="604"/>
      <c r="JO38" s="604"/>
      <c r="JP38" s="604"/>
      <c r="JQ38" s="604"/>
      <c r="JR38" s="604"/>
      <c r="JS38" s="604"/>
      <c r="JT38" s="604"/>
      <c r="JU38" s="604"/>
      <c r="JV38" s="604"/>
      <c r="JW38" s="604"/>
      <c r="JX38" s="604"/>
      <c r="JY38" s="604"/>
      <c r="JZ38" s="604"/>
      <c r="KA38" s="604"/>
      <c r="KB38" s="604"/>
      <c r="KC38" s="604"/>
      <c r="KD38" s="604"/>
      <c r="KE38" s="604"/>
      <c r="KF38" s="604"/>
      <c r="KG38" s="604"/>
      <c r="KH38" s="604"/>
      <c r="KI38" s="604"/>
      <c r="KJ38" s="604"/>
      <c r="KK38" s="604"/>
      <c r="KL38" s="604"/>
      <c r="KM38" s="604"/>
      <c r="KN38" s="604"/>
      <c r="KO38" s="604"/>
      <c r="KP38" s="604"/>
      <c r="KQ38" s="604"/>
      <c r="KR38" s="604"/>
      <c r="KS38" s="604"/>
      <c r="KT38" s="604"/>
      <c r="KU38" s="604"/>
      <c r="KV38" s="604"/>
      <c r="KW38" s="604"/>
      <c r="KX38" s="604"/>
      <c r="KY38" s="604"/>
      <c r="KZ38" s="604"/>
      <c r="LA38" s="604"/>
      <c r="LB38" s="604"/>
      <c r="LC38" s="604"/>
      <c r="LD38" s="604"/>
      <c r="LE38" s="604"/>
      <c r="LF38" s="604"/>
      <c r="LG38" s="604"/>
      <c r="LH38" s="604"/>
      <c r="LI38" s="604"/>
      <c r="LJ38" s="604"/>
      <c r="LK38" s="604"/>
      <c r="LL38" s="604"/>
      <c r="LM38" s="604"/>
      <c r="LN38" s="604"/>
      <c r="LO38" s="604"/>
      <c r="LP38" s="604"/>
      <c r="LQ38" s="604"/>
      <c r="LR38" s="604"/>
      <c r="LS38" s="604"/>
      <c r="LT38" s="604"/>
      <c r="LU38" s="604"/>
      <c r="LV38" s="604"/>
      <c r="LW38" s="604"/>
      <c r="LX38" s="604"/>
      <c r="LY38" s="604"/>
      <c r="LZ38" s="604"/>
      <c r="MA38" s="604"/>
      <c r="MB38" s="604"/>
      <c r="MC38" s="604"/>
      <c r="MD38" s="604"/>
      <c r="ME38" s="604"/>
      <c r="MF38" s="604"/>
      <c r="MG38" s="604"/>
      <c r="MH38" s="604"/>
      <c r="MI38" s="604"/>
      <c r="MJ38" s="604"/>
      <c r="MK38" s="604"/>
      <c r="ML38" s="604"/>
      <c r="MM38" s="604"/>
      <c r="MN38" s="604"/>
      <c r="MO38" s="604"/>
      <c r="MP38" s="604"/>
      <c r="MQ38" s="604"/>
      <c r="MR38" s="604"/>
      <c r="MS38" s="604"/>
      <c r="MT38" s="604"/>
      <c r="MU38" s="604"/>
      <c r="MV38" s="604"/>
      <c r="MW38" s="604"/>
      <c r="MX38" s="604"/>
      <c r="MY38" s="604"/>
      <c r="MZ38" s="604"/>
      <c r="NA38" s="604"/>
      <c r="NB38" s="604"/>
      <c r="NC38" s="604"/>
      <c r="ND38" s="604"/>
      <c r="NE38" s="604"/>
      <c r="NF38" s="604"/>
      <c r="NG38" s="604"/>
      <c r="NH38" s="604"/>
      <c r="NI38" s="604"/>
      <c r="NJ38" s="604"/>
      <c r="NK38" s="604"/>
      <c r="NL38" s="604"/>
      <c r="NM38" s="604"/>
      <c r="NN38" s="604"/>
      <c r="NO38" s="604"/>
      <c r="NP38" s="604"/>
      <c r="NQ38" s="604"/>
      <c r="NR38" s="604"/>
      <c r="NS38" s="604"/>
      <c r="NT38" s="604"/>
      <c r="NU38" s="604"/>
      <c r="NV38" s="604"/>
      <c r="NW38" s="604"/>
      <c r="NX38" s="604"/>
      <c r="NY38" s="604"/>
      <c r="NZ38" s="604"/>
      <c r="OA38" s="604"/>
      <c r="OB38" s="604"/>
      <c r="OC38" s="604"/>
      <c r="OD38" s="604"/>
      <c r="OE38" s="604"/>
      <c r="OF38" s="604"/>
      <c r="OG38" s="604"/>
      <c r="OH38" s="604"/>
      <c r="OI38" s="604"/>
      <c r="OJ38" s="604"/>
      <c r="OK38" s="604"/>
      <c r="OL38" s="604"/>
      <c r="OM38" s="604"/>
      <c r="ON38" s="604"/>
      <c r="OO38" s="604"/>
      <c r="OP38" s="604"/>
      <c r="OQ38" s="604"/>
      <c r="OR38" s="604"/>
      <c r="OS38" s="604"/>
      <c r="OT38" s="604"/>
      <c r="OU38" s="604"/>
      <c r="OV38" s="604"/>
      <c r="OW38" s="604"/>
      <c r="OX38" s="604"/>
      <c r="OY38" s="604"/>
      <c r="OZ38" s="604"/>
      <c r="PA38" s="604"/>
      <c r="PB38" s="604"/>
      <c r="PC38" s="604"/>
      <c r="PD38" s="604"/>
      <c r="PE38" s="604"/>
      <c r="PF38" s="604"/>
      <c r="PG38" s="604"/>
      <c r="PH38" s="604"/>
      <c r="PI38" s="604"/>
      <c r="PJ38" s="604"/>
      <c r="PK38" s="604"/>
      <c r="PL38" s="604"/>
      <c r="PM38" s="604"/>
      <c r="PN38" s="604"/>
      <c r="PO38" s="604"/>
      <c r="PP38" s="604"/>
      <c r="PQ38" s="604"/>
      <c r="PR38" s="604"/>
      <c r="PS38" s="604"/>
      <c r="PT38" s="604"/>
      <c r="PU38" s="604"/>
      <c r="PV38" s="604"/>
      <c r="PW38" s="604"/>
      <c r="PX38" s="604"/>
      <c r="PY38" s="604"/>
      <c r="PZ38" s="604"/>
      <c r="QA38" s="604"/>
      <c r="QB38" s="604"/>
      <c r="QC38" s="604"/>
      <c r="QD38" s="604"/>
      <c r="QE38" s="604"/>
      <c r="QF38" s="604"/>
      <c r="QG38" s="604"/>
      <c r="QH38" s="604"/>
      <c r="QI38" s="604"/>
      <c r="QJ38" s="604"/>
      <c r="QK38" s="604"/>
      <c r="QL38" s="604"/>
      <c r="QM38" s="604"/>
      <c r="QN38" s="604"/>
      <c r="QO38" s="604"/>
      <c r="QP38" s="604"/>
      <c r="QQ38" s="604"/>
      <c r="QR38" s="604"/>
      <c r="QS38" s="604"/>
      <c r="QT38" s="604"/>
      <c r="QU38" s="604"/>
      <c r="QV38" s="604"/>
      <c r="QW38" s="604"/>
      <c r="QX38" s="604"/>
      <c r="QY38" s="604"/>
      <c r="QZ38" s="604"/>
      <c r="RA38" s="604"/>
      <c r="RB38" s="604"/>
      <c r="RC38" s="604"/>
      <c r="RD38" s="604"/>
      <c r="RE38" s="604"/>
      <c r="RF38" s="604"/>
      <c r="RG38" s="604"/>
      <c r="RH38" s="604"/>
      <c r="RI38" s="604"/>
      <c r="RJ38" s="604"/>
      <c r="RK38" s="604"/>
      <c r="RL38" s="604"/>
      <c r="RM38" s="604"/>
      <c r="RN38" s="604"/>
      <c r="RO38" s="604"/>
      <c r="RP38" s="604"/>
      <c r="RQ38" s="604"/>
      <c r="RR38" s="604"/>
      <c r="RS38" s="604"/>
      <c r="RT38" s="604"/>
      <c r="RU38" s="604"/>
      <c r="RV38" s="604"/>
      <c r="RW38" s="604"/>
      <c r="RX38" s="604"/>
      <c r="RY38" s="604"/>
      <c r="RZ38" s="604"/>
      <c r="SA38" s="604"/>
      <c r="SB38" s="738"/>
      <c r="TJ38" s="586"/>
    </row>
    <row r="39" spans="1:530">
      <c r="A39" s="727"/>
      <c r="B39" s="802"/>
      <c r="C39" s="802"/>
      <c r="D39" s="604"/>
      <c r="E39" s="687"/>
      <c r="F39" s="687"/>
      <c r="G39" s="687"/>
      <c r="H39" s="687"/>
      <c r="I39" s="687"/>
      <c r="J39" s="687"/>
      <c r="K39" s="687"/>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604"/>
      <c r="CM39" s="604"/>
      <c r="CN39" s="604"/>
      <c r="CO39" s="604"/>
      <c r="CP39" s="604"/>
      <c r="CQ39" s="604"/>
      <c r="CR39" s="604"/>
      <c r="CS39" s="604"/>
      <c r="CT39" s="604"/>
      <c r="CU39" s="604"/>
      <c r="CV39" s="604"/>
      <c r="CW39" s="604"/>
      <c r="CX39" s="604"/>
      <c r="CY39" s="722"/>
      <c r="CZ39" s="723"/>
      <c r="DA39" s="610"/>
      <c r="DB39" s="604"/>
      <c r="DC39" s="604"/>
      <c r="DD39" s="604"/>
      <c r="DE39" s="604"/>
      <c r="DF39" s="604"/>
      <c r="DG39" s="604"/>
      <c r="DH39" s="604"/>
      <c r="DI39" s="604"/>
      <c r="DJ39" s="604"/>
      <c r="DK39" s="604"/>
      <c r="DL39" s="604"/>
      <c r="DM39" s="604"/>
      <c r="DN39" s="604"/>
      <c r="DO39" s="604"/>
      <c r="DP39" s="604"/>
      <c r="DQ39" s="604"/>
      <c r="DR39" s="604"/>
      <c r="DS39" s="604"/>
      <c r="DT39" s="604"/>
      <c r="DU39" s="604"/>
      <c r="DV39" s="604"/>
      <c r="DW39" s="604"/>
      <c r="DX39" s="604"/>
      <c r="DY39" s="604"/>
      <c r="DZ39" s="604"/>
      <c r="EA39" s="604"/>
      <c r="EB39" s="604"/>
      <c r="EC39" s="604"/>
      <c r="ED39" s="604"/>
      <c r="EE39" s="604"/>
      <c r="EF39" s="604"/>
      <c r="EG39" s="604"/>
      <c r="EH39" s="604"/>
      <c r="EI39" s="604"/>
      <c r="EJ39" s="604"/>
      <c r="EK39" s="604"/>
      <c r="EL39" s="604"/>
      <c r="EM39" s="604"/>
      <c r="EN39" s="604"/>
      <c r="EO39" s="604"/>
      <c r="EP39" s="604"/>
      <c r="EQ39" s="604"/>
      <c r="ER39" s="604"/>
      <c r="ES39" s="604"/>
      <c r="ET39" s="604"/>
      <c r="EU39" s="604"/>
      <c r="EV39" s="604"/>
      <c r="EW39" s="604"/>
      <c r="EX39" s="604"/>
      <c r="EY39" s="604"/>
      <c r="EZ39" s="604"/>
      <c r="FA39" s="604"/>
      <c r="FB39" s="604"/>
      <c r="FC39" s="604"/>
      <c r="FD39" s="604"/>
      <c r="FE39" s="604"/>
      <c r="FF39" s="604"/>
      <c r="FG39" s="604"/>
      <c r="FH39" s="604"/>
      <c r="FI39" s="604"/>
      <c r="FJ39" s="604"/>
      <c r="FK39" s="604"/>
      <c r="FL39" s="604"/>
      <c r="FM39" s="604"/>
      <c r="FN39" s="604"/>
      <c r="FO39" s="604"/>
      <c r="FP39" s="604"/>
      <c r="FQ39" s="604"/>
      <c r="FR39" s="604"/>
      <c r="FS39" s="604"/>
      <c r="FT39" s="604"/>
      <c r="FU39" s="604"/>
      <c r="FV39" s="604"/>
      <c r="FW39" s="604"/>
      <c r="FX39" s="604"/>
      <c r="FY39" s="604"/>
      <c r="FZ39" s="604"/>
      <c r="GA39" s="604"/>
      <c r="GB39" s="604"/>
      <c r="GC39" s="604"/>
      <c r="GD39" s="604"/>
      <c r="GE39" s="604"/>
      <c r="GF39" s="604"/>
      <c r="GG39" s="604"/>
      <c r="GH39" s="604"/>
      <c r="GI39" s="604"/>
      <c r="GJ39" s="604"/>
      <c r="GK39" s="604"/>
      <c r="GL39" s="604"/>
      <c r="GM39" s="604"/>
      <c r="GN39" s="604"/>
      <c r="GO39" s="604"/>
      <c r="GP39" s="604"/>
      <c r="GQ39" s="604"/>
      <c r="GR39" s="604"/>
      <c r="GS39" s="604"/>
      <c r="GT39" s="604"/>
      <c r="GU39" s="604"/>
      <c r="GV39" s="604"/>
      <c r="GW39" s="604"/>
      <c r="GX39" s="604"/>
      <c r="GY39" s="604"/>
      <c r="GZ39" s="604"/>
      <c r="HA39" s="604"/>
      <c r="HB39" s="604"/>
      <c r="HC39" s="604"/>
      <c r="HD39" s="604"/>
      <c r="HE39" s="604"/>
      <c r="HF39" s="604"/>
      <c r="HG39" s="604"/>
      <c r="HH39" s="604"/>
      <c r="HI39" s="604"/>
      <c r="HJ39" s="604"/>
      <c r="HK39" s="604"/>
      <c r="HL39" s="604"/>
      <c r="HM39" s="604"/>
      <c r="HN39" s="604"/>
      <c r="HO39" s="604"/>
      <c r="HP39" s="604"/>
      <c r="HQ39" s="604"/>
      <c r="HR39" s="604"/>
      <c r="HS39" s="604"/>
      <c r="HT39" s="604"/>
      <c r="HU39" s="604"/>
      <c r="HV39" s="604"/>
      <c r="HW39" s="604"/>
      <c r="HX39" s="604"/>
      <c r="HY39" s="604"/>
      <c r="HZ39" s="604"/>
      <c r="IA39" s="604"/>
      <c r="IB39" s="604"/>
      <c r="IC39" s="604"/>
      <c r="ID39" s="604"/>
      <c r="IE39" s="604"/>
      <c r="IF39" s="604"/>
      <c r="IG39" s="604"/>
      <c r="IH39" s="604"/>
      <c r="II39" s="604"/>
      <c r="IJ39" s="604"/>
      <c r="IK39" s="604"/>
      <c r="IL39" s="604"/>
      <c r="IM39" s="604"/>
      <c r="IN39" s="604"/>
      <c r="IO39" s="604"/>
      <c r="IP39" s="604"/>
      <c r="IQ39" s="604"/>
      <c r="IR39" s="604"/>
      <c r="IS39" s="604"/>
      <c r="IT39" s="604"/>
      <c r="IU39" s="604"/>
      <c r="IV39" s="604"/>
      <c r="IW39" s="604"/>
      <c r="IX39" s="604"/>
      <c r="IY39" s="604"/>
      <c r="IZ39" s="604"/>
      <c r="JA39" s="604"/>
      <c r="JB39" s="604"/>
      <c r="JC39" s="604"/>
      <c r="JD39" s="604"/>
      <c r="JE39" s="604"/>
      <c r="JF39" s="604"/>
      <c r="JG39" s="604"/>
      <c r="JH39" s="604"/>
      <c r="JI39" s="604"/>
      <c r="JJ39" s="604"/>
      <c r="JK39" s="604"/>
      <c r="JL39" s="604"/>
      <c r="JM39" s="604"/>
      <c r="JN39" s="604"/>
      <c r="JO39" s="604"/>
      <c r="JP39" s="604"/>
      <c r="JQ39" s="604"/>
      <c r="JR39" s="604"/>
      <c r="JS39" s="604"/>
      <c r="JT39" s="604"/>
      <c r="JU39" s="604"/>
      <c r="JV39" s="604"/>
      <c r="JW39" s="604"/>
      <c r="JX39" s="604"/>
      <c r="JY39" s="604"/>
      <c r="JZ39" s="604"/>
      <c r="KA39" s="604"/>
      <c r="KB39" s="604"/>
      <c r="KC39" s="604"/>
      <c r="KD39" s="604"/>
      <c r="KE39" s="604"/>
      <c r="KF39" s="604"/>
      <c r="KG39" s="604"/>
      <c r="KH39" s="604"/>
      <c r="KI39" s="604"/>
      <c r="KJ39" s="604"/>
      <c r="KK39" s="604"/>
      <c r="KL39" s="604"/>
      <c r="KM39" s="604"/>
      <c r="KN39" s="604"/>
      <c r="KO39" s="604"/>
      <c r="KP39" s="604"/>
      <c r="KQ39" s="604"/>
      <c r="KR39" s="604"/>
      <c r="KS39" s="604"/>
      <c r="KT39" s="604"/>
      <c r="KU39" s="604"/>
      <c r="KV39" s="604"/>
      <c r="KW39" s="604"/>
      <c r="KX39" s="604"/>
      <c r="KY39" s="604"/>
      <c r="KZ39" s="604"/>
      <c r="LA39" s="604"/>
      <c r="LB39" s="604"/>
      <c r="LC39" s="604"/>
      <c r="LD39" s="604"/>
      <c r="LE39" s="604"/>
      <c r="LF39" s="604"/>
      <c r="LG39" s="604"/>
      <c r="LH39" s="604"/>
      <c r="LI39" s="604"/>
      <c r="LJ39" s="604"/>
      <c r="LK39" s="604"/>
      <c r="LL39" s="604"/>
      <c r="LM39" s="604"/>
      <c r="LN39" s="604"/>
      <c r="LO39" s="604"/>
      <c r="LP39" s="604"/>
      <c r="LQ39" s="604"/>
      <c r="LR39" s="604"/>
      <c r="LS39" s="604"/>
      <c r="LT39" s="604"/>
      <c r="LU39" s="604"/>
      <c r="LV39" s="604"/>
      <c r="LW39" s="604"/>
      <c r="LX39" s="604"/>
      <c r="LY39" s="604"/>
      <c r="LZ39" s="604"/>
      <c r="MA39" s="604"/>
      <c r="MB39" s="604"/>
      <c r="MC39" s="604"/>
      <c r="MD39" s="604"/>
      <c r="ME39" s="604"/>
      <c r="MF39" s="604"/>
      <c r="MG39" s="604"/>
      <c r="MH39" s="604"/>
      <c r="MI39" s="604"/>
      <c r="MJ39" s="604"/>
      <c r="MK39" s="604"/>
      <c r="ML39" s="604"/>
      <c r="MM39" s="604"/>
      <c r="MN39" s="604"/>
      <c r="MO39" s="604"/>
      <c r="MP39" s="604"/>
      <c r="MQ39" s="604"/>
      <c r="MR39" s="604"/>
      <c r="MS39" s="604"/>
      <c r="MT39" s="604"/>
      <c r="MU39" s="604"/>
      <c r="MV39" s="604"/>
      <c r="MW39" s="604"/>
      <c r="MX39" s="604"/>
      <c r="MY39" s="604"/>
      <c r="MZ39" s="604"/>
      <c r="NA39" s="604"/>
      <c r="NB39" s="604"/>
      <c r="NC39" s="604"/>
      <c r="ND39" s="604"/>
      <c r="NE39" s="604"/>
      <c r="NF39" s="604"/>
      <c r="NG39" s="604"/>
      <c r="NH39" s="604"/>
      <c r="NI39" s="604"/>
      <c r="NJ39" s="604"/>
      <c r="NK39" s="604"/>
      <c r="NL39" s="604"/>
      <c r="NM39" s="604"/>
      <c r="NN39" s="604"/>
      <c r="NO39" s="604"/>
      <c r="NP39" s="604"/>
      <c r="NQ39" s="604"/>
      <c r="NR39" s="604"/>
      <c r="NS39" s="604"/>
      <c r="NT39" s="604"/>
      <c r="NU39" s="604"/>
      <c r="NV39" s="604"/>
      <c r="NW39" s="604"/>
      <c r="NX39" s="604"/>
      <c r="NY39" s="604"/>
      <c r="NZ39" s="604"/>
      <c r="OA39" s="604"/>
      <c r="OB39" s="604"/>
      <c r="OC39" s="604"/>
      <c r="OD39" s="604"/>
      <c r="OE39" s="604"/>
      <c r="OF39" s="604"/>
      <c r="OG39" s="604"/>
      <c r="OH39" s="604"/>
      <c r="OI39" s="604"/>
      <c r="OJ39" s="604"/>
      <c r="OK39" s="604"/>
      <c r="OL39" s="604"/>
      <c r="OM39" s="604"/>
      <c r="ON39" s="604"/>
      <c r="OO39" s="604"/>
      <c r="OP39" s="604"/>
      <c r="OQ39" s="604"/>
      <c r="OR39" s="604"/>
      <c r="OS39" s="604"/>
      <c r="OT39" s="604"/>
      <c r="OU39" s="604"/>
      <c r="OV39" s="604"/>
      <c r="OW39" s="604"/>
      <c r="OX39" s="604"/>
      <c r="OY39" s="604"/>
      <c r="OZ39" s="604"/>
      <c r="PA39" s="604"/>
      <c r="PB39" s="604"/>
      <c r="PC39" s="604"/>
      <c r="PD39" s="604"/>
      <c r="PE39" s="604"/>
      <c r="PF39" s="604"/>
      <c r="PG39" s="604"/>
      <c r="PH39" s="604"/>
      <c r="PI39" s="604"/>
      <c r="PJ39" s="604"/>
      <c r="PK39" s="604"/>
      <c r="PL39" s="604"/>
      <c r="PM39" s="604"/>
      <c r="PN39" s="604"/>
      <c r="PO39" s="604"/>
      <c r="PP39" s="604"/>
      <c r="PQ39" s="604"/>
      <c r="PR39" s="604"/>
      <c r="PS39" s="604"/>
      <c r="PT39" s="604"/>
      <c r="PU39" s="604"/>
      <c r="PV39" s="604"/>
      <c r="PW39" s="604"/>
      <c r="PX39" s="604"/>
      <c r="PY39" s="604"/>
      <c r="PZ39" s="604"/>
      <c r="QA39" s="604"/>
      <c r="QB39" s="604"/>
      <c r="QC39" s="604"/>
      <c r="QD39" s="604"/>
      <c r="QE39" s="604"/>
      <c r="QF39" s="604"/>
      <c r="QG39" s="604"/>
      <c r="QH39" s="604"/>
      <c r="QI39" s="604"/>
      <c r="QJ39" s="604"/>
      <c r="QK39" s="604"/>
      <c r="QL39" s="604"/>
      <c r="QM39" s="604"/>
      <c r="QN39" s="604"/>
      <c r="QO39" s="604"/>
      <c r="QP39" s="604"/>
      <c r="QQ39" s="604"/>
      <c r="QR39" s="604"/>
      <c r="QS39" s="604"/>
      <c r="QT39" s="604"/>
      <c r="QU39" s="604"/>
      <c r="QV39" s="604"/>
      <c r="QW39" s="604"/>
      <c r="QX39" s="604"/>
      <c r="QY39" s="604"/>
      <c r="QZ39" s="604"/>
      <c r="RA39" s="604"/>
      <c r="RB39" s="604"/>
      <c r="RC39" s="604"/>
      <c r="RD39" s="604"/>
      <c r="RE39" s="604"/>
      <c r="RF39" s="604"/>
      <c r="RG39" s="604"/>
      <c r="RH39" s="604"/>
      <c r="RI39" s="604"/>
      <c r="RJ39" s="604"/>
      <c r="RK39" s="604"/>
      <c r="RL39" s="604"/>
      <c r="RM39" s="604"/>
      <c r="RN39" s="604"/>
      <c r="RO39" s="604"/>
      <c r="RP39" s="604"/>
      <c r="RQ39" s="604"/>
      <c r="RR39" s="604"/>
      <c r="RS39" s="604"/>
      <c r="RT39" s="604"/>
      <c r="RU39" s="604"/>
      <c r="RV39" s="604"/>
      <c r="RW39" s="604"/>
      <c r="RX39" s="604"/>
      <c r="RY39" s="604"/>
      <c r="RZ39" s="604"/>
      <c r="SA39" s="604"/>
    </row>
    <row r="40" spans="1:530">
      <c r="A40" s="727"/>
      <c r="B40" s="604"/>
      <c r="C40" s="604"/>
      <c r="D40" s="604"/>
      <c r="E40" s="687"/>
      <c r="F40" s="687"/>
      <c r="G40" s="687"/>
      <c r="H40" s="687"/>
      <c r="I40" s="687"/>
      <c r="J40" s="687"/>
      <c r="K40" s="687"/>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04"/>
      <c r="CF40" s="604"/>
      <c r="CG40" s="604"/>
      <c r="CH40" s="604"/>
      <c r="CI40" s="604"/>
      <c r="CJ40" s="604"/>
      <c r="CK40" s="604"/>
      <c r="CL40" s="604"/>
      <c r="CM40" s="604"/>
      <c r="CN40" s="604"/>
      <c r="CO40" s="604"/>
      <c r="CP40" s="604"/>
      <c r="CQ40" s="604"/>
      <c r="CR40" s="604"/>
      <c r="CS40" s="604"/>
      <c r="CT40" s="604"/>
      <c r="CU40" s="604"/>
      <c r="CV40" s="604"/>
      <c r="CW40" s="604"/>
      <c r="CX40" s="604"/>
      <c r="CY40" s="722"/>
      <c r="CZ40" s="723"/>
      <c r="DA40" s="610"/>
      <c r="DB40" s="604"/>
      <c r="DC40" s="604"/>
      <c r="DD40" s="604"/>
      <c r="DE40" s="604"/>
      <c r="DF40" s="604"/>
      <c r="DG40" s="604"/>
      <c r="DH40" s="604"/>
      <c r="DI40" s="604"/>
      <c r="DJ40" s="604"/>
      <c r="DK40" s="604"/>
      <c r="DL40" s="604"/>
      <c r="DM40" s="604"/>
      <c r="DN40" s="604"/>
      <c r="DO40" s="604"/>
      <c r="DP40" s="604"/>
      <c r="DQ40" s="604"/>
      <c r="DR40" s="604"/>
      <c r="DS40" s="604"/>
      <c r="DT40" s="604"/>
      <c r="DU40" s="604"/>
      <c r="DV40" s="604"/>
      <c r="DW40" s="604"/>
      <c r="DX40" s="604"/>
      <c r="DY40" s="604"/>
      <c r="DZ40" s="604"/>
      <c r="EA40" s="604"/>
      <c r="EB40" s="604"/>
      <c r="EC40" s="604"/>
      <c r="ED40" s="604"/>
      <c r="EE40" s="604"/>
      <c r="EF40" s="604"/>
      <c r="EG40" s="604"/>
      <c r="EH40" s="604"/>
      <c r="EI40" s="604"/>
      <c r="EJ40" s="604"/>
      <c r="EK40" s="604"/>
      <c r="EL40" s="604"/>
      <c r="EM40" s="604"/>
      <c r="EN40" s="604"/>
      <c r="EO40" s="604"/>
      <c r="EP40" s="604"/>
      <c r="EQ40" s="604"/>
      <c r="ER40" s="604"/>
      <c r="ES40" s="604"/>
      <c r="ET40" s="604"/>
      <c r="EU40" s="604"/>
      <c r="EV40" s="604"/>
      <c r="EW40" s="604"/>
      <c r="EX40" s="604"/>
      <c r="EY40" s="604"/>
      <c r="EZ40" s="604"/>
      <c r="FA40" s="604"/>
      <c r="FB40" s="604"/>
      <c r="FC40" s="604"/>
      <c r="FD40" s="604"/>
      <c r="FE40" s="604"/>
      <c r="FF40" s="604"/>
      <c r="FG40" s="604"/>
      <c r="FH40" s="604"/>
      <c r="FI40" s="604"/>
      <c r="FJ40" s="604"/>
      <c r="FK40" s="604"/>
      <c r="FL40" s="604"/>
      <c r="FM40" s="604"/>
      <c r="FN40" s="604"/>
      <c r="FO40" s="604"/>
      <c r="FP40" s="604"/>
      <c r="FQ40" s="604"/>
      <c r="FR40" s="604"/>
      <c r="FS40" s="604"/>
      <c r="FT40" s="604"/>
      <c r="FU40" s="604"/>
      <c r="FV40" s="604"/>
      <c r="FW40" s="604"/>
      <c r="FX40" s="604"/>
      <c r="FY40" s="604"/>
      <c r="FZ40" s="604"/>
      <c r="GA40" s="604"/>
      <c r="GB40" s="604"/>
      <c r="GC40" s="604"/>
      <c r="GD40" s="604"/>
      <c r="GE40" s="604"/>
      <c r="GF40" s="604"/>
      <c r="GG40" s="604"/>
      <c r="GH40" s="604"/>
      <c r="GI40" s="604"/>
      <c r="GJ40" s="604"/>
      <c r="GK40" s="604"/>
      <c r="GL40" s="604"/>
      <c r="GM40" s="604"/>
      <c r="GN40" s="604"/>
      <c r="GO40" s="604"/>
      <c r="GP40" s="604"/>
      <c r="GQ40" s="604"/>
      <c r="GR40" s="604"/>
      <c r="GS40" s="604"/>
      <c r="GT40" s="604"/>
      <c r="GU40" s="604"/>
      <c r="GV40" s="604"/>
      <c r="GW40" s="604"/>
      <c r="GX40" s="604"/>
      <c r="GY40" s="604"/>
      <c r="GZ40" s="604"/>
      <c r="HA40" s="604"/>
      <c r="HB40" s="604"/>
      <c r="HC40" s="604"/>
      <c r="HD40" s="604"/>
      <c r="HE40" s="604"/>
      <c r="HF40" s="604"/>
      <c r="HG40" s="604"/>
      <c r="HH40" s="604"/>
      <c r="HI40" s="604"/>
      <c r="HJ40" s="604"/>
      <c r="HK40" s="604"/>
      <c r="HL40" s="604"/>
      <c r="HM40" s="604"/>
      <c r="HN40" s="604"/>
      <c r="HO40" s="604"/>
      <c r="HP40" s="604"/>
      <c r="HQ40" s="604"/>
      <c r="HR40" s="604"/>
      <c r="HS40" s="604"/>
      <c r="HT40" s="604"/>
      <c r="HU40" s="604"/>
      <c r="HV40" s="604"/>
      <c r="HW40" s="604"/>
      <c r="HX40" s="604"/>
      <c r="HY40" s="604"/>
      <c r="HZ40" s="604"/>
      <c r="IA40" s="604"/>
      <c r="IB40" s="604"/>
      <c r="IC40" s="604"/>
      <c r="ID40" s="604"/>
      <c r="IE40" s="604"/>
      <c r="IF40" s="604"/>
      <c r="IG40" s="604"/>
      <c r="IH40" s="604"/>
      <c r="II40" s="604"/>
      <c r="IJ40" s="604"/>
      <c r="IK40" s="604"/>
      <c r="IL40" s="604"/>
      <c r="IM40" s="604"/>
      <c r="IN40" s="604"/>
      <c r="IO40" s="604"/>
      <c r="IP40" s="604"/>
      <c r="IQ40" s="604"/>
      <c r="IR40" s="604"/>
      <c r="IS40" s="604"/>
      <c r="IT40" s="604"/>
      <c r="IU40" s="604"/>
      <c r="IV40" s="604"/>
      <c r="IW40" s="604"/>
      <c r="IX40" s="604"/>
      <c r="IY40" s="604"/>
      <c r="IZ40" s="604"/>
      <c r="JA40" s="604"/>
      <c r="JB40" s="604"/>
      <c r="JC40" s="604"/>
      <c r="JD40" s="604"/>
      <c r="JE40" s="604"/>
      <c r="JF40" s="604"/>
      <c r="JG40" s="604"/>
      <c r="JH40" s="604"/>
      <c r="JI40" s="604"/>
      <c r="JJ40" s="604"/>
      <c r="JK40" s="604"/>
      <c r="JL40" s="604"/>
      <c r="JM40" s="604"/>
      <c r="JN40" s="604"/>
      <c r="JO40" s="604"/>
      <c r="JP40" s="604"/>
      <c r="JQ40" s="604"/>
      <c r="JR40" s="604"/>
      <c r="JS40" s="604"/>
      <c r="JT40" s="604"/>
      <c r="JU40" s="604"/>
      <c r="JV40" s="604"/>
      <c r="JW40" s="604"/>
      <c r="JX40" s="604"/>
      <c r="JY40" s="604"/>
      <c r="JZ40" s="604"/>
      <c r="KA40" s="604"/>
      <c r="KB40" s="604"/>
      <c r="KC40" s="604"/>
      <c r="KD40" s="604"/>
      <c r="KE40" s="604"/>
      <c r="KF40" s="604"/>
      <c r="KG40" s="604"/>
      <c r="KH40" s="604"/>
      <c r="KI40" s="604"/>
      <c r="KJ40" s="604"/>
      <c r="KK40" s="604"/>
      <c r="KL40" s="604"/>
      <c r="KM40" s="604"/>
      <c r="KN40" s="604"/>
      <c r="KO40" s="604"/>
      <c r="KP40" s="604"/>
      <c r="KQ40" s="604"/>
      <c r="KR40" s="604"/>
      <c r="KS40" s="604"/>
      <c r="KT40" s="604"/>
      <c r="KU40" s="604"/>
      <c r="KV40" s="604"/>
      <c r="KW40" s="604"/>
      <c r="KX40" s="604"/>
      <c r="KY40" s="604"/>
      <c r="KZ40" s="604"/>
      <c r="LA40" s="604"/>
      <c r="LB40" s="604"/>
      <c r="LC40" s="604"/>
      <c r="LD40" s="604"/>
      <c r="LE40" s="604"/>
      <c r="LF40" s="604"/>
      <c r="LG40" s="604"/>
      <c r="LH40" s="604"/>
      <c r="LI40" s="604"/>
      <c r="LJ40" s="604"/>
      <c r="LK40" s="604"/>
      <c r="LL40" s="604"/>
      <c r="LM40" s="604"/>
      <c r="LN40" s="604"/>
      <c r="LO40" s="604"/>
      <c r="LP40" s="604"/>
      <c r="LQ40" s="604"/>
      <c r="LR40" s="604"/>
      <c r="LS40" s="604"/>
      <c r="LT40" s="604"/>
      <c r="LU40" s="604"/>
      <c r="LV40" s="604"/>
      <c r="LW40" s="604"/>
      <c r="LX40" s="604"/>
      <c r="LY40" s="604"/>
      <c r="LZ40" s="604"/>
      <c r="MA40" s="604"/>
      <c r="MB40" s="604"/>
      <c r="MC40" s="604"/>
      <c r="MD40" s="604"/>
      <c r="ME40" s="604"/>
      <c r="MF40" s="604"/>
      <c r="MG40" s="604"/>
      <c r="MH40" s="604"/>
      <c r="MI40" s="604"/>
      <c r="MJ40" s="604"/>
      <c r="MK40" s="604"/>
      <c r="ML40" s="604"/>
      <c r="MM40" s="604"/>
      <c r="MN40" s="604"/>
      <c r="MO40" s="604"/>
      <c r="MP40" s="604"/>
      <c r="MQ40" s="604"/>
      <c r="MR40" s="604"/>
      <c r="MS40" s="604"/>
      <c r="MT40" s="604"/>
      <c r="MU40" s="604"/>
      <c r="MV40" s="604"/>
      <c r="MW40" s="604"/>
      <c r="MX40" s="604"/>
      <c r="MY40" s="604"/>
      <c r="MZ40" s="604"/>
      <c r="NA40" s="604"/>
      <c r="NB40" s="604"/>
      <c r="NC40" s="604"/>
      <c r="ND40" s="604"/>
      <c r="NE40" s="604"/>
      <c r="NF40" s="604"/>
      <c r="NG40" s="604"/>
      <c r="NH40" s="604"/>
      <c r="NI40" s="604"/>
      <c r="NJ40" s="604"/>
      <c r="NK40" s="604"/>
      <c r="NL40" s="604"/>
      <c r="NM40" s="604"/>
      <c r="NN40" s="604"/>
      <c r="NO40" s="604"/>
      <c r="NP40" s="604"/>
      <c r="NQ40" s="604"/>
      <c r="NR40" s="604"/>
      <c r="NS40" s="604"/>
      <c r="NT40" s="604"/>
      <c r="NU40" s="604"/>
      <c r="NV40" s="604"/>
      <c r="NW40" s="604"/>
      <c r="NX40" s="604"/>
      <c r="NY40" s="604"/>
      <c r="NZ40" s="604"/>
      <c r="OA40" s="604"/>
      <c r="OB40" s="604"/>
      <c r="OC40" s="604"/>
      <c r="OD40" s="604"/>
      <c r="OE40" s="604"/>
      <c r="OF40" s="604"/>
      <c r="OG40" s="604"/>
      <c r="OH40" s="604"/>
      <c r="OI40" s="604"/>
      <c r="OJ40" s="604"/>
      <c r="OK40" s="604"/>
      <c r="OL40" s="604"/>
      <c r="OM40" s="604"/>
      <c r="ON40" s="604"/>
      <c r="OO40" s="604"/>
      <c r="OP40" s="604"/>
      <c r="OQ40" s="604"/>
      <c r="OR40" s="604"/>
      <c r="OS40" s="604"/>
      <c r="OT40" s="604"/>
      <c r="OU40" s="604"/>
      <c r="OV40" s="604"/>
      <c r="OW40" s="604"/>
      <c r="OX40" s="604"/>
      <c r="OY40" s="604"/>
      <c r="OZ40" s="604"/>
      <c r="PA40" s="604"/>
      <c r="PB40" s="604"/>
      <c r="PC40" s="604"/>
      <c r="PD40" s="604"/>
      <c r="PE40" s="604"/>
      <c r="PF40" s="604"/>
      <c r="PG40" s="604"/>
      <c r="PH40" s="604"/>
      <c r="PI40" s="604"/>
      <c r="PJ40" s="604"/>
      <c r="PK40" s="604"/>
      <c r="PL40" s="604"/>
      <c r="PM40" s="604"/>
      <c r="PN40" s="604"/>
      <c r="PO40" s="604"/>
      <c r="PP40" s="604"/>
      <c r="PQ40" s="604"/>
      <c r="PR40" s="604"/>
      <c r="PS40" s="604"/>
      <c r="PT40" s="604"/>
      <c r="PU40" s="604"/>
      <c r="PV40" s="604"/>
      <c r="PW40" s="604"/>
      <c r="PX40" s="604"/>
      <c r="PY40" s="604"/>
      <c r="PZ40" s="604"/>
      <c r="QA40" s="604"/>
      <c r="QB40" s="604"/>
      <c r="QC40" s="604"/>
      <c r="QD40" s="604"/>
      <c r="QE40" s="604"/>
      <c r="QF40" s="604"/>
      <c r="QG40" s="604"/>
      <c r="QH40" s="604"/>
      <c r="QI40" s="604"/>
      <c r="QJ40" s="604"/>
      <c r="QK40" s="604"/>
      <c r="QL40" s="604"/>
      <c r="QM40" s="604"/>
      <c r="QN40" s="604"/>
      <c r="QO40" s="604"/>
      <c r="QP40" s="604"/>
      <c r="QQ40" s="604"/>
      <c r="QR40" s="604"/>
      <c r="QS40" s="604"/>
      <c r="QT40" s="604"/>
      <c r="QU40" s="604"/>
      <c r="QV40" s="604"/>
      <c r="QW40" s="604"/>
      <c r="QX40" s="604"/>
      <c r="QY40" s="604"/>
      <c r="QZ40" s="604"/>
      <c r="RA40" s="604"/>
      <c r="RB40" s="604"/>
      <c r="RC40" s="604"/>
      <c r="RD40" s="604"/>
      <c r="RE40" s="604"/>
      <c r="RF40" s="604"/>
      <c r="RG40" s="604"/>
      <c r="RH40" s="604"/>
      <c r="RI40" s="604"/>
      <c r="RJ40" s="604"/>
      <c r="RK40" s="604"/>
      <c r="RL40" s="604"/>
      <c r="RM40" s="604"/>
      <c r="RN40" s="604"/>
      <c r="RO40" s="604"/>
      <c r="RP40" s="604"/>
      <c r="RQ40" s="604"/>
      <c r="RR40" s="604"/>
      <c r="RS40" s="604"/>
      <c r="RT40" s="604"/>
      <c r="RU40" s="604"/>
      <c r="RV40" s="604"/>
      <c r="RW40" s="604"/>
      <c r="RX40" s="604"/>
      <c r="RY40" s="604"/>
      <c r="RZ40" s="604"/>
      <c r="SA40" s="604"/>
    </row>
    <row r="41" spans="1:530">
      <c r="A41" s="727"/>
      <c r="B41" s="604"/>
      <c r="C41" s="604"/>
      <c r="D41" s="604"/>
      <c r="E41" s="687"/>
      <c r="F41" s="687"/>
      <c r="G41" s="687"/>
      <c r="H41" s="687"/>
      <c r="I41" s="687"/>
      <c r="J41" s="687"/>
      <c r="K41" s="687"/>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4"/>
      <c r="CC41" s="604"/>
      <c r="CD41" s="604"/>
      <c r="CE41" s="604"/>
      <c r="CF41" s="604"/>
      <c r="CG41" s="604"/>
      <c r="CH41" s="604"/>
      <c r="CI41" s="604"/>
      <c r="CJ41" s="604"/>
      <c r="CK41" s="604"/>
      <c r="CL41" s="604"/>
      <c r="CM41" s="604"/>
      <c r="CN41" s="604"/>
      <c r="CO41" s="604"/>
      <c r="CP41" s="604"/>
      <c r="CQ41" s="604"/>
      <c r="CR41" s="604"/>
      <c r="CS41" s="604"/>
      <c r="CT41" s="604"/>
      <c r="CU41" s="604"/>
      <c r="CV41" s="604"/>
      <c r="CW41" s="604"/>
      <c r="CX41" s="604"/>
      <c r="CY41" s="722"/>
      <c r="CZ41" s="723"/>
      <c r="DA41" s="610"/>
      <c r="DB41" s="604"/>
      <c r="DC41" s="604"/>
      <c r="DD41" s="604"/>
      <c r="DE41" s="604"/>
      <c r="DF41" s="604"/>
      <c r="DG41" s="604"/>
      <c r="DH41" s="604"/>
      <c r="DI41" s="604"/>
      <c r="DJ41" s="604"/>
      <c r="DK41" s="604"/>
      <c r="DL41" s="604"/>
      <c r="DM41" s="604"/>
      <c r="DN41" s="604"/>
      <c r="DO41" s="604"/>
      <c r="DP41" s="604"/>
      <c r="DQ41" s="604"/>
      <c r="DR41" s="604"/>
      <c r="DS41" s="604"/>
      <c r="DT41" s="604"/>
      <c r="DU41" s="604"/>
      <c r="DV41" s="604"/>
      <c r="DW41" s="604"/>
      <c r="DX41" s="604"/>
      <c r="DY41" s="604"/>
      <c r="DZ41" s="604"/>
      <c r="EA41" s="604"/>
      <c r="EB41" s="604"/>
      <c r="EC41" s="604"/>
      <c r="ED41" s="604"/>
      <c r="EE41" s="604"/>
      <c r="EF41" s="604"/>
      <c r="EG41" s="604"/>
      <c r="EH41" s="604"/>
      <c r="EI41" s="604"/>
      <c r="EJ41" s="604"/>
      <c r="EK41" s="604"/>
      <c r="EL41" s="604"/>
      <c r="EM41" s="604"/>
      <c r="EN41" s="604"/>
      <c r="EO41" s="604"/>
      <c r="EP41" s="604"/>
      <c r="EQ41" s="604"/>
      <c r="ER41" s="604"/>
      <c r="ES41" s="604"/>
      <c r="ET41" s="604"/>
      <c r="EU41" s="604"/>
      <c r="EV41" s="604"/>
      <c r="EW41" s="604"/>
      <c r="EX41" s="604"/>
      <c r="EY41" s="604"/>
      <c r="EZ41" s="604"/>
      <c r="FA41" s="604"/>
      <c r="FB41" s="604"/>
      <c r="FC41" s="604"/>
      <c r="FD41" s="604"/>
      <c r="FE41" s="604"/>
      <c r="FF41" s="604"/>
      <c r="FG41" s="604"/>
      <c r="FH41" s="604"/>
      <c r="FI41" s="604"/>
      <c r="FJ41" s="604"/>
      <c r="FK41" s="604"/>
      <c r="FL41" s="604"/>
      <c r="FM41" s="604"/>
      <c r="FN41" s="604"/>
      <c r="FO41" s="604"/>
      <c r="FP41" s="604"/>
      <c r="FQ41" s="604"/>
      <c r="FR41" s="604"/>
      <c r="FS41" s="604"/>
      <c r="FT41" s="604"/>
      <c r="FU41" s="604"/>
      <c r="FV41" s="604"/>
      <c r="FW41" s="604"/>
      <c r="FX41" s="604"/>
      <c r="FY41" s="604"/>
      <c r="FZ41" s="604"/>
      <c r="GA41" s="604"/>
      <c r="GB41" s="604"/>
      <c r="GC41" s="604"/>
      <c r="GD41" s="604"/>
      <c r="GE41" s="604"/>
      <c r="GF41" s="604"/>
      <c r="GG41" s="604"/>
      <c r="GH41" s="604"/>
      <c r="GI41" s="604"/>
      <c r="GJ41" s="604"/>
      <c r="GK41" s="604"/>
      <c r="GL41" s="604"/>
      <c r="GM41" s="604"/>
      <c r="GN41" s="604"/>
      <c r="GO41" s="604"/>
      <c r="GP41" s="604"/>
      <c r="GQ41" s="604"/>
      <c r="GR41" s="604"/>
      <c r="GS41" s="604"/>
      <c r="GT41" s="604"/>
      <c r="GU41" s="604"/>
      <c r="GV41" s="604"/>
      <c r="GW41" s="604"/>
      <c r="GX41" s="604"/>
      <c r="GY41" s="604"/>
      <c r="GZ41" s="604"/>
      <c r="HA41" s="604"/>
      <c r="HB41" s="604"/>
      <c r="HC41" s="604"/>
      <c r="HD41" s="604"/>
      <c r="HE41" s="604"/>
      <c r="HF41" s="604"/>
      <c r="HG41" s="604"/>
      <c r="HH41" s="604"/>
      <c r="HI41" s="604"/>
      <c r="HJ41" s="604"/>
      <c r="HK41" s="604"/>
      <c r="HL41" s="604"/>
      <c r="HM41" s="604"/>
      <c r="HN41" s="604"/>
      <c r="HO41" s="604"/>
      <c r="HP41" s="604"/>
      <c r="HQ41" s="604"/>
      <c r="HR41" s="604"/>
      <c r="HS41" s="604"/>
      <c r="HT41" s="604"/>
      <c r="HU41" s="604"/>
      <c r="HV41" s="604"/>
      <c r="HW41" s="604"/>
      <c r="HX41" s="604"/>
      <c r="HY41" s="604"/>
      <c r="HZ41" s="604"/>
      <c r="IA41" s="604"/>
      <c r="IB41" s="604"/>
      <c r="IC41" s="604"/>
      <c r="ID41" s="604"/>
      <c r="IE41" s="604"/>
      <c r="IF41" s="604"/>
      <c r="IG41" s="604"/>
      <c r="IH41" s="604"/>
      <c r="II41" s="604"/>
      <c r="IJ41" s="604"/>
      <c r="IK41" s="604"/>
      <c r="IL41" s="604"/>
      <c r="IM41" s="604"/>
      <c r="IN41" s="604"/>
      <c r="IO41" s="604"/>
      <c r="IP41" s="604"/>
      <c r="IQ41" s="604"/>
      <c r="IR41" s="604"/>
      <c r="IS41" s="604"/>
      <c r="IT41" s="604"/>
      <c r="IU41" s="604"/>
      <c r="IV41" s="604"/>
      <c r="IW41" s="604"/>
      <c r="IX41" s="604"/>
      <c r="IY41" s="604"/>
      <c r="IZ41" s="604"/>
      <c r="JA41" s="604"/>
      <c r="JB41" s="604"/>
      <c r="JC41" s="604"/>
      <c r="JD41" s="604"/>
      <c r="JE41" s="604"/>
      <c r="JF41" s="604"/>
      <c r="JG41" s="604"/>
      <c r="JH41" s="604"/>
      <c r="JI41" s="604"/>
      <c r="JJ41" s="604"/>
      <c r="JK41" s="604"/>
      <c r="JL41" s="604"/>
      <c r="JM41" s="604"/>
      <c r="JN41" s="604"/>
      <c r="JO41" s="604"/>
      <c r="JP41" s="604"/>
      <c r="JQ41" s="604"/>
      <c r="JR41" s="604"/>
      <c r="JS41" s="604"/>
      <c r="JT41" s="604"/>
      <c r="JU41" s="604"/>
      <c r="JV41" s="604"/>
      <c r="JW41" s="604"/>
      <c r="JX41" s="604"/>
      <c r="JY41" s="604"/>
      <c r="JZ41" s="604"/>
      <c r="KA41" s="604"/>
      <c r="KB41" s="604"/>
      <c r="KC41" s="604"/>
      <c r="KD41" s="604"/>
      <c r="KE41" s="604"/>
      <c r="KF41" s="604"/>
      <c r="KG41" s="604"/>
      <c r="KH41" s="604"/>
      <c r="KI41" s="604"/>
      <c r="KJ41" s="604"/>
      <c r="KK41" s="604"/>
      <c r="KL41" s="604"/>
      <c r="KM41" s="604"/>
      <c r="KN41" s="604"/>
      <c r="KO41" s="604"/>
      <c r="KP41" s="604"/>
      <c r="KQ41" s="604"/>
      <c r="KR41" s="604"/>
      <c r="KS41" s="604"/>
      <c r="KT41" s="604"/>
      <c r="KU41" s="604"/>
      <c r="KV41" s="604"/>
      <c r="KW41" s="604"/>
      <c r="KX41" s="604"/>
      <c r="KY41" s="604"/>
      <c r="KZ41" s="604"/>
      <c r="LA41" s="604"/>
      <c r="LB41" s="604"/>
      <c r="LC41" s="604"/>
      <c r="LD41" s="604"/>
      <c r="LE41" s="604"/>
      <c r="LF41" s="604"/>
      <c r="LG41" s="604"/>
      <c r="LH41" s="604"/>
      <c r="LI41" s="604"/>
      <c r="LJ41" s="604"/>
      <c r="LK41" s="604"/>
      <c r="LL41" s="604"/>
      <c r="LM41" s="604"/>
      <c r="LN41" s="604"/>
      <c r="LO41" s="604"/>
      <c r="LP41" s="604"/>
      <c r="LQ41" s="604"/>
      <c r="LR41" s="604"/>
      <c r="LS41" s="604"/>
      <c r="LT41" s="604"/>
      <c r="LU41" s="604"/>
      <c r="LV41" s="604"/>
      <c r="LW41" s="604"/>
      <c r="LX41" s="604"/>
      <c r="LY41" s="604"/>
      <c r="LZ41" s="604"/>
      <c r="MA41" s="604"/>
      <c r="MB41" s="604"/>
      <c r="MC41" s="604"/>
      <c r="MD41" s="604"/>
      <c r="ME41" s="604"/>
      <c r="MF41" s="604"/>
      <c r="MG41" s="604"/>
      <c r="MH41" s="604"/>
      <c r="MI41" s="604"/>
      <c r="MJ41" s="604"/>
      <c r="MK41" s="604"/>
      <c r="ML41" s="604"/>
      <c r="MM41" s="604"/>
      <c r="MN41" s="604"/>
      <c r="MO41" s="604"/>
      <c r="MP41" s="604"/>
      <c r="MQ41" s="604"/>
      <c r="MR41" s="604"/>
      <c r="MS41" s="604"/>
      <c r="MT41" s="604"/>
      <c r="MU41" s="604"/>
      <c r="MV41" s="604"/>
      <c r="MW41" s="604"/>
      <c r="MX41" s="604"/>
      <c r="MY41" s="604"/>
      <c r="MZ41" s="604"/>
      <c r="NA41" s="604"/>
      <c r="NB41" s="604"/>
      <c r="NC41" s="604"/>
      <c r="ND41" s="604"/>
      <c r="NE41" s="604"/>
      <c r="NF41" s="604"/>
      <c r="NG41" s="604"/>
      <c r="NH41" s="604"/>
      <c r="NI41" s="604"/>
      <c r="NJ41" s="604"/>
      <c r="NK41" s="604"/>
      <c r="NL41" s="604"/>
      <c r="NM41" s="604"/>
      <c r="NN41" s="604"/>
      <c r="NO41" s="604"/>
      <c r="NP41" s="604"/>
      <c r="NQ41" s="604"/>
      <c r="NR41" s="604"/>
      <c r="NS41" s="604"/>
      <c r="NT41" s="604"/>
      <c r="NU41" s="604"/>
      <c r="NV41" s="604"/>
      <c r="NW41" s="604"/>
      <c r="NX41" s="604"/>
      <c r="NY41" s="604"/>
      <c r="NZ41" s="604"/>
      <c r="OA41" s="604"/>
      <c r="OB41" s="604"/>
      <c r="OC41" s="604"/>
      <c r="OD41" s="604"/>
      <c r="OE41" s="604"/>
      <c r="OF41" s="604"/>
      <c r="OG41" s="604"/>
      <c r="OH41" s="604"/>
      <c r="OI41" s="604"/>
      <c r="OJ41" s="604"/>
      <c r="OK41" s="604"/>
      <c r="OL41" s="604"/>
      <c r="OM41" s="604"/>
      <c r="ON41" s="604"/>
      <c r="OO41" s="604"/>
      <c r="OP41" s="604"/>
      <c r="OQ41" s="604"/>
      <c r="OR41" s="604"/>
      <c r="OS41" s="604"/>
      <c r="OT41" s="604"/>
      <c r="OU41" s="604"/>
      <c r="OV41" s="604"/>
      <c r="OW41" s="604"/>
      <c r="OX41" s="604"/>
      <c r="OY41" s="604"/>
      <c r="OZ41" s="604"/>
      <c r="PA41" s="604"/>
      <c r="PB41" s="604"/>
      <c r="PC41" s="604"/>
      <c r="PD41" s="604"/>
      <c r="PE41" s="604"/>
      <c r="PF41" s="604"/>
      <c r="PG41" s="604"/>
      <c r="PH41" s="604"/>
      <c r="PI41" s="604"/>
      <c r="PJ41" s="604"/>
      <c r="PK41" s="604"/>
      <c r="PL41" s="604"/>
      <c r="PM41" s="604"/>
      <c r="PN41" s="604"/>
      <c r="PO41" s="604"/>
      <c r="PP41" s="604"/>
      <c r="PQ41" s="604"/>
      <c r="PR41" s="604"/>
      <c r="PS41" s="604"/>
      <c r="PT41" s="604"/>
      <c r="PU41" s="604"/>
      <c r="PV41" s="604"/>
      <c r="PW41" s="604"/>
      <c r="PX41" s="604"/>
      <c r="PY41" s="604"/>
      <c r="PZ41" s="604"/>
      <c r="QA41" s="604"/>
      <c r="QB41" s="604"/>
      <c r="QC41" s="604"/>
      <c r="QD41" s="604"/>
      <c r="QE41" s="604"/>
      <c r="QF41" s="604"/>
      <c r="QG41" s="604"/>
      <c r="QH41" s="604"/>
      <c r="QI41" s="604"/>
      <c r="QJ41" s="604"/>
      <c r="QK41" s="604"/>
      <c r="QL41" s="604"/>
      <c r="QM41" s="604"/>
      <c r="QN41" s="604"/>
      <c r="QO41" s="604"/>
      <c r="QP41" s="604"/>
      <c r="QQ41" s="604"/>
      <c r="QR41" s="604"/>
      <c r="QS41" s="604"/>
      <c r="QT41" s="604"/>
      <c r="QU41" s="604"/>
      <c r="QV41" s="604"/>
      <c r="QW41" s="604"/>
      <c r="QX41" s="604"/>
      <c r="QY41" s="604"/>
      <c r="QZ41" s="604"/>
      <c r="RA41" s="604"/>
      <c r="RB41" s="604"/>
      <c r="RC41" s="604"/>
      <c r="RD41" s="604"/>
      <c r="RE41" s="604"/>
      <c r="RF41" s="604"/>
      <c r="RG41" s="604"/>
      <c r="RH41" s="604"/>
      <c r="RI41" s="604"/>
      <c r="RJ41" s="604"/>
      <c r="RK41" s="604"/>
      <c r="RL41" s="604"/>
      <c r="RM41" s="604"/>
      <c r="RN41" s="604"/>
      <c r="RO41" s="604"/>
      <c r="RP41" s="604"/>
      <c r="RQ41" s="604"/>
      <c r="RR41" s="604"/>
      <c r="RS41" s="604"/>
      <c r="RT41" s="604"/>
      <c r="RU41" s="604"/>
      <c r="RV41" s="604"/>
      <c r="RW41" s="604"/>
      <c r="RX41" s="604"/>
      <c r="RY41" s="604"/>
      <c r="RZ41" s="604"/>
      <c r="SA41" s="604"/>
    </row>
    <row r="42" spans="1:530">
      <c r="A42" s="727"/>
      <c r="B42" s="604"/>
      <c r="C42" s="604"/>
      <c r="D42" s="604"/>
      <c r="E42" s="687"/>
      <c r="F42" s="687"/>
      <c r="G42" s="687"/>
      <c r="H42" s="687"/>
      <c r="I42" s="687"/>
      <c r="J42" s="687"/>
      <c r="K42" s="687"/>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604"/>
      <c r="BY42" s="604"/>
      <c r="BZ42" s="604"/>
      <c r="CA42" s="604"/>
      <c r="CB42" s="604"/>
      <c r="CC42" s="604"/>
      <c r="CD42" s="604"/>
      <c r="CE42" s="604"/>
      <c r="CF42" s="604"/>
      <c r="CG42" s="604"/>
      <c r="CH42" s="604"/>
      <c r="CI42" s="604"/>
      <c r="CJ42" s="604"/>
      <c r="CK42" s="604"/>
      <c r="CL42" s="604"/>
      <c r="CM42" s="604"/>
      <c r="CN42" s="604"/>
      <c r="CO42" s="604"/>
      <c r="CP42" s="604"/>
      <c r="CQ42" s="604"/>
      <c r="CR42" s="604"/>
      <c r="CS42" s="604"/>
      <c r="CT42" s="604"/>
      <c r="CU42" s="604"/>
      <c r="CV42" s="604"/>
      <c r="CW42" s="604"/>
      <c r="CX42" s="604"/>
      <c r="CY42" s="722"/>
      <c r="CZ42" s="723"/>
      <c r="DA42" s="610"/>
      <c r="DB42" s="604"/>
      <c r="DC42" s="604"/>
      <c r="DD42" s="604"/>
      <c r="DE42" s="604"/>
      <c r="DF42" s="604"/>
      <c r="DG42" s="604"/>
      <c r="DH42" s="604"/>
      <c r="DI42" s="604"/>
      <c r="DJ42" s="604"/>
      <c r="DK42" s="604"/>
      <c r="DL42" s="604"/>
      <c r="DM42" s="604"/>
      <c r="DN42" s="604"/>
      <c r="DO42" s="604"/>
      <c r="DP42" s="604"/>
      <c r="DQ42" s="604"/>
      <c r="DR42" s="604"/>
      <c r="DS42" s="604"/>
      <c r="DT42" s="604"/>
      <c r="DU42" s="604"/>
      <c r="DV42" s="604"/>
      <c r="DW42" s="604"/>
      <c r="DX42" s="604"/>
      <c r="DY42" s="604"/>
      <c r="DZ42" s="604"/>
      <c r="EA42" s="604"/>
      <c r="EB42" s="604"/>
      <c r="EC42" s="604"/>
      <c r="ED42" s="604"/>
      <c r="EE42" s="604"/>
      <c r="EF42" s="604"/>
      <c r="EG42" s="604"/>
      <c r="EH42" s="604"/>
      <c r="EI42" s="604"/>
      <c r="EJ42" s="604"/>
      <c r="EK42" s="604"/>
      <c r="EL42" s="604"/>
      <c r="EM42" s="604"/>
      <c r="EN42" s="604"/>
      <c r="EO42" s="604"/>
      <c r="EP42" s="604"/>
      <c r="EQ42" s="604"/>
      <c r="ER42" s="604"/>
      <c r="ES42" s="604"/>
      <c r="ET42" s="604"/>
      <c r="EU42" s="604"/>
      <c r="EV42" s="604"/>
      <c r="EW42" s="604"/>
      <c r="EX42" s="604"/>
      <c r="EY42" s="604"/>
      <c r="EZ42" s="604"/>
      <c r="FA42" s="604"/>
      <c r="FB42" s="604"/>
      <c r="FC42" s="604"/>
      <c r="FD42" s="604"/>
      <c r="FE42" s="604"/>
      <c r="FF42" s="604"/>
      <c r="FG42" s="604"/>
      <c r="FH42" s="604"/>
      <c r="FI42" s="604"/>
      <c r="FJ42" s="604"/>
      <c r="FK42" s="604"/>
      <c r="FL42" s="604"/>
      <c r="FM42" s="604"/>
      <c r="FN42" s="604"/>
      <c r="FO42" s="604"/>
      <c r="FP42" s="604"/>
      <c r="FQ42" s="604"/>
      <c r="FR42" s="604"/>
      <c r="FS42" s="604"/>
      <c r="FT42" s="604"/>
      <c r="FU42" s="604"/>
      <c r="FV42" s="604"/>
      <c r="FW42" s="604"/>
      <c r="FX42" s="604"/>
      <c r="FY42" s="604"/>
      <c r="FZ42" s="604"/>
      <c r="GA42" s="604"/>
      <c r="GB42" s="604"/>
      <c r="GC42" s="604"/>
      <c r="GD42" s="604"/>
      <c r="GE42" s="604"/>
      <c r="GF42" s="604"/>
      <c r="GG42" s="604"/>
      <c r="GH42" s="604"/>
      <c r="GI42" s="604"/>
      <c r="GJ42" s="604"/>
      <c r="GK42" s="604"/>
      <c r="GL42" s="604"/>
      <c r="GM42" s="604"/>
      <c r="GN42" s="604"/>
      <c r="GO42" s="604"/>
      <c r="GP42" s="604"/>
      <c r="GQ42" s="604"/>
      <c r="GR42" s="604"/>
      <c r="GS42" s="604"/>
      <c r="GT42" s="604"/>
      <c r="GU42" s="604"/>
      <c r="GV42" s="604"/>
      <c r="GW42" s="604"/>
      <c r="GX42" s="604"/>
      <c r="GY42" s="604"/>
      <c r="GZ42" s="604"/>
      <c r="HA42" s="604"/>
      <c r="HB42" s="604"/>
      <c r="HC42" s="604"/>
      <c r="HD42" s="604"/>
      <c r="HE42" s="604"/>
      <c r="HF42" s="604"/>
      <c r="HG42" s="604"/>
      <c r="HH42" s="604"/>
      <c r="HI42" s="604"/>
      <c r="HJ42" s="604"/>
      <c r="HK42" s="604"/>
      <c r="HL42" s="604"/>
      <c r="HM42" s="604"/>
      <c r="HN42" s="604"/>
      <c r="HO42" s="604"/>
      <c r="HP42" s="604"/>
      <c r="HQ42" s="604"/>
      <c r="HR42" s="604"/>
      <c r="HS42" s="604"/>
      <c r="HT42" s="604"/>
      <c r="HU42" s="604"/>
      <c r="HV42" s="604"/>
      <c r="HW42" s="604"/>
      <c r="HX42" s="604"/>
      <c r="HY42" s="604"/>
      <c r="HZ42" s="604"/>
      <c r="IA42" s="604"/>
      <c r="IB42" s="604"/>
      <c r="IC42" s="604"/>
      <c r="ID42" s="604"/>
      <c r="IE42" s="604"/>
      <c r="IF42" s="604"/>
      <c r="IG42" s="604"/>
      <c r="IH42" s="604"/>
      <c r="II42" s="604"/>
      <c r="IJ42" s="604"/>
      <c r="IK42" s="604"/>
      <c r="IL42" s="604"/>
      <c r="IM42" s="604"/>
      <c r="IN42" s="604"/>
      <c r="IO42" s="604"/>
      <c r="IP42" s="604"/>
      <c r="IQ42" s="604"/>
      <c r="IR42" s="604"/>
      <c r="IS42" s="604"/>
      <c r="IT42" s="604"/>
      <c r="IU42" s="604"/>
      <c r="IV42" s="604"/>
      <c r="IW42" s="604"/>
      <c r="IX42" s="604"/>
      <c r="IY42" s="604"/>
      <c r="IZ42" s="604"/>
      <c r="JA42" s="604"/>
      <c r="JB42" s="604"/>
      <c r="JC42" s="604"/>
      <c r="JD42" s="604"/>
      <c r="JE42" s="604"/>
      <c r="JF42" s="604"/>
      <c r="JG42" s="604"/>
      <c r="JH42" s="604"/>
      <c r="JI42" s="604"/>
      <c r="JJ42" s="604"/>
      <c r="JK42" s="604"/>
      <c r="JL42" s="604"/>
      <c r="JM42" s="604"/>
      <c r="JN42" s="604"/>
      <c r="JO42" s="604"/>
      <c r="JP42" s="604"/>
      <c r="JQ42" s="604"/>
      <c r="JR42" s="604"/>
      <c r="JS42" s="604"/>
      <c r="JT42" s="604"/>
      <c r="JU42" s="604"/>
      <c r="JV42" s="604"/>
      <c r="JW42" s="604"/>
      <c r="JX42" s="604"/>
      <c r="JY42" s="604"/>
      <c r="JZ42" s="604"/>
      <c r="KA42" s="604"/>
      <c r="KB42" s="604"/>
      <c r="KC42" s="604"/>
      <c r="KD42" s="604"/>
      <c r="KE42" s="604"/>
      <c r="KF42" s="604"/>
      <c r="KG42" s="604"/>
      <c r="KH42" s="604"/>
      <c r="KI42" s="604"/>
      <c r="KJ42" s="604"/>
      <c r="KK42" s="604"/>
      <c r="KL42" s="604"/>
      <c r="KM42" s="604"/>
      <c r="KN42" s="604"/>
      <c r="KO42" s="604"/>
      <c r="KP42" s="604"/>
      <c r="KQ42" s="604"/>
      <c r="KR42" s="604"/>
      <c r="KS42" s="604"/>
      <c r="KT42" s="604"/>
      <c r="KU42" s="604"/>
      <c r="KV42" s="604"/>
      <c r="KW42" s="604"/>
      <c r="KX42" s="604"/>
      <c r="KY42" s="604"/>
      <c r="KZ42" s="604"/>
      <c r="LA42" s="604"/>
      <c r="LB42" s="604"/>
      <c r="LC42" s="604"/>
      <c r="LD42" s="604"/>
      <c r="LE42" s="604"/>
      <c r="LF42" s="604"/>
      <c r="LG42" s="604"/>
      <c r="LH42" s="604"/>
      <c r="LI42" s="604"/>
      <c r="LJ42" s="604"/>
      <c r="LK42" s="604"/>
      <c r="LL42" s="604"/>
      <c r="LM42" s="604"/>
      <c r="LN42" s="604"/>
      <c r="LO42" s="604"/>
      <c r="LP42" s="604"/>
      <c r="LQ42" s="604"/>
      <c r="LR42" s="604"/>
      <c r="LS42" s="604"/>
      <c r="LT42" s="604"/>
      <c r="LU42" s="604"/>
      <c r="LV42" s="604"/>
      <c r="LW42" s="604"/>
      <c r="LX42" s="604"/>
      <c r="LY42" s="604"/>
      <c r="LZ42" s="604"/>
      <c r="MA42" s="604"/>
      <c r="MB42" s="604"/>
      <c r="MC42" s="604"/>
      <c r="MD42" s="604"/>
      <c r="ME42" s="604"/>
      <c r="MF42" s="604"/>
      <c r="MG42" s="604"/>
      <c r="MH42" s="604"/>
      <c r="MI42" s="604"/>
      <c r="MJ42" s="604"/>
      <c r="MK42" s="604"/>
      <c r="ML42" s="604"/>
      <c r="MM42" s="604"/>
      <c r="MN42" s="604"/>
      <c r="MO42" s="604"/>
      <c r="MP42" s="604"/>
      <c r="MQ42" s="604"/>
      <c r="MR42" s="604"/>
      <c r="MS42" s="604"/>
      <c r="MT42" s="604"/>
      <c r="MU42" s="604"/>
      <c r="MV42" s="604"/>
      <c r="MW42" s="604"/>
      <c r="MX42" s="604"/>
      <c r="MY42" s="604"/>
      <c r="MZ42" s="604"/>
      <c r="NA42" s="604"/>
      <c r="NB42" s="604"/>
      <c r="NC42" s="604"/>
      <c r="ND42" s="604"/>
      <c r="NE42" s="604"/>
      <c r="NF42" s="604"/>
      <c r="NG42" s="604"/>
      <c r="NH42" s="604"/>
      <c r="NI42" s="604"/>
      <c r="NJ42" s="604"/>
      <c r="NK42" s="604"/>
      <c r="NL42" s="604"/>
      <c r="NM42" s="604"/>
      <c r="NN42" s="604"/>
      <c r="NO42" s="604"/>
      <c r="NP42" s="604"/>
      <c r="NQ42" s="604"/>
      <c r="NR42" s="604"/>
      <c r="NS42" s="604"/>
      <c r="NT42" s="604"/>
      <c r="NU42" s="604"/>
      <c r="NV42" s="604"/>
      <c r="NW42" s="604"/>
      <c r="NX42" s="604"/>
      <c r="NY42" s="604"/>
      <c r="NZ42" s="604"/>
      <c r="OA42" s="604"/>
      <c r="OB42" s="604"/>
      <c r="OC42" s="604"/>
      <c r="OD42" s="604"/>
      <c r="OE42" s="604"/>
      <c r="OF42" s="604"/>
      <c r="OG42" s="604"/>
      <c r="OH42" s="604"/>
      <c r="OI42" s="604"/>
      <c r="OJ42" s="604"/>
      <c r="OK42" s="604"/>
      <c r="OL42" s="604"/>
      <c r="OM42" s="604"/>
      <c r="ON42" s="604"/>
      <c r="OO42" s="604"/>
      <c r="OP42" s="604"/>
      <c r="OQ42" s="604"/>
      <c r="OR42" s="604"/>
      <c r="OS42" s="604"/>
      <c r="OT42" s="604"/>
      <c r="OU42" s="604"/>
      <c r="OV42" s="604"/>
      <c r="OW42" s="604"/>
      <c r="OX42" s="604"/>
      <c r="OY42" s="604"/>
      <c r="OZ42" s="604"/>
      <c r="PA42" s="604"/>
      <c r="PB42" s="604"/>
      <c r="PC42" s="604"/>
      <c r="PD42" s="604"/>
      <c r="PE42" s="604"/>
      <c r="PF42" s="604"/>
      <c r="PG42" s="604"/>
      <c r="PH42" s="604"/>
      <c r="PI42" s="604"/>
      <c r="PJ42" s="604"/>
      <c r="PK42" s="604"/>
      <c r="PL42" s="604"/>
      <c r="PM42" s="604"/>
      <c r="PN42" s="604"/>
      <c r="PO42" s="604"/>
      <c r="PP42" s="604"/>
      <c r="PQ42" s="604"/>
      <c r="PR42" s="604"/>
      <c r="PS42" s="604"/>
      <c r="PT42" s="604"/>
      <c r="PU42" s="604"/>
      <c r="PV42" s="604"/>
      <c r="PW42" s="604"/>
      <c r="PX42" s="604"/>
      <c r="PY42" s="604"/>
      <c r="PZ42" s="604"/>
      <c r="QA42" s="604"/>
      <c r="QB42" s="604"/>
      <c r="QC42" s="604"/>
      <c r="QD42" s="604"/>
      <c r="QE42" s="604"/>
      <c r="QF42" s="604"/>
      <c r="QG42" s="604"/>
      <c r="QH42" s="604"/>
      <c r="QI42" s="604"/>
      <c r="QJ42" s="604"/>
      <c r="QK42" s="604"/>
      <c r="QL42" s="604"/>
      <c r="QM42" s="604"/>
      <c r="QN42" s="604"/>
      <c r="QO42" s="604"/>
      <c r="QP42" s="604"/>
      <c r="QQ42" s="604"/>
      <c r="QR42" s="604"/>
      <c r="QS42" s="604"/>
      <c r="QT42" s="604"/>
      <c r="QU42" s="604"/>
      <c r="QV42" s="604"/>
      <c r="QW42" s="604"/>
      <c r="QX42" s="604"/>
      <c r="QY42" s="604"/>
      <c r="QZ42" s="604"/>
      <c r="RA42" s="604"/>
      <c r="RB42" s="604"/>
      <c r="RC42" s="604"/>
      <c r="RD42" s="604"/>
      <c r="RE42" s="604"/>
      <c r="RF42" s="604"/>
      <c r="RG42" s="604"/>
      <c r="RH42" s="604"/>
      <c r="RI42" s="604"/>
      <c r="RJ42" s="604"/>
      <c r="RK42" s="604"/>
      <c r="RL42" s="604"/>
      <c r="RM42" s="604"/>
      <c r="RN42" s="604"/>
      <c r="RO42" s="604"/>
      <c r="RP42" s="604"/>
      <c r="RQ42" s="604"/>
      <c r="RR42" s="604"/>
      <c r="RS42" s="604"/>
      <c r="RT42" s="604"/>
      <c r="RU42" s="604"/>
      <c r="RV42" s="604"/>
      <c r="RW42" s="604"/>
      <c r="RX42" s="604"/>
      <c r="RY42" s="604"/>
      <c r="RZ42" s="604"/>
      <c r="SA42" s="604"/>
    </row>
    <row r="43" spans="1:530">
      <c r="A43" s="687"/>
      <c r="B43" s="604"/>
      <c r="C43" s="604"/>
      <c r="D43" s="604"/>
      <c r="E43" s="687"/>
      <c r="F43" s="604"/>
      <c r="G43" s="687"/>
      <c r="H43" s="687"/>
      <c r="I43" s="687"/>
      <c r="J43" s="687"/>
      <c r="K43" s="687"/>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c r="BQ43" s="604"/>
      <c r="BR43" s="604"/>
      <c r="BS43" s="604"/>
      <c r="BT43" s="604"/>
      <c r="BU43" s="604"/>
      <c r="BV43" s="604"/>
      <c r="BW43" s="604"/>
      <c r="BX43" s="604"/>
      <c r="BY43" s="604"/>
      <c r="BZ43" s="604"/>
      <c r="CA43" s="604"/>
      <c r="CB43" s="604"/>
      <c r="CC43" s="604"/>
      <c r="CD43" s="604"/>
      <c r="CE43" s="604"/>
      <c r="CF43" s="604"/>
      <c r="CG43" s="604"/>
      <c r="CH43" s="604"/>
      <c r="CI43" s="604"/>
      <c r="CJ43" s="604"/>
      <c r="CK43" s="604"/>
      <c r="CL43" s="604"/>
      <c r="CM43" s="604"/>
      <c r="CN43" s="604"/>
      <c r="CO43" s="604"/>
      <c r="CP43" s="604"/>
      <c r="CQ43" s="604"/>
      <c r="CR43" s="604"/>
      <c r="CS43" s="604"/>
      <c r="CT43" s="604"/>
      <c r="CU43" s="604"/>
      <c r="CV43" s="604"/>
      <c r="CW43" s="604"/>
      <c r="CX43" s="604"/>
      <c r="CY43" s="722"/>
      <c r="CZ43" s="723"/>
      <c r="DA43" s="610"/>
      <c r="DB43" s="604"/>
      <c r="DC43" s="604"/>
      <c r="DD43" s="604"/>
      <c r="DE43" s="604"/>
      <c r="DF43" s="604"/>
      <c r="DG43" s="604"/>
      <c r="DH43" s="604"/>
      <c r="DI43" s="604"/>
      <c r="DJ43" s="604"/>
      <c r="DK43" s="604"/>
      <c r="DL43" s="604"/>
      <c r="DM43" s="604"/>
      <c r="DN43" s="604"/>
      <c r="DO43" s="604"/>
      <c r="DP43" s="604"/>
      <c r="DQ43" s="604"/>
      <c r="DR43" s="604"/>
      <c r="DS43" s="604"/>
      <c r="DT43" s="604"/>
      <c r="DU43" s="604"/>
      <c r="DV43" s="604"/>
      <c r="DW43" s="604"/>
      <c r="DX43" s="604"/>
      <c r="DY43" s="604"/>
      <c r="DZ43" s="604"/>
      <c r="EA43" s="604"/>
      <c r="EB43" s="604"/>
      <c r="EC43" s="604"/>
      <c r="ED43" s="604"/>
      <c r="EE43" s="604"/>
      <c r="EF43" s="604"/>
      <c r="EG43" s="604"/>
      <c r="EH43" s="604"/>
      <c r="EI43" s="604"/>
      <c r="EJ43" s="604"/>
      <c r="EK43" s="604"/>
      <c r="EL43" s="604"/>
      <c r="EM43" s="604"/>
      <c r="EN43" s="604"/>
      <c r="EO43" s="604"/>
      <c r="EP43" s="604"/>
      <c r="EQ43" s="604"/>
      <c r="ER43" s="604"/>
      <c r="ES43" s="604"/>
      <c r="ET43" s="604"/>
      <c r="EU43" s="604"/>
      <c r="EV43" s="604"/>
      <c r="EW43" s="604"/>
      <c r="EX43" s="604"/>
      <c r="EY43" s="604"/>
      <c r="EZ43" s="604"/>
      <c r="FA43" s="604"/>
      <c r="FB43" s="604"/>
      <c r="FC43" s="604"/>
      <c r="FD43" s="604"/>
      <c r="FE43" s="604"/>
      <c r="FF43" s="604"/>
      <c r="FG43" s="604"/>
      <c r="FH43" s="604"/>
      <c r="FI43" s="604"/>
      <c r="FJ43" s="604"/>
      <c r="FK43" s="604"/>
      <c r="FL43" s="604"/>
      <c r="FM43" s="604"/>
      <c r="FN43" s="604"/>
      <c r="FO43" s="604"/>
      <c r="FP43" s="604"/>
      <c r="FQ43" s="604"/>
      <c r="FR43" s="604"/>
      <c r="FS43" s="604"/>
      <c r="FT43" s="604"/>
      <c r="FU43" s="604"/>
      <c r="FV43" s="604"/>
      <c r="FW43" s="604"/>
      <c r="FX43" s="604"/>
      <c r="FY43" s="604"/>
      <c r="FZ43" s="604"/>
      <c r="GA43" s="604"/>
      <c r="GB43" s="604"/>
      <c r="GC43" s="604"/>
      <c r="GD43" s="604"/>
      <c r="GE43" s="604"/>
      <c r="GF43" s="604"/>
      <c r="GG43" s="604"/>
      <c r="GH43" s="604"/>
      <c r="GI43" s="604"/>
      <c r="GJ43" s="604"/>
      <c r="GK43" s="604"/>
      <c r="GL43" s="604"/>
      <c r="GM43" s="604"/>
      <c r="GN43" s="604"/>
      <c r="GO43" s="604"/>
      <c r="GP43" s="604"/>
      <c r="GQ43" s="604"/>
      <c r="GR43" s="604"/>
      <c r="GS43" s="604"/>
      <c r="GT43" s="604"/>
      <c r="GU43" s="604"/>
      <c r="GV43" s="604"/>
      <c r="GW43" s="604"/>
      <c r="GX43" s="604"/>
      <c r="GY43" s="604"/>
      <c r="GZ43" s="604"/>
      <c r="HA43" s="604"/>
      <c r="HB43" s="604"/>
      <c r="HC43" s="604"/>
      <c r="HD43" s="604"/>
      <c r="HE43" s="604"/>
      <c r="HF43" s="604"/>
      <c r="HG43" s="604"/>
      <c r="HH43" s="604"/>
      <c r="HI43" s="604"/>
      <c r="HJ43" s="604"/>
      <c r="HK43" s="604"/>
      <c r="HL43" s="604"/>
      <c r="HM43" s="604"/>
      <c r="HN43" s="604"/>
      <c r="HO43" s="604"/>
      <c r="HP43" s="604"/>
      <c r="HQ43" s="604"/>
      <c r="HR43" s="604"/>
      <c r="HS43" s="604"/>
      <c r="HT43" s="604"/>
      <c r="HU43" s="604"/>
      <c r="HV43" s="604"/>
      <c r="HW43" s="604"/>
      <c r="HX43" s="604"/>
      <c r="HY43" s="604"/>
      <c r="HZ43" s="604"/>
      <c r="IA43" s="604"/>
      <c r="IB43" s="604"/>
      <c r="IC43" s="604"/>
      <c r="ID43" s="604"/>
      <c r="IE43" s="604"/>
      <c r="IF43" s="604"/>
      <c r="IG43" s="604"/>
      <c r="IH43" s="604"/>
      <c r="II43" s="604"/>
      <c r="IJ43" s="604"/>
      <c r="IK43" s="604"/>
      <c r="IL43" s="604"/>
      <c r="IM43" s="604"/>
      <c r="IN43" s="604"/>
      <c r="IO43" s="604"/>
      <c r="IP43" s="604"/>
      <c r="IQ43" s="604"/>
      <c r="IR43" s="604"/>
      <c r="IS43" s="604"/>
      <c r="IT43" s="604"/>
      <c r="IU43" s="604"/>
      <c r="IV43" s="604"/>
      <c r="IW43" s="604"/>
      <c r="IX43" s="604"/>
      <c r="IY43" s="604"/>
      <c r="IZ43" s="604"/>
      <c r="JA43" s="604"/>
      <c r="JB43" s="604"/>
      <c r="JC43" s="604"/>
      <c r="JD43" s="604"/>
      <c r="JE43" s="604"/>
      <c r="JF43" s="604"/>
      <c r="JG43" s="604"/>
      <c r="JH43" s="604"/>
      <c r="JI43" s="604"/>
      <c r="JJ43" s="604"/>
      <c r="JK43" s="604"/>
      <c r="JL43" s="604"/>
      <c r="JM43" s="604"/>
      <c r="JN43" s="604"/>
      <c r="JO43" s="604"/>
      <c r="JP43" s="604"/>
      <c r="JQ43" s="604"/>
      <c r="JR43" s="604"/>
      <c r="JS43" s="604"/>
      <c r="JT43" s="604"/>
      <c r="JU43" s="604"/>
      <c r="JV43" s="604"/>
      <c r="JW43" s="604"/>
      <c r="JX43" s="604"/>
      <c r="JY43" s="604"/>
      <c r="JZ43" s="604"/>
      <c r="KA43" s="604"/>
      <c r="KB43" s="604"/>
      <c r="KC43" s="604"/>
      <c r="KD43" s="604"/>
      <c r="KE43" s="604"/>
      <c r="KF43" s="604"/>
      <c r="KG43" s="604"/>
      <c r="KH43" s="604"/>
      <c r="KI43" s="604"/>
      <c r="KJ43" s="604"/>
      <c r="KK43" s="604"/>
      <c r="KL43" s="604"/>
      <c r="KM43" s="604"/>
      <c r="KN43" s="604"/>
      <c r="KO43" s="604"/>
      <c r="KP43" s="604"/>
      <c r="KQ43" s="604"/>
      <c r="KR43" s="604"/>
      <c r="KS43" s="604"/>
      <c r="KT43" s="604"/>
      <c r="KU43" s="604"/>
      <c r="KV43" s="604"/>
      <c r="KW43" s="604"/>
      <c r="KX43" s="604"/>
      <c r="KY43" s="604"/>
      <c r="KZ43" s="604"/>
      <c r="LA43" s="604"/>
      <c r="LB43" s="604"/>
      <c r="LC43" s="604"/>
      <c r="LD43" s="604"/>
      <c r="LE43" s="604"/>
      <c r="LF43" s="604"/>
      <c r="LG43" s="604"/>
      <c r="LH43" s="604"/>
      <c r="LI43" s="604"/>
      <c r="LJ43" s="604"/>
      <c r="LK43" s="604"/>
      <c r="LL43" s="604"/>
      <c r="LM43" s="604"/>
      <c r="LN43" s="604"/>
      <c r="LO43" s="604"/>
      <c r="LP43" s="604"/>
      <c r="LQ43" s="604"/>
      <c r="LR43" s="604"/>
      <c r="LS43" s="604"/>
      <c r="LT43" s="604"/>
      <c r="LU43" s="604"/>
      <c r="LV43" s="604"/>
      <c r="LW43" s="604"/>
      <c r="LX43" s="604"/>
      <c r="LY43" s="604"/>
      <c r="LZ43" s="604"/>
      <c r="MA43" s="604"/>
      <c r="MB43" s="604"/>
      <c r="MC43" s="604"/>
      <c r="MD43" s="604"/>
      <c r="ME43" s="604"/>
      <c r="MF43" s="604"/>
      <c r="MG43" s="604"/>
      <c r="MH43" s="604"/>
      <c r="MI43" s="604"/>
      <c r="MJ43" s="604"/>
      <c r="MK43" s="604"/>
      <c r="ML43" s="604"/>
      <c r="MM43" s="604"/>
      <c r="MN43" s="604"/>
      <c r="MO43" s="604"/>
      <c r="MP43" s="604"/>
      <c r="MQ43" s="604"/>
      <c r="MR43" s="604"/>
      <c r="MS43" s="604"/>
      <c r="MT43" s="604"/>
      <c r="MU43" s="604"/>
      <c r="MV43" s="604"/>
      <c r="MW43" s="604"/>
      <c r="MX43" s="604"/>
      <c r="MY43" s="604"/>
      <c r="MZ43" s="604"/>
      <c r="NA43" s="604"/>
      <c r="NB43" s="604"/>
      <c r="NC43" s="604"/>
      <c r="ND43" s="604"/>
      <c r="NE43" s="604"/>
      <c r="NF43" s="604"/>
      <c r="NG43" s="604"/>
      <c r="NH43" s="604"/>
      <c r="NI43" s="604"/>
      <c r="NJ43" s="604"/>
      <c r="NK43" s="604"/>
      <c r="NL43" s="604"/>
      <c r="NM43" s="604"/>
      <c r="NN43" s="604"/>
      <c r="NO43" s="604"/>
      <c r="NP43" s="604"/>
      <c r="NQ43" s="604"/>
      <c r="NR43" s="604"/>
      <c r="NS43" s="604"/>
      <c r="NT43" s="604"/>
      <c r="NU43" s="604"/>
      <c r="NV43" s="604"/>
      <c r="NW43" s="604"/>
      <c r="NX43" s="604"/>
      <c r="NY43" s="604"/>
      <c r="NZ43" s="604"/>
      <c r="OA43" s="604"/>
      <c r="OB43" s="604"/>
      <c r="OC43" s="604"/>
      <c r="OD43" s="604"/>
      <c r="OE43" s="604"/>
      <c r="OF43" s="604"/>
      <c r="OG43" s="604"/>
      <c r="OH43" s="604"/>
      <c r="OI43" s="604"/>
      <c r="OJ43" s="604"/>
      <c r="OK43" s="604"/>
      <c r="OL43" s="604"/>
      <c r="OM43" s="604"/>
      <c r="ON43" s="604"/>
      <c r="OO43" s="604"/>
      <c r="OP43" s="604"/>
      <c r="OQ43" s="604"/>
      <c r="OR43" s="604"/>
      <c r="OS43" s="604"/>
      <c r="OT43" s="604"/>
      <c r="OU43" s="604"/>
      <c r="OV43" s="604"/>
      <c r="OW43" s="604"/>
      <c r="OX43" s="604"/>
      <c r="OY43" s="604"/>
      <c r="OZ43" s="604"/>
      <c r="PA43" s="604"/>
      <c r="PB43" s="604"/>
      <c r="PC43" s="604"/>
      <c r="PD43" s="604"/>
      <c r="PE43" s="604"/>
      <c r="PF43" s="604"/>
      <c r="PG43" s="604"/>
      <c r="PH43" s="604"/>
      <c r="PI43" s="604"/>
      <c r="PJ43" s="604"/>
      <c r="PK43" s="604"/>
      <c r="PL43" s="604"/>
      <c r="PM43" s="604"/>
      <c r="PN43" s="604"/>
      <c r="PO43" s="604"/>
      <c r="PP43" s="604"/>
      <c r="PQ43" s="604"/>
      <c r="PR43" s="604"/>
      <c r="PS43" s="604"/>
      <c r="PT43" s="604"/>
      <c r="PU43" s="604"/>
      <c r="PV43" s="604"/>
      <c r="PW43" s="604"/>
      <c r="PX43" s="604"/>
      <c r="PY43" s="604"/>
      <c r="PZ43" s="604"/>
      <c r="QA43" s="604"/>
      <c r="QB43" s="604"/>
      <c r="QC43" s="604"/>
      <c r="QD43" s="604"/>
      <c r="QE43" s="604"/>
      <c r="QF43" s="604"/>
      <c r="QG43" s="604"/>
      <c r="QH43" s="604"/>
      <c r="QI43" s="604"/>
      <c r="QJ43" s="604"/>
      <c r="QK43" s="604"/>
      <c r="QL43" s="604"/>
      <c r="QM43" s="604"/>
      <c r="QN43" s="604"/>
      <c r="QO43" s="604"/>
      <c r="QP43" s="604"/>
      <c r="QQ43" s="604"/>
      <c r="QR43" s="604"/>
      <c r="QS43" s="604"/>
      <c r="QT43" s="604"/>
      <c r="QU43" s="604"/>
      <c r="QV43" s="604"/>
      <c r="QW43" s="604"/>
      <c r="QX43" s="604"/>
      <c r="QY43" s="604"/>
      <c r="QZ43" s="604"/>
      <c r="RA43" s="604"/>
      <c r="RB43" s="604"/>
      <c r="RC43" s="604"/>
      <c r="RD43" s="604"/>
      <c r="RE43" s="604"/>
      <c r="RF43" s="604"/>
      <c r="RG43" s="604"/>
      <c r="RH43" s="604"/>
      <c r="RI43" s="604"/>
      <c r="RJ43" s="604"/>
      <c r="RK43" s="604"/>
      <c r="RL43" s="604"/>
      <c r="RM43" s="604"/>
      <c r="RN43" s="604"/>
      <c r="RO43" s="604"/>
      <c r="RP43" s="604"/>
      <c r="RQ43" s="604"/>
      <c r="RR43" s="604"/>
      <c r="RS43" s="604"/>
      <c r="RT43" s="604"/>
      <c r="RU43" s="604"/>
      <c r="RV43" s="604"/>
      <c r="RW43" s="604"/>
      <c r="RX43" s="604"/>
      <c r="RY43" s="604"/>
      <c r="RZ43" s="604"/>
      <c r="SA43" s="604"/>
    </row>
    <row r="44" spans="1:530">
      <c r="A44" s="687"/>
      <c r="B44" s="604"/>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c r="BO44" s="604"/>
      <c r="BP44" s="604"/>
      <c r="BQ44" s="604"/>
      <c r="BR44" s="604"/>
      <c r="BS44" s="604"/>
      <c r="BT44" s="604"/>
      <c r="BU44" s="604"/>
      <c r="BV44" s="604"/>
      <c r="BW44" s="604"/>
      <c r="BX44" s="604"/>
      <c r="BY44" s="604"/>
      <c r="BZ44" s="604"/>
      <c r="CA44" s="604"/>
      <c r="CB44" s="604"/>
      <c r="CC44" s="604"/>
      <c r="CD44" s="604"/>
      <c r="CE44" s="604"/>
      <c r="CF44" s="604"/>
      <c r="CG44" s="604"/>
      <c r="CH44" s="604"/>
      <c r="CI44" s="604"/>
      <c r="CJ44" s="604"/>
      <c r="CK44" s="604"/>
      <c r="CL44" s="604"/>
      <c r="CM44" s="604"/>
      <c r="CN44" s="604"/>
      <c r="CO44" s="604"/>
      <c r="CP44" s="604"/>
      <c r="CQ44" s="604"/>
      <c r="CR44" s="604"/>
      <c r="CS44" s="604"/>
      <c r="CT44" s="604"/>
      <c r="CU44" s="604"/>
      <c r="CV44" s="604"/>
      <c r="CW44" s="604"/>
      <c r="CX44" s="604"/>
      <c r="CY44" s="722"/>
      <c r="CZ44" s="723"/>
      <c r="DA44" s="610"/>
      <c r="DB44" s="604"/>
      <c r="DC44" s="604"/>
      <c r="DD44" s="604"/>
      <c r="DE44" s="604"/>
      <c r="DF44" s="604"/>
      <c r="DG44" s="604"/>
      <c r="DH44" s="604"/>
      <c r="DI44" s="604"/>
      <c r="DJ44" s="604"/>
      <c r="DK44" s="604"/>
      <c r="DL44" s="604"/>
      <c r="DM44" s="604"/>
      <c r="DN44" s="604"/>
      <c r="DO44" s="604"/>
      <c r="DP44" s="604"/>
      <c r="DQ44" s="604"/>
      <c r="DR44" s="604"/>
      <c r="DS44" s="604"/>
      <c r="DT44" s="604"/>
      <c r="DU44" s="604"/>
      <c r="DV44" s="604"/>
      <c r="DW44" s="604"/>
      <c r="DX44" s="604"/>
      <c r="DY44" s="604"/>
      <c r="DZ44" s="604"/>
      <c r="EA44" s="604"/>
      <c r="EB44" s="604"/>
      <c r="EC44" s="604"/>
      <c r="ED44" s="604"/>
      <c r="EE44" s="604"/>
      <c r="EF44" s="604"/>
      <c r="EG44" s="604"/>
      <c r="EH44" s="604"/>
      <c r="EI44" s="604"/>
      <c r="EJ44" s="604"/>
      <c r="EK44" s="604"/>
      <c r="EL44" s="604"/>
      <c r="EM44" s="604"/>
      <c r="EN44" s="604"/>
      <c r="EO44" s="604"/>
      <c r="EP44" s="604"/>
      <c r="EQ44" s="604"/>
      <c r="ER44" s="604"/>
      <c r="ES44" s="604"/>
      <c r="ET44" s="604"/>
      <c r="EU44" s="604"/>
      <c r="EV44" s="604"/>
      <c r="EW44" s="604"/>
      <c r="EX44" s="604"/>
      <c r="EY44" s="604"/>
      <c r="EZ44" s="604"/>
      <c r="FA44" s="604"/>
      <c r="FB44" s="604"/>
      <c r="FC44" s="604"/>
      <c r="FD44" s="604"/>
      <c r="FE44" s="604"/>
      <c r="FF44" s="604"/>
      <c r="FG44" s="604"/>
      <c r="FH44" s="604"/>
      <c r="FI44" s="604"/>
      <c r="FJ44" s="604"/>
      <c r="FK44" s="604"/>
      <c r="FL44" s="604"/>
      <c r="FM44" s="604"/>
      <c r="FN44" s="604"/>
      <c r="FO44" s="604"/>
      <c r="FP44" s="604"/>
      <c r="FQ44" s="604"/>
      <c r="FR44" s="604"/>
      <c r="FS44" s="604"/>
      <c r="FT44" s="604"/>
      <c r="FU44" s="604"/>
      <c r="FV44" s="604"/>
      <c r="FW44" s="604"/>
      <c r="FX44" s="604"/>
      <c r="FY44" s="604"/>
      <c r="FZ44" s="604"/>
      <c r="GA44" s="604"/>
      <c r="GB44" s="604"/>
      <c r="GC44" s="604"/>
      <c r="GD44" s="604"/>
      <c r="GE44" s="604"/>
      <c r="GF44" s="604"/>
      <c r="GG44" s="604"/>
      <c r="GH44" s="604"/>
      <c r="GI44" s="604"/>
      <c r="GJ44" s="604"/>
      <c r="GK44" s="604"/>
      <c r="GL44" s="604"/>
      <c r="GM44" s="604"/>
      <c r="GN44" s="604"/>
      <c r="GO44" s="604"/>
      <c r="GP44" s="604"/>
      <c r="GQ44" s="604"/>
      <c r="GR44" s="604"/>
      <c r="GS44" s="604"/>
      <c r="GT44" s="604"/>
      <c r="GU44" s="604"/>
      <c r="GV44" s="604"/>
      <c r="GW44" s="604"/>
      <c r="GX44" s="604"/>
      <c r="GY44" s="604"/>
      <c r="GZ44" s="604"/>
      <c r="HA44" s="604"/>
      <c r="HB44" s="604"/>
      <c r="HC44" s="604"/>
      <c r="HD44" s="604"/>
      <c r="HE44" s="604"/>
      <c r="HF44" s="604"/>
      <c r="HG44" s="604"/>
      <c r="HH44" s="604"/>
      <c r="HI44" s="604"/>
      <c r="HJ44" s="604"/>
      <c r="HK44" s="604"/>
      <c r="HL44" s="604"/>
      <c r="HM44" s="604"/>
      <c r="HN44" s="604"/>
      <c r="HO44" s="604"/>
      <c r="HP44" s="604"/>
      <c r="HQ44" s="604"/>
      <c r="HR44" s="604"/>
      <c r="HS44" s="604"/>
      <c r="HT44" s="604"/>
      <c r="HU44" s="604"/>
      <c r="HV44" s="604"/>
      <c r="HW44" s="604"/>
      <c r="HX44" s="604"/>
      <c r="HY44" s="604"/>
      <c r="HZ44" s="604"/>
      <c r="IA44" s="604"/>
      <c r="IB44" s="604"/>
      <c r="IC44" s="604"/>
      <c r="ID44" s="604"/>
      <c r="IE44" s="604"/>
      <c r="IF44" s="604"/>
      <c r="IG44" s="604"/>
      <c r="IH44" s="604"/>
      <c r="II44" s="604"/>
      <c r="IJ44" s="604"/>
      <c r="IK44" s="604"/>
      <c r="IL44" s="604"/>
      <c r="IM44" s="604"/>
      <c r="IN44" s="604"/>
      <c r="IO44" s="604"/>
      <c r="IP44" s="604"/>
      <c r="IQ44" s="604"/>
      <c r="IR44" s="604"/>
      <c r="IS44" s="604"/>
      <c r="IT44" s="604"/>
      <c r="IU44" s="604"/>
      <c r="IV44" s="604"/>
      <c r="IW44" s="604"/>
      <c r="IX44" s="604"/>
      <c r="IY44" s="604"/>
      <c r="IZ44" s="604"/>
      <c r="JA44" s="604"/>
      <c r="JB44" s="604"/>
      <c r="JC44" s="604"/>
      <c r="JD44" s="604"/>
      <c r="JE44" s="604"/>
      <c r="JF44" s="604"/>
      <c r="JG44" s="604"/>
      <c r="JH44" s="604"/>
      <c r="JI44" s="604"/>
      <c r="JJ44" s="604"/>
      <c r="JK44" s="604"/>
      <c r="JL44" s="604"/>
      <c r="JM44" s="604"/>
      <c r="JN44" s="604"/>
      <c r="JO44" s="604"/>
      <c r="JP44" s="604"/>
      <c r="JQ44" s="604"/>
      <c r="JR44" s="604"/>
      <c r="JS44" s="604"/>
      <c r="JT44" s="604"/>
      <c r="JU44" s="604"/>
      <c r="JV44" s="604"/>
      <c r="JW44" s="604"/>
      <c r="JX44" s="604"/>
      <c r="JY44" s="604"/>
      <c r="JZ44" s="604"/>
      <c r="KA44" s="604"/>
      <c r="KB44" s="604"/>
      <c r="KC44" s="604"/>
      <c r="KD44" s="604"/>
      <c r="KE44" s="604"/>
      <c r="KF44" s="604"/>
      <c r="KG44" s="604"/>
      <c r="KH44" s="604"/>
      <c r="KI44" s="604"/>
      <c r="KJ44" s="604"/>
      <c r="KK44" s="604"/>
      <c r="KL44" s="604"/>
      <c r="KM44" s="604"/>
      <c r="KN44" s="604"/>
      <c r="KO44" s="604"/>
      <c r="KP44" s="604"/>
      <c r="KQ44" s="604"/>
      <c r="KR44" s="604"/>
      <c r="KS44" s="604"/>
      <c r="KT44" s="604"/>
      <c r="KU44" s="604"/>
      <c r="KV44" s="604"/>
      <c r="KW44" s="604"/>
      <c r="KX44" s="604"/>
      <c r="KY44" s="604"/>
      <c r="KZ44" s="604"/>
      <c r="LA44" s="604"/>
      <c r="LB44" s="604"/>
      <c r="LC44" s="604"/>
      <c r="LD44" s="604"/>
      <c r="LE44" s="604"/>
      <c r="LF44" s="604"/>
      <c r="LG44" s="604"/>
      <c r="LH44" s="604"/>
      <c r="LI44" s="604"/>
      <c r="LJ44" s="604"/>
      <c r="LK44" s="604"/>
      <c r="LL44" s="604"/>
      <c r="LM44" s="604"/>
      <c r="LN44" s="604"/>
      <c r="LO44" s="604"/>
      <c r="LP44" s="604"/>
      <c r="LQ44" s="604"/>
      <c r="LR44" s="604"/>
      <c r="LS44" s="604"/>
      <c r="LT44" s="604"/>
      <c r="LU44" s="604"/>
      <c r="LV44" s="604"/>
      <c r="LW44" s="604"/>
      <c r="LX44" s="604"/>
      <c r="LY44" s="604"/>
      <c r="LZ44" s="604"/>
      <c r="MA44" s="604"/>
      <c r="MB44" s="604"/>
      <c r="MC44" s="604"/>
      <c r="MD44" s="604"/>
      <c r="ME44" s="604"/>
      <c r="MF44" s="604"/>
      <c r="MG44" s="604"/>
      <c r="MH44" s="604"/>
      <c r="MI44" s="604"/>
      <c r="MJ44" s="604"/>
      <c r="MK44" s="604"/>
      <c r="ML44" s="604"/>
      <c r="MM44" s="604"/>
      <c r="MN44" s="604"/>
      <c r="MO44" s="604"/>
      <c r="MP44" s="604"/>
      <c r="MQ44" s="604"/>
      <c r="MR44" s="604"/>
      <c r="MS44" s="604"/>
      <c r="MT44" s="604"/>
      <c r="MU44" s="604"/>
      <c r="MV44" s="604"/>
      <c r="MW44" s="604"/>
      <c r="MX44" s="604"/>
      <c r="MY44" s="604"/>
      <c r="MZ44" s="604"/>
      <c r="NA44" s="604"/>
      <c r="NB44" s="604"/>
      <c r="NC44" s="604"/>
      <c r="ND44" s="604"/>
      <c r="NE44" s="604"/>
      <c r="NF44" s="604"/>
      <c r="NG44" s="604"/>
      <c r="NH44" s="604"/>
      <c r="NI44" s="604"/>
      <c r="NJ44" s="604"/>
      <c r="NK44" s="604"/>
      <c r="NL44" s="604"/>
      <c r="NM44" s="604"/>
      <c r="NN44" s="604"/>
      <c r="NO44" s="604"/>
      <c r="NP44" s="604"/>
      <c r="NQ44" s="604"/>
      <c r="NR44" s="604"/>
      <c r="NS44" s="604"/>
      <c r="NT44" s="604"/>
      <c r="NU44" s="604"/>
      <c r="NV44" s="604"/>
      <c r="NW44" s="604"/>
      <c r="NX44" s="604"/>
      <c r="NY44" s="604"/>
      <c r="NZ44" s="604"/>
      <c r="OA44" s="604"/>
      <c r="OB44" s="604"/>
      <c r="OC44" s="604"/>
      <c r="OD44" s="604"/>
      <c r="OE44" s="604"/>
      <c r="OF44" s="604"/>
      <c r="OG44" s="604"/>
      <c r="OH44" s="604"/>
      <c r="OI44" s="604"/>
      <c r="OJ44" s="604"/>
      <c r="OK44" s="604"/>
      <c r="OL44" s="604"/>
      <c r="OM44" s="604"/>
      <c r="ON44" s="604"/>
      <c r="OO44" s="604"/>
      <c r="OP44" s="604"/>
      <c r="OQ44" s="604"/>
      <c r="OR44" s="604"/>
      <c r="OS44" s="604"/>
      <c r="OT44" s="604"/>
      <c r="OU44" s="604"/>
      <c r="OV44" s="604"/>
      <c r="OW44" s="604"/>
      <c r="OX44" s="604"/>
      <c r="OY44" s="604"/>
      <c r="OZ44" s="604"/>
      <c r="PA44" s="604"/>
      <c r="PB44" s="604"/>
      <c r="PC44" s="604"/>
      <c r="PD44" s="604"/>
      <c r="PE44" s="604"/>
      <c r="PF44" s="604"/>
      <c r="PG44" s="604"/>
      <c r="PH44" s="604"/>
      <c r="PI44" s="604"/>
      <c r="PJ44" s="604"/>
      <c r="PK44" s="604"/>
      <c r="PL44" s="604"/>
      <c r="PM44" s="604"/>
      <c r="PN44" s="604"/>
      <c r="PO44" s="604"/>
      <c r="PP44" s="604"/>
      <c r="PQ44" s="604"/>
      <c r="PR44" s="604"/>
      <c r="PS44" s="604"/>
      <c r="PT44" s="604"/>
      <c r="PU44" s="604"/>
      <c r="PV44" s="604"/>
      <c r="PW44" s="604"/>
      <c r="PX44" s="604"/>
      <c r="PY44" s="604"/>
      <c r="PZ44" s="604"/>
      <c r="QA44" s="604"/>
      <c r="QB44" s="604"/>
      <c r="QC44" s="604"/>
      <c r="QD44" s="604"/>
      <c r="QE44" s="604"/>
      <c r="QF44" s="604"/>
      <c r="QG44" s="604"/>
      <c r="QH44" s="604"/>
      <c r="QI44" s="604"/>
      <c r="QJ44" s="604"/>
      <c r="QK44" s="604"/>
      <c r="QL44" s="604"/>
      <c r="QM44" s="604"/>
      <c r="QN44" s="604"/>
      <c r="QO44" s="604"/>
      <c r="QP44" s="604"/>
      <c r="QQ44" s="604"/>
      <c r="QR44" s="604"/>
      <c r="QS44" s="604"/>
      <c r="QT44" s="604"/>
      <c r="QU44" s="604"/>
      <c r="QV44" s="604"/>
      <c r="QW44" s="604"/>
      <c r="QX44" s="604"/>
      <c r="QY44" s="604"/>
      <c r="QZ44" s="604"/>
      <c r="RA44" s="604"/>
      <c r="RB44" s="604"/>
      <c r="RC44" s="604"/>
      <c r="RD44" s="604"/>
      <c r="RE44" s="604"/>
      <c r="RF44" s="604"/>
      <c r="RG44" s="604"/>
      <c r="RH44" s="604"/>
      <c r="RI44" s="604"/>
      <c r="RJ44" s="604"/>
      <c r="RK44" s="604"/>
      <c r="RL44" s="604"/>
      <c r="RM44" s="604"/>
      <c r="RN44" s="604"/>
      <c r="RO44" s="604"/>
      <c r="RP44" s="604"/>
      <c r="RQ44" s="604"/>
      <c r="RR44" s="604"/>
      <c r="RS44" s="604"/>
      <c r="RT44" s="604"/>
      <c r="RU44" s="604"/>
      <c r="RV44" s="604"/>
      <c r="RW44" s="604"/>
      <c r="RX44" s="604"/>
      <c r="RY44" s="604"/>
      <c r="RZ44" s="604"/>
      <c r="SA44" s="604"/>
    </row>
    <row r="45" spans="1:530">
      <c r="A45" s="728"/>
      <c r="I45" s="603"/>
      <c r="CY45" s="712"/>
      <c r="CZ45" s="729"/>
      <c r="DA45" s="730"/>
      <c r="DT45" s="603"/>
    </row>
    <row r="46" spans="1:530">
      <c r="A46" s="728"/>
      <c r="I46" s="603"/>
      <c r="CY46" s="712"/>
      <c r="CZ46" s="729"/>
      <c r="DA46" s="730"/>
      <c r="DT46" s="603"/>
    </row>
    <row r="47" spans="1:530">
      <c r="A47" s="728"/>
      <c r="I47" s="603"/>
      <c r="CY47" s="712"/>
      <c r="CZ47" s="729"/>
      <c r="DA47" s="730"/>
      <c r="DT47" s="603"/>
    </row>
    <row r="48" spans="1:530">
      <c r="A48" s="728"/>
      <c r="I48" s="603"/>
      <c r="CY48" s="712"/>
      <c r="CZ48" s="729"/>
      <c r="DA48" s="730"/>
      <c r="DT48" s="603"/>
    </row>
    <row r="49" spans="1:124">
      <c r="A49" s="728"/>
      <c r="I49" s="603"/>
      <c r="CY49" s="712"/>
      <c r="CZ49" s="729"/>
      <c r="DA49" s="730"/>
      <c r="DT49" s="603"/>
    </row>
    <row r="50" spans="1:124">
      <c r="A50" s="728"/>
      <c r="I50" s="603"/>
      <c r="CY50" s="712"/>
      <c r="CZ50" s="729"/>
      <c r="DA50" s="730"/>
      <c r="DT50" s="603"/>
    </row>
    <row r="51" spans="1:124">
      <c r="A51" s="728"/>
      <c r="I51" s="603"/>
      <c r="CZ51" s="731"/>
      <c r="DA51" s="730"/>
      <c r="DT51" s="603"/>
    </row>
    <row r="52" spans="1:124">
      <c r="A52" s="728"/>
      <c r="I52" s="603"/>
      <c r="CZ52" s="731"/>
      <c r="DT52" s="603"/>
    </row>
    <row r="53" spans="1:124">
      <c r="A53" s="728"/>
      <c r="I53" s="603"/>
      <c r="CZ53" s="731"/>
      <c r="DT53" s="603"/>
    </row>
    <row r="54" spans="1:124">
      <c r="A54" s="728"/>
      <c r="I54" s="603"/>
      <c r="CZ54" s="731"/>
      <c r="DT54" s="603"/>
    </row>
    <row r="55" spans="1:124">
      <c r="A55" s="728"/>
      <c r="I55" s="603"/>
      <c r="CZ55" s="731"/>
      <c r="DT55" s="603"/>
    </row>
    <row r="56" spans="1:124">
      <c r="A56" s="728"/>
      <c r="I56" s="603"/>
      <c r="CZ56" s="731"/>
      <c r="DT56" s="603"/>
    </row>
    <row r="57" spans="1:124">
      <c r="A57" s="728"/>
      <c r="I57" s="603"/>
      <c r="CZ57" s="731"/>
      <c r="DT57" s="603"/>
    </row>
    <row r="58" spans="1:124">
      <c r="A58" s="728"/>
      <c r="I58" s="603"/>
      <c r="CZ58" s="731"/>
      <c r="DT58" s="603"/>
    </row>
    <row r="59" spans="1:124">
      <c r="A59" s="728"/>
      <c r="I59" s="603"/>
      <c r="CZ59" s="731"/>
      <c r="DT59" s="603"/>
    </row>
    <row r="60" spans="1:124">
      <c r="A60" s="728"/>
      <c r="I60" s="603"/>
      <c r="CZ60" s="731"/>
      <c r="DT60" s="603"/>
    </row>
    <row r="61" spans="1:124">
      <c r="A61" s="728"/>
      <c r="I61" s="603"/>
      <c r="CZ61" s="731"/>
      <c r="DT61" s="603"/>
    </row>
    <row r="62" spans="1:124">
      <c r="A62" s="728"/>
      <c r="I62" s="603"/>
      <c r="CZ62" s="731"/>
      <c r="DT62" s="603"/>
    </row>
    <row r="63" spans="1:124">
      <c r="A63" s="728"/>
      <c r="I63" s="603"/>
      <c r="CZ63" s="731"/>
      <c r="DT63" s="603"/>
    </row>
    <row r="64" spans="1:124">
      <c r="A64" s="728"/>
      <c r="I64" s="603"/>
      <c r="CZ64" s="731"/>
      <c r="DT64" s="603"/>
    </row>
    <row r="65" spans="1:124">
      <c r="A65" s="728"/>
      <c r="I65" s="603"/>
      <c r="CZ65" s="731"/>
      <c r="DT65" s="603"/>
    </row>
    <row r="66" spans="1:124">
      <c r="A66" s="728"/>
      <c r="I66" s="603"/>
      <c r="CZ66" s="731"/>
      <c r="DT66" s="603"/>
    </row>
    <row r="67" spans="1:124">
      <c r="A67" s="728"/>
      <c r="I67" s="603"/>
      <c r="CZ67" s="731"/>
      <c r="DT67" s="603"/>
    </row>
    <row r="68" spans="1:124">
      <c r="A68" s="728"/>
      <c r="I68" s="603"/>
      <c r="CZ68" s="731"/>
      <c r="DT68" s="603"/>
    </row>
    <row r="69" spans="1:124">
      <c r="A69" s="728"/>
      <c r="I69" s="603"/>
      <c r="CZ69" s="731"/>
      <c r="DT69" s="603"/>
    </row>
    <row r="70" spans="1:124">
      <c r="A70" s="728"/>
      <c r="I70" s="603"/>
      <c r="CZ70" s="731"/>
      <c r="DT70" s="603"/>
    </row>
    <row r="71" spans="1:124">
      <c r="A71" s="728"/>
      <c r="I71" s="603"/>
      <c r="CZ71" s="731"/>
      <c r="DT71" s="603"/>
    </row>
    <row r="72" spans="1:124">
      <c r="A72" s="728"/>
      <c r="I72" s="603"/>
      <c r="CZ72" s="731"/>
      <c r="DT72" s="603"/>
    </row>
    <row r="73" spans="1:124">
      <c r="A73" s="728"/>
      <c r="I73" s="603"/>
      <c r="CZ73" s="731"/>
      <c r="DT73" s="603"/>
    </row>
    <row r="74" spans="1:124">
      <c r="A74" s="728"/>
      <c r="I74" s="603"/>
      <c r="CZ74" s="731"/>
      <c r="DT74" s="603"/>
    </row>
    <row r="75" spans="1:124">
      <c r="A75" s="728"/>
      <c r="I75" s="603"/>
      <c r="CZ75" s="731"/>
      <c r="DT75" s="603"/>
    </row>
    <row r="76" spans="1:124">
      <c r="A76" s="728"/>
      <c r="I76" s="603"/>
      <c r="CZ76" s="731"/>
      <c r="DT76" s="603"/>
    </row>
    <row r="77" spans="1:124">
      <c r="A77" s="728"/>
      <c r="I77" s="603"/>
      <c r="CZ77" s="731"/>
      <c r="DT77" s="603"/>
    </row>
    <row r="78" spans="1:124">
      <c r="A78" s="728"/>
      <c r="B78" s="626"/>
      <c r="I78" s="603"/>
      <c r="DF78" s="731"/>
      <c r="DT78" s="603"/>
    </row>
    <row r="79" spans="1:124">
      <c r="A79" s="728"/>
      <c r="B79" s="626"/>
      <c r="I79" s="603"/>
      <c r="DF79" s="731"/>
      <c r="DT79" s="603"/>
    </row>
    <row r="80" spans="1:124">
      <c r="A80" s="728"/>
      <c r="B80" s="626"/>
      <c r="I80" s="603"/>
      <c r="DF80" s="731"/>
      <c r="DT80" s="603"/>
    </row>
    <row r="81" spans="1:494">
      <c r="A81" s="728"/>
      <c r="B81" s="626"/>
      <c r="I81" s="603"/>
      <c r="DF81" s="731"/>
      <c r="DT81" s="603"/>
    </row>
    <row r="82" spans="1:494">
      <c r="A82" s="728"/>
      <c r="I82" s="603"/>
      <c r="DF82" s="731"/>
      <c r="DT82" s="603"/>
    </row>
    <row r="83" spans="1:494">
      <c r="A83" s="728"/>
      <c r="I83" s="603"/>
      <c r="DF83" s="731"/>
      <c r="DT83" s="603"/>
    </row>
    <row r="84" spans="1:494">
      <c r="A84" s="728"/>
      <c r="I84" s="603"/>
      <c r="DF84" s="731"/>
      <c r="DT84" s="603"/>
    </row>
    <row r="85" spans="1:494">
      <c r="A85" s="728"/>
      <c r="I85" s="603"/>
      <c r="DF85" s="731"/>
      <c r="DT85" s="603"/>
    </row>
    <row r="86" spans="1:494">
      <c r="A86" s="732"/>
      <c r="F86" s="704"/>
      <c r="I86" s="603"/>
      <c r="DF86" s="731"/>
      <c r="DT86" s="603"/>
    </row>
    <row r="87" spans="1:494">
      <c r="A87" s="728"/>
      <c r="B87" s="704"/>
      <c r="C87" s="705"/>
      <c r="D87" s="705"/>
      <c r="E87" s="704"/>
      <c r="G87" s="705"/>
      <c r="H87" s="705"/>
      <c r="I87" s="704"/>
      <c r="J87" s="704"/>
      <c r="K87" s="705"/>
      <c r="L87" s="705"/>
      <c r="M87" s="704"/>
      <c r="N87" s="704"/>
      <c r="O87" s="705"/>
      <c r="P87" s="705"/>
      <c r="Q87" s="704"/>
      <c r="R87" s="704"/>
      <c r="S87" s="705"/>
      <c r="T87" s="705"/>
      <c r="U87" s="704"/>
      <c r="V87" s="704"/>
      <c r="W87" s="705"/>
      <c r="X87" s="705"/>
      <c r="Y87" s="704"/>
      <c r="Z87" s="704"/>
      <c r="AA87" s="705"/>
      <c r="AB87" s="705"/>
      <c r="AC87" s="704"/>
      <c r="AD87" s="704"/>
      <c r="AE87" s="705"/>
      <c r="AF87" s="705"/>
      <c r="AG87" s="704"/>
      <c r="AH87" s="704"/>
      <c r="AI87" s="705"/>
      <c r="AJ87" s="705"/>
      <c r="AK87" s="704"/>
      <c r="AL87" s="704"/>
      <c r="AM87" s="705"/>
      <c r="AN87" s="705"/>
      <c r="AO87" s="704"/>
      <c r="AP87" s="704"/>
      <c r="AQ87" s="705"/>
      <c r="AR87" s="705"/>
      <c r="AS87" s="704"/>
      <c r="AT87" s="704"/>
      <c r="AU87" s="705"/>
      <c r="AV87" s="705"/>
      <c r="AW87" s="704"/>
      <c r="AX87" s="704"/>
      <c r="AY87" s="705"/>
      <c r="AZ87" s="705"/>
      <c r="BA87" s="704"/>
      <c r="BB87" s="704"/>
      <c r="BC87" s="705"/>
      <c r="BD87" s="705"/>
      <c r="BE87" s="704"/>
      <c r="BF87" s="704"/>
      <c r="BG87" s="705"/>
      <c r="BH87" s="705"/>
      <c r="BI87" s="704"/>
      <c r="BJ87" s="704"/>
      <c r="BK87" s="705"/>
      <c r="BL87" s="705"/>
      <c r="BM87" s="704"/>
      <c r="BN87" s="704"/>
      <c r="BO87" s="705"/>
      <c r="BP87" s="705"/>
      <c r="BQ87" s="704"/>
      <c r="BR87" s="704"/>
      <c r="BS87" s="705"/>
      <c r="BT87" s="705"/>
      <c r="BU87" s="704"/>
      <c r="BV87" s="704"/>
      <c r="BW87" s="705"/>
      <c r="BX87" s="705"/>
      <c r="BY87" s="704"/>
      <c r="BZ87" s="704"/>
      <c r="CA87" s="705"/>
      <c r="CB87" s="705"/>
      <c r="CC87" s="704"/>
      <c r="CD87" s="704"/>
      <c r="CE87" s="705"/>
      <c r="CF87" s="705"/>
      <c r="CG87" s="704"/>
      <c r="CH87" s="704"/>
      <c r="CI87" s="705"/>
      <c r="CJ87" s="705"/>
      <c r="CK87" s="704"/>
      <c r="CL87" s="704"/>
      <c r="CM87" s="705"/>
      <c r="CN87" s="705"/>
      <c r="CO87" s="704"/>
      <c r="CP87" s="733"/>
      <c r="CQ87" s="705"/>
      <c r="CR87" s="705"/>
      <c r="CS87" s="704"/>
      <c r="CT87" s="704"/>
      <c r="CU87" s="705"/>
      <c r="CV87" s="705"/>
      <c r="CW87" s="704"/>
      <c r="CX87" s="704"/>
      <c r="CY87" s="705"/>
      <c r="CZ87" s="705"/>
      <c r="DA87" s="704"/>
      <c r="DB87" s="704"/>
      <c r="DC87" s="705"/>
      <c r="DD87" s="705"/>
      <c r="DE87" s="704"/>
      <c r="DF87" s="705">
        <v>1</v>
      </c>
      <c r="DG87" s="714">
        <v>1.0334347700395798</v>
      </c>
      <c r="DH87" s="714">
        <f t="shared" ref="DH87:DO87" si="194">DG87*1.01</f>
        <v>1.0437691177399757</v>
      </c>
      <c r="DI87" s="714">
        <f t="shared" si="194"/>
        <v>1.0542068089173755</v>
      </c>
      <c r="DJ87" s="714">
        <f t="shared" si="194"/>
        <v>1.0647488770065492</v>
      </c>
      <c r="DK87" s="714">
        <f t="shared" si="194"/>
        <v>1.0753963657766148</v>
      </c>
      <c r="DL87" s="714">
        <f t="shared" si="194"/>
        <v>1.0861503294343811</v>
      </c>
      <c r="DM87" s="714">
        <f t="shared" si="194"/>
        <v>1.0970118327287248</v>
      </c>
      <c r="DN87" s="714">
        <f t="shared" si="194"/>
        <v>1.107981951056012</v>
      </c>
      <c r="DO87" s="714">
        <f t="shared" si="194"/>
        <v>1.1190617705665722</v>
      </c>
      <c r="DP87" s="714"/>
      <c r="DQ87" s="714"/>
      <c r="DR87" s="714"/>
      <c r="DS87" s="714">
        <v>1.167</v>
      </c>
      <c r="DT87" s="714"/>
      <c r="DU87" s="714"/>
      <c r="DV87" s="714"/>
      <c r="DW87" s="714">
        <v>1.2190000000000001</v>
      </c>
      <c r="DY87" s="714"/>
      <c r="DZ87" s="714"/>
      <c r="EA87" s="714">
        <v>1.2729999999999999</v>
      </c>
      <c r="EB87" s="714"/>
      <c r="EC87" s="714"/>
      <c r="ED87" s="714"/>
      <c r="EE87" s="714">
        <v>1.331</v>
      </c>
      <c r="EF87" s="714"/>
      <c r="EG87" s="714"/>
      <c r="EH87" s="714"/>
      <c r="EI87" s="714">
        <v>1.391</v>
      </c>
      <c r="EJ87" s="714"/>
      <c r="EK87" s="714"/>
      <c r="EL87" s="714"/>
      <c r="EM87" s="714">
        <v>1.4530000000000001</v>
      </c>
      <c r="EN87" s="714"/>
      <c r="EO87" s="714"/>
      <c r="EP87" s="714"/>
      <c r="EQ87" s="714">
        <v>1.5189999999999999</v>
      </c>
      <c r="ER87" s="714"/>
      <c r="ES87" s="714"/>
      <c r="ET87" s="714"/>
      <c r="EU87" s="714">
        <v>1.5880000000000001</v>
      </c>
      <c r="EV87" s="714"/>
      <c r="EW87" s="714"/>
      <c r="EX87" s="714"/>
      <c r="EY87" s="714">
        <v>1.6619999999999999</v>
      </c>
      <c r="EZ87" s="714"/>
      <c r="FA87" s="714"/>
      <c r="FB87" s="714"/>
      <c r="FC87" s="714">
        <v>1.7390000000000001</v>
      </c>
      <c r="FD87" s="714"/>
      <c r="FE87" s="714"/>
      <c r="FF87" s="714"/>
      <c r="FG87" s="714">
        <v>1.821</v>
      </c>
      <c r="FH87" s="714"/>
      <c r="FI87" s="714"/>
      <c r="FJ87" s="714"/>
      <c r="FK87" s="714">
        <v>1.907</v>
      </c>
      <c r="FL87" s="714"/>
      <c r="FM87" s="714"/>
      <c r="FN87" s="714"/>
      <c r="FO87" s="714">
        <v>1.998</v>
      </c>
      <c r="FP87" s="714"/>
      <c r="FQ87" s="714"/>
      <c r="FR87" s="714"/>
      <c r="FS87" s="714">
        <v>2.0939999999999999</v>
      </c>
      <c r="FT87" s="714"/>
      <c r="FU87" s="714"/>
      <c r="FV87" s="714"/>
      <c r="FW87" s="714">
        <v>2.1960000000000002</v>
      </c>
      <c r="FX87" s="714"/>
      <c r="FY87" s="714"/>
      <c r="FZ87" s="714"/>
      <c r="GA87" s="714">
        <v>2.2810000000000001</v>
      </c>
      <c r="GB87" s="714"/>
      <c r="GC87" s="714"/>
      <c r="GD87" s="714"/>
      <c r="GE87" s="714">
        <v>2.3610000000000002</v>
      </c>
      <c r="GF87" s="714"/>
      <c r="GG87" s="714"/>
      <c r="GH87" s="714"/>
      <c r="GI87" s="714">
        <v>2.4430000000000001</v>
      </c>
      <c r="GJ87" s="714"/>
      <c r="GK87" s="714"/>
      <c r="GL87" s="714"/>
      <c r="GM87" s="714">
        <v>2.5289999999999999</v>
      </c>
      <c r="GN87" s="714"/>
      <c r="GO87" s="714"/>
      <c r="GP87" s="714"/>
      <c r="GQ87" s="714">
        <v>2.617</v>
      </c>
      <c r="GR87" s="705"/>
      <c r="GS87" s="705"/>
      <c r="GT87" s="705"/>
      <c r="GU87" s="705"/>
      <c r="GV87" s="705"/>
      <c r="GW87" s="705"/>
      <c r="GX87" s="705"/>
      <c r="GY87" s="705"/>
      <c r="GZ87" s="705"/>
      <c r="HA87" s="705"/>
      <c r="HB87" s="705"/>
      <c r="HC87" s="705"/>
      <c r="HD87" s="705"/>
      <c r="HE87" s="705"/>
      <c r="HF87" s="705"/>
      <c r="HG87" s="705"/>
      <c r="HH87" s="705"/>
      <c r="HI87" s="705"/>
      <c r="HJ87" s="705"/>
      <c r="HK87" s="705"/>
      <c r="HL87" s="705"/>
      <c r="HM87" s="705"/>
      <c r="HN87" s="705"/>
      <c r="HO87" s="705"/>
      <c r="HP87" s="705"/>
      <c r="HQ87" s="705"/>
      <c r="HR87" s="705"/>
      <c r="HS87" s="705"/>
      <c r="HT87" s="705"/>
      <c r="HU87" s="714"/>
      <c r="HV87" s="714"/>
      <c r="HW87" s="714"/>
      <c r="HX87" s="714"/>
      <c r="HY87" s="714"/>
      <c r="HZ87" s="714"/>
      <c r="IA87" s="714"/>
      <c r="IB87" s="714"/>
      <c r="IC87" s="714"/>
      <c r="ID87" s="714"/>
      <c r="IE87" s="714"/>
      <c r="IF87" s="714"/>
      <c r="IG87" s="714"/>
      <c r="IH87" s="714"/>
      <c r="IJ87" s="714"/>
      <c r="IK87" s="714"/>
      <c r="IL87" s="714"/>
      <c r="IN87" s="714"/>
      <c r="IO87" s="714"/>
      <c r="IP87" s="714"/>
      <c r="IR87" s="714"/>
      <c r="IS87" s="714"/>
      <c r="IT87" s="714"/>
      <c r="IV87" s="714"/>
      <c r="IW87" s="714"/>
      <c r="IX87" s="714"/>
      <c r="IZ87" s="714"/>
      <c r="JA87" s="714"/>
      <c r="JB87" s="714"/>
      <c r="JD87" s="714"/>
      <c r="JE87" s="714"/>
      <c r="JF87" s="714"/>
      <c r="JH87" s="714"/>
      <c r="JI87" s="714"/>
      <c r="JJ87" s="714"/>
      <c r="JL87" s="714"/>
      <c r="JM87" s="714"/>
      <c r="JN87" s="714"/>
      <c r="JP87" s="714"/>
      <c r="JQ87" s="714"/>
      <c r="JR87" s="714"/>
      <c r="JT87" s="714"/>
      <c r="JU87" s="714"/>
      <c r="JV87" s="714"/>
      <c r="JX87" s="714"/>
      <c r="JY87" s="714"/>
      <c r="JZ87" s="714"/>
      <c r="KB87" s="714"/>
      <c r="KC87" s="714"/>
      <c r="KD87" s="714"/>
      <c r="KF87" s="714"/>
      <c r="KG87" s="714"/>
      <c r="KH87" s="714"/>
      <c r="KJ87" s="714"/>
      <c r="KK87" s="714"/>
      <c r="KL87" s="714"/>
      <c r="KN87" s="714"/>
      <c r="KO87" s="714"/>
      <c r="KP87" s="714"/>
      <c r="KR87" s="714"/>
      <c r="KS87" s="714"/>
      <c r="KT87" s="714"/>
      <c r="KV87" s="714"/>
      <c r="KW87" s="714"/>
      <c r="KX87" s="714"/>
      <c r="KZ87" s="714"/>
      <c r="LA87" s="714"/>
      <c r="LB87" s="714"/>
      <c r="LD87" s="714"/>
      <c r="LE87" s="714"/>
      <c r="LF87" s="714"/>
      <c r="LH87" s="714"/>
      <c r="LI87" s="714"/>
      <c r="LJ87" s="714"/>
      <c r="LL87" s="714"/>
      <c r="LM87" s="714"/>
      <c r="LN87" s="714"/>
      <c r="LP87" s="714"/>
      <c r="LQ87" s="714"/>
      <c r="LR87" s="714"/>
      <c r="LT87" s="714"/>
      <c r="LU87" s="714"/>
      <c r="LV87" s="714"/>
      <c r="LX87" s="714"/>
      <c r="LY87" s="714"/>
      <c r="LZ87" s="714"/>
      <c r="MB87" s="714"/>
      <c r="MC87" s="714"/>
      <c r="MD87" s="714"/>
      <c r="MF87" s="714"/>
      <c r="MG87" s="714"/>
      <c r="MH87" s="714"/>
      <c r="MJ87" s="714"/>
      <c r="MK87" s="714"/>
      <c r="ML87" s="714"/>
      <c r="MN87" s="714"/>
      <c r="MO87" s="714"/>
      <c r="MP87" s="714"/>
      <c r="MR87" s="714"/>
      <c r="MS87" s="714"/>
      <c r="MT87" s="714"/>
      <c r="MV87" s="714"/>
      <c r="MW87" s="714"/>
      <c r="MX87" s="714"/>
      <c r="MZ87" s="714"/>
      <c r="NA87" s="714"/>
      <c r="NB87" s="714"/>
      <c r="ND87" s="714"/>
      <c r="NE87" s="714"/>
      <c r="NF87" s="714"/>
      <c r="NH87" s="714"/>
      <c r="NI87" s="714"/>
      <c r="NJ87" s="714"/>
      <c r="NL87" s="714"/>
      <c r="NM87" s="714"/>
      <c r="NN87" s="714"/>
      <c r="NP87" s="714"/>
      <c r="NQ87" s="714"/>
      <c r="NR87" s="714"/>
      <c r="NT87" s="714"/>
      <c r="NU87" s="714"/>
      <c r="NV87" s="714"/>
      <c r="NX87" s="714"/>
      <c r="NY87" s="714"/>
      <c r="NZ87" s="714"/>
      <c r="OB87" s="714"/>
      <c r="OC87" s="714"/>
      <c r="OD87" s="714"/>
      <c r="OF87" s="714"/>
      <c r="OG87" s="714"/>
      <c r="OH87" s="714"/>
      <c r="OJ87" s="714"/>
      <c r="OK87" s="714"/>
      <c r="OL87" s="714"/>
      <c r="ON87" s="714"/>
      <c r="OO87" s="714"/>
      <c r="OP87" s="714"/>
      <c r="OR87" s="714"/>
      <c r="OS87" s="714"/>
      <c r="OT87" s="714"/>
      <c r="OV87" s="714"/>
      <c r="OW87" s="714"/>
      <c r="OX87" s="714"/>
      <c r="OZ87" s="714"/>
      <c r="PA87" s="714"/>
      <c r="PB87" s="714"/>
      <c r="PD87" s="714"/>
      <c r="PE87" s="714"/>
      <c r="PF87" s="714"/>
      <c r="PH87" s="714"/>
      <c r="PI87" s="714"/>
      <c r="PJ87" s="714"/>
      <c r="PL87" s="714"/>
      <c r="PM87" s="714"/>
      <c r="PN87" s="714"/>
      <c r="PP87" s="714"/>
      <c r="PQ87" s="714"/>
      <c r="PR87" s="714"/>
      <c r="PT87" s="714"/>
      <c r="PU87" s="714"/>
      <c r="PV87" s="714"/>
      <c r="PX87" s="714"/>
      <c r="PY87" s="714"/>
      <c r="PZ87" s="714"/>
      <c r="QB87" s="714"/>
      <c r="QC87" s="714"/>
      <c r="QD87" s="714"/>
      <c r="QF87" s="714"/>
      <c r="QG87" s="714"/>
      <c r="QH87" s="714"/>
      <c r="QJ87" s="714"/>
      <c r="QK87" s="714"/>
      <c r="QL87" s="714"/>
      <c r="QN87" s="714"/>
      <c r="QO87" s="714"/>
      <c r="QP87" s="714"/>
      <c r="QR87" s="714"/>
      <c r="QS87" s="714"/>
      <c r="QT87" s="714"/>
      <c r="QV87" s="714"/>
      <c r="QW87" s="714"/>
      <c r="QX87" s="714"/>
      <c r="QZ87" s="714"/>
      <c r="RA87" s="714"/>
      <c r="RB87" s="714"/>
      <c r="RD87" s="714"/>
      <c r="RE87" s="714"/>
      <c r="RF87" s="714"/>
      <c r="RH87" s="714"/>
      <c r="RI87" s="714"/>
      <c r="RJ87" s="714"/>
      <c r="RL87" s="714"/>
      <c r="RM87" s="714"/>
      <c r="RN87" s="714"/>
      <c r="RP87" s="714"/>
      <c r="RQ87" s="714"/>
      <c r="RR87" s="714"/>
      <c r="RT87" s="714"/>
      <c r="RU87" s="714"/>
      <c r="RV87" s="714"/>
      <c r="RX87" s="714"/>
      <c r="RY87" s="714"/>
      <c r="RZ87" s="714"/>
    </row>
    <row r="88" spans="1:494">
      <c r="DT88" s="734"/>
      <c r="DU88" s="705"/>
      <c r="DV88" s="705"/>
      <c r="DW88" s="704"/>
      <c r="DX88" s="704"/>
      <c r="DY88" s="705"/>
      <c r="DZ88" s="705"/>
      <c r="EA88" s="704"/>
      <c r="EB88" s="704"/>
      <c r="EC88" s="705"/>
      <c r="ED88" s="705"/>
      <c r="EE88" s="704"/>
      <c r="EF88" s="704"/>
      <c r="EG88" s="705">
        <f>DS87/DO87</f>
        <v>1.0428378760621562</v>
      </c>
      <c r="EH88" s="705"/>
      <c r="EI88" s="704"/>
      <c r="EJ88" s="704"/>
      <c r="EK88" s="705"/>
      <c r="EL88" s="705"/>
      <c r="EM88" s="704"/>
      <c r="EN88" s="704"/>
      <c r="EO88" s="705"/>
      <c r="EP88" s="705"/>
      <c r="EQ88" s="704"/>
      <c r="ER88" s="704"/>
      <c r="ES88" s="705"/>
      <c r="ET88" s="705"/>
      <c r="EU88" s="704"/>
      <c r="EV88" s="704"/>
      <c r="EW88" s="705"/>
      <c r="EX88" s="705"/>
      <c r="EY88" s="704"/>
      <c r="EZ88" s="704"/>
      <c r="FA88" s="705"/>
      <c r="FB88" s="705"/>
      <c r="FC88" s="704"/>
      <c r="FD88" s="704"/>
      <c r="FE88" s="705"/>
      <c r="FF88" s="705"/>
      <c r="FG88" s="704"/>
      <c r="FH88" s="704"/>
      <c r="FI88" s="705"/>
      <c r="FJ88" s="705"/>
      <c r="FK88" s="704"/>
      <c r="FL88" s="704"/>
      <c r="FM88" s="705"/>
      <c r="FN88" s="735"/>
      <c r="FO88" s="735"/>
      <c r="FP88" s="735"/>
      <c r="FQ88" s="735"/>
      <c r="FR88" s="735"/>
      <c r="FS88" s="735"/>
      <c r="FT88" s="735"/>
      <c r="FU88" s="735"/>
      <c r="FV88" s="735"/>
      <c r="FW88" s="735"/>
      <c r="FX88" s="735"/>
      <c r="FY88" s="735"/>
      <c r="FZ88" s="735"/>
      <c r="GA88" s="735"/>
      <c r="GB88" s="735"/>
      <c r="GC88" s="735"/>
      <c r="GD88" s="735"/>
      <c r="GE88" s="735"/>
      <c r="GF88" s="735"/>
      <c r="GG88" s="735"/>
      <c r="GH88" s="735"/>
      <c r="GI88" s="735"/>
      <c r="GJ88" s="735"/>
      <c r="GK88" s="603">
        <f>FW87/FS87</f>
        <v>1.0487106017191978</v>
      </c>
      <c r="GL88" s="735"/>
      <c r="GM88" s="735"/>
      <c r="GN88" s="735"/>
      <c r="GO88" s="603">
        <f>GA87/FW87</f>
        <v>1.0387067395264116</v>
      </c>
      <c r="GS88" s="603">
        <f>GE87/GA87</f>
        <v>1.0350723366944323</v>
      </c>
      <c r="GW88" s="604">
        <f>GI87/GE87</f>
        <v>1.0347310461668784</v>
      </c>
      <c r="GX88" s="604"/>
      <c r="HA88" s="604">
        <f>GM87/GI87</f>
        <v>1.0352026197298403</v>
      </c>
      <c r="HE88" s="604">
        <f>GQ87/GM87</f>
        <v>1.0347963621984975</v>
      </c>
    </row>
    <row r="89" spans="1:494">
      <c r="DT89" s="736"/>
      <c r="DU89" s="609"/>
      <c r="DV89" s="609"/>
      <c r="DW89" s="609"/>
      <c r="DX89" s="609"/>
      <c r="DY89" s="609"/>
      <c r="DZ89" s="609"/>
      <c r="EA89" s="609"/>
      <c r="EB89" s="609"/>
      <c r="EC89" s="609"/>
      <c r="ED89" s="609"/>
      <c r="EE89" s="609"/>
      <c r="EF89" s="609"/>
      <c r="EG89" s="609"/>
      <c r="EH89" s="609"/>
      <c r="EI89" s="609"/>
      <c r="EJ89" s="609"/>
      <c r="EK89" s="609"/>
      <c r="EL89" s="609"/>
      <c r="EM89" s="609"/>
      <c r="EN89" s="609"/>
      <c r="EO89" s="609"/>
      <c r="EP89" s="609"/>
      <c r="EQ89" s="609"/>
      <c r="ER89" s="609"/>
      <c r="ES89" s="609"/>
      <c r="ET89" s="609"/>
      <c r="EU89" s="609"/>
      <c r="EV89" s="609"/>
      <c r="EW89" s="609"/>
      <c r="EX89" s="737"/>
      <c r="EY89" s="737"/>
      <c r="EZ89" s="737"/>
      <c r="FA89" s="737"/>
      <c r="FB89" s="737"/>
      <c r="FC89" s="737"/>
      <c r="FD89" s="737"/>
      <c r="FE89" s="737"/>
      <c r="FF89" s="737"/>
      <c r="FG89" s="609"/>
      <c r="FH89" s="609"/>
      <c r="FI89" s="609"/>
      <c r="FJ89" s="609"/>
      <c r="FK89" s="609"/>
      <c r="FL89" s="609"/>
      <c r="FM89" s="609"/>
      <c r="FN89" s="609"/>
      <c r="FO89" s="609"/>
      <c r="FP89" s="609"/>
      <c r="FQ89" s="609"/>
      <c r="FR89" s="609"/>
      <c r="FS89" s="609"/>
      <c r="FT89" s="609"/>
      <c r="FU89" s="609"/>
      <c r="FV89" s="609"/>
      <c r="FW89" s="609"/>
      <c r="FX89" s="609"/>
      <c r="FY89" s="609"/>
      <c r="FZ89" s="609"/>
      <c r="GA89" s="609"/>
      <c r="GB89" s="609"/>
      <c r="GC89" s="609"/>
      <c r="GD89" s="609"/>
      <c r="GE89" s="609"/>
      <c r="GF89" s="609"/>
      <c r="GG89" s="609"/>
      <c r="GH89" s="609"/>
      <c r="GI89" s="609"/>
      <c r="GJ89" s="609"/>
      <c r="GK89" s="609"/>
      <c r="GL89" s="609"/>
      <c r="GM89" s="609"/>
      <c r="GW89" s="604"/>
      <c r="GX89" s="604"/>
    </row>
  </sheetData>
  <mergeCells count="2">
    <mergeCell ref="B2:D2"/>
    <mergeCell ref="B28:C39"/>
  </mergeCells>
  <phoneticPr fontId="1" type="noConversion"/>
  <dataValidations count="4">
    <dataValidation type="list" allowBlank="1" showInputMessage="1" showErrorMessage="1" sqref="C9">
      <formula1>$L$2:$II$2</formula1>
    </dataValidation>
    <dataValidation type="list" allowBlank="1" showInputMessage="1" showErrorMessage="1" sqref="C7:C8">
      <formula1>$L$2:$RS$2</formula1>
    </dataValidation>
    <dataValidation type="list" allowBlank="1" showInputMessage="1" showErrorMessage="1" sqref="F27:F28">
      <formula1>$I$2:$I$3</formula1>
    </dataValidation>
    <dataValidation type="list" allowBlank="1" showInputMessage="1" showErrorMessage="1" promptTitle="Select WBS Code" prompt="Select WBS Code" sqref="A4">
      <formula1>$H$7:$H$28</formula1>
    </dataValidation>
  </dataValidations>
  <pageMargins left="0.75" right="0.75" top="1" bottom="1" header="0.5" footer="0.5"/>
  <pageSetup orientation="landscape" r:id="rId1"/>
  <headerFooter alignWithMargins="0"/>
  <colBreaks count="1" manualBreakCount="1">
    <brk id="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Input %</vt:lpstr>
      <vt:lpstr>TPCS</vt:lpstr>
      <vt:lpstr>TPCS Rules</vt:lpstr>
      <vt:lpstr>CWCCIS</vt:lpstr>
      <vt:lpstr>cwbs</vt:lpstr>
      <vt:lpstr>cwccis</vt:lpstr>
      <vt:lpstr>FiscalYear</vt:lpstr>
      <vt:lpstr>FiscalYearQ1</vt:lpstr>
      <vt:lpstr>CWCCIS!Print_Area</vt:lpstr>
      <vt:lpstr>TPCS!Print_Area</vt:lpstr>
      <vt:lpstr>ProgramYear</vt:lpstr>
      <vt:lpstr>row</vt:lpstr>
      <vt:lpstr>time</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Clausen</dc:creator>
  <cp:lastModifiedBy>g4edcjgn</cp:lastModifiedBy>
  <cp:lastPrinted>2012-05-18T18:25:43Z</cp:lastPrinted>
  <dcterms:created xsi:type="dcterms:W3CDTF">2006-09-19T17:03:32Z</dcterms:created>
  <dcterms:modified xsi:type="dcterms:W3CDTF">2014-04-22T17:44:07Z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