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N:\COST ENGINEERING FORMS AND FILES - LATEST\Total Project Cost Summary (TPCS)\"/>
    </mc:Choice>
  </mc:AlternateContent>
  <xr:revisionPtr revIDLastSave="0" documentId="13_ncr:1_{A6DD646E-03F1-4A68-BB9C-C0C6B1798FC3}" xr6:coauthVersionLast="47" xr6:coauthVersionMax="47" xr10:uidLastSave="{00000000-0000-0000-0000-000000000000}"/>
  <bookViews>
    <workbookView xWindow="-120" yWindow="-120" windowWidth="29040" windowHeight="15720" activeTab="3" xr2:uid="{00000000-000D-0000-FFFF-FFFF00000000}"/>
  </bookViews>
  <sheets>
    <sheet name="Input" sheetId="9" r:id="rId1"/>
    <sheet name="TPCS" sheetId="1" r:id="rId2"/>
    <sheet name="TPCS Rules" sheetId="8" r:id="rId3"/>
    <sheet name="CWCCIS" sheetId="7" r:id="rId4"/>
    <sheet name="Midpoint Calculator" sheetId="10" r:id="rId5"/>
  </sheets>
  <externalReferences>
    <externalReference r:id="rId6"/>
  </externalReferences>
  <definedNames>
    <definedName name="_Fill" hidden="1">[1]CALCULATIONS!#REF!</definedName>
    <definedName name="_xlnm._FilterDatabase" localSheetId="2" hidden="1">'TPCS Rules'!$A$9:$G$69</definedName>
    <definedName name="cwbs">CWCCIS!$H$7:$H$29</definedName>
    <definedName name="cwccis">CWCCIS!$L$2:$RS$28</definedName>
    <definedName name="FiscalYear">Input!$A$73:$A$193</definedName>
    <definedName name="FiscalYearQ1">Input!$C$73:$C$193</definedName>
    <definedName name="_xlnm.Print_Area" localSheetId="3">CWCCIS!$A$1:$F$12</definedName>
    <definedName name="_xlnm.Print_Area" localSheetId="1">TPCS!$J$7:$AA$102</definedName>
    <definedName name="ProgramYear">Input!$B$73:$B$193</definedName>
    <definedName name="row">CWCCIS!$H$7:$J$28</definedName>
    <definedName name="time">CWCCIS!$L$2:$RS$2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1" i="1" l="1"/>
  <c r="L92" i="1"/>
  <c r="L93" i="1"/>
  <c r="EG27" i="7"/>
  <c r="EF27" i="7" s="1"/>
  <c r="EK27" i="7"/>
  <c r="EO27" i="7"/>
  <c r="EL27" i="7" s="1"/>
  <c r="ES27" i="7"/>
  <c r="EP27" i="7" s="1"/>
  <c r="EW27" i="7"/>
  <c r="FA27" i="7"/>
  <c r="EX27" i="7" s="1"/>
  <c r="FE27" i="7"/>
  <c r="FI27" i="7"/>
  <c r="FF27" i="7" s="1"/>
  <c r="FM27" i="7"/>
  <c r="FQ27" i="7"/>
  <c r="J31" i="7"/>
  <c r="J30" i="7"/>
  <c r="FH27" i="7" l="1"/>
  <c r="FG27" i="7"/>
  <c r="EY27" i="7"/>
  <c r="EZ27" i="7"/>
  <c r="ET27" i="7"/>
  <c r="EN27" i="7"/>
  <c r="EM27" i="7"/>
  <c r="FJ27" i="7"/>
  <c r="FB27" i="7"/>
  <c r="FC27" i="7"/>
  <c r="FD27" i="7"/>
  <c r="EV27" i="7"/>
  <c r="EU27" i="7"/>
  <c r="FU27" i="7"/>
  <c r="FT27" i="7" s="1"/>
  <c r="FP27" i="7"/>
  <c r="FO27" i="7"/>
  <c r="FN27" i="7"/>
  <c r="EH27" i="7"/>
  <c r="EI27" i="7"/>
  <c r="EJ27" i="7"/>
  <c r="FL27" i="7"/>
  <c r="ER27" i="7"/>
  <c r="FK27" i="7"/>
  <c r="EQ27" i="7"/>
  <c r="B14" i="7"/>
  <c r="M94" i="1"/>
  <c r="O94" i="1"/>
  <c r="Q94" i="1"/>
  <c r="S94" i="1" s="1"/>
  <c r="W94" i="1"/>
  <c r="L30" i="1"/>
  <c r="N85" i="1"/>
  <c r="N86" i="1"/>
  <c r="N87" i="1"/>
  <c r="N88" i="1"/>
  <c r="N89" i="1"/>
  <c r="N90" i="1"/>
  <c r="N91" i="1"/>
  <c r="N92" i="1"/>
  <c r="N93" i="1"/>
  <c r="F94" i="1"/>
  <c r="E94" i="1"/>
  <c r="J84" i="1"/>
  <c r="D68" i="1"/>
  <c r="SC26" i="7"/>
  <c r="JA31" i="7"/>
  <c r="A73" i="1"/>
  <c r="A74" i="1"/>
  <c r="A75" i="1"/>
  <c r="IW31" i="7"/>
  <c r="JU31" i="7"/>
  <c r="JY31" i="7"/>
  <c r="KC31" i="7"/>
  <c r="KG31" i="7"/>
  <c r="KK31" i="7"/>
  <c r="KO31" i="7"/>
  <c r="KS31" i="7"/>
  <c r="KW31" i="7"/>
  <c r="LA31" i="7"/>
  <c r="LE31" i="7"/>
  <c r="LI31" i="7"/>
  <c r="LM31" i="7"/>
  <c r="LQ31" i="7" s="1"/>
  <c r="LU31" i="7" s="1"/>
  <c r="LY31" i="7" s="1"/>
  <c r="MC31" i="7" s="1"/>
  <c r="MG31" i="7" s="1"/>
  <c r="MK31" i="7" s="1"/>
  <c r="MO31" i="7" s="1"/>
  <c r="MS31" i="7" s="1"/>
  <c r="MW31" i="7" s="1"/>
  <c r="NA31" i="7" s="1"/>
  <c r="NE31" i="7" s="1"/>
  <c r="NI31" i="7" s="1"/>
  <c r="NM31" i="7" s="1"/>
  <c r="NQ31" i="7" s="1"/>
  <c r="NU31" i="7" s="1"/>
  <c r="NY31" i="7" s="1"/>
  <c r="OC31" i="7" s="1"/>
  <c r="OG31" i="7" s="1"/>
  <c r="OK31" i="7" s="1"/>
  <c r="OO31" i="7" s="1"/>
  <c r="OS31" i="7" s="1"/>
  <c r="OW31" i="7" s="1"/>
  <c r="PA31" i="7" s="1"/>
  <c r="PE31" i="7" s="1"/>
  <c r="PI31" i="7" s="1"/>
  <c r="PM31" i="7" s="1"/>
  <c r="PQ31" i="7" s="1"/>
  <c r="PU31" i="7" s="1"/>
  <c r="PY31" i="7" s="1"/>
  <c r="QC31" i="7" s="1"/>
  <c r="QG31" i="7" s="1"/>
  <c r="QK31" i="7" s="1"/>
  <c r="QO31" i="7" s="1"/>
  <c r="QS31" i="7" s="1"/>
  <c r="QW31" i="7" s="1"/>
  <c r="RA31" i="7" s="1"/>
  <c r="RE31" i="7" s="1"/>
  <c r="RI31" i="7" s="1"/>
  <c r="RM31" i="7" s="1"/>
  <c r="RQ31" i="7" s="1"/>
  <c r="RU31" i="7" s="1"/>
  <c r="RY31" i="7" s="1"/>
  <c r="K31" i="7"/>
  <c r="K30" i="7"/>
  <c r="E28" i="7"/>
  <c r="E27" i="7"/>
  <c r="B20" i="7"/>
  <c r="D8" i="7"/>
  <c r="D7" i="7"/>
  <c r="D4" i="7"/>
  <c r="E7" i="7" s="1"/>
  <c r="B4" i="7"/>
  <c r="SA2" i="7"/>
  <c r="RZ2" i="7"/>
  <c r="RY2" i="7"/>
  <c r="RX2" i="7"/>
  <c r="RW2" i="7"/>
  <c r="RV2" i="7"/>
  <c r="RU2" i="7"/>
  <c r="RT2" i="7"/>
  <c r="RS2" i="7"/>
  <c r="RR2" i="7"/>
  <c r="RQ2" i="7"/>
  <c r="RP2" i="7"/>
  <c r="RO2" i="7"/>
  <c r="RN2" i="7"/>
  <c r="RM2" i="7"/>
  <c r="RL2" i="7"/>
  <c r="RK2" i="7"/>
  <c r="RJ2" i="7"/>
  <c r="RI2" i="7"/>
  <c r="RH2" i="7"/>
  <c r="RG2" i="7"/>
  <c r="RF2" i="7"/>
  <c r="RE2" i="7"/>
  <c r="RD2" i="7"/>
  <c r="RC2" i="7"/>
  <c r="RB2" i="7"/>
  <c r="RA2" i="7"/>
  <c r="QZ2" i="7"/>
  <c r="QY2" i="7"/>
  <c r="QX2" i="7"/>
  <c r="QW2" i="7"/>
  <c r="QV2" i="7"/>
  <c r="QU2" i="7"/>
  <c r="QT2" i="7"/>
  <c r="QS2" i="7"/>
  <c r="QR2" i="7"/>
  <c r="QQ2" i="7"/>
  <c r="QP2" i="7"/>
  <c r="QO2" i="7"/>
  <c r="QN2" i="7"/>
  <c r="QM2" i="7"/>
  <c r="QL2" i="7"/>
  <c r="QK2" i="7"/>
  <c r="QJ2" i="7"/>
  <c r="QI2" i="7"/>
  <c r="QH2" i="7"/>
  <c r="QG2" i="7"/>
  <c r="QF2" i="7"/>
  <c r="QE2" i="7"/>
  <c r="QD2" i="7"/>
  <c r="QC2" i="7"/>
  <c r="QB2" i="7"/>
  <c r="QA2" i="7"/>
  <c r="PZ2" i="7"/>
  <c r="PY2" i="7"/>
  <c r="PX2" i="7"/>
  <c r="PW2" i="7"/>
  <c r="PV2" i="7"/>
  <c r="PU2" i="7"/>
  <c r="PT2" i="7"/>
  <c r="PS2" i="7"/>
  <c r="PR2" i="7"/>
  <c r="PQ2" i="7"/>
  <c r="PP2" i="7"/>
  <c r="PO2" i="7"/>
  <c r="PN2" i="7"/>
  <c r="PM2" i="7"/>
  <c r="PL2" i="7"/>
  <c r="PK2" i="7"/>
  <c r="PJ2" i="7"/>
  <c r="PI2" i="7"/>
  <c r="PH2" i="7"/>
  <c r="PG2" i="7"/>
  <c r="PF2" i="7"/>
  <c r="PE2" i="7"/>
  <c r="PD2" i="7"/>
  <c r="PC2" i="7"/>
  <c r="PB2" i="7"/>
  <c r="PA2" i="7"/>
  <c r="OZ2" i="7"/>
  <c r="OY2" i="7"/>
  <c r="OX2" i="7"/>
  <c r="OW2" i="7"/>
  <c r="OV2" i="7"/>
  <c r="OU2" i="7"/>
  <c r="OT2" i="7"/>
  <c r="OS2" i="7"/>
  <c r="OR2" i="7"/>
  <c r="OQ2" i="7"/>
  <c r="OP2" i="7"/>
  <c r="OO2" i="7"/>
  <c r="ON2" i="7"/>
  <c r="OM2" i="7"/>
  <c r="OL2" i="7"/>
  <c r="OK2" i="7"/>
  <c r="OJ2" i="7"/>
  <c r="OI2" i="7"/>
  <c r="OH2" i="7"/>
  <c r="OG2" i="7"/>
  <c r="OF2" i="7"/>
  <c r="OE2" i="7"/>
  <c r="OD2" i="7"/>
  <c r="OC2" i="7"/>
  <c r="OB2" i="7"/>
  <c r="OA2" i="7"/>
  <c r="NZ2" i="7"/>
  <c r="NY2" i="7"/>
  <c r="NX2" i="7"/>
  <c r="NW2" i="7"/>
  <c r="NV2" i="7"/>
  <c r="NU2" i="7"/>
  <c r="NT2" i="7"/>
  <c r="NS2" i="7"/>
  <c r="NR2" i="7"/>
  <c r="NQ2" i="7"/>
  <c r="NP2" i="7"/>
  <c r="NO2" i="7"/>
  <c r="NN2" i="7"/>
  <c r="NM2" i="7"/>
  <c r="NL2" i="7"/>
  <c r="NK2" i="7"/>
  <c r="NJ2" i="7"/>
  <c r="NI2" i="7"/>
  <c r="NH2" i="7"/>
  <c r="NG2" i="7"/>
  <c r="NF2" i="7"/>
  <c r="NE2" i="7"/>
  <c r="ND2" i="7"/>
  <c r="NC2" i="7"/>
  <c r="NB2" i="7"/>
  <c r="NA2" i="7"/>
  <c r="MZ2" i="7"/>
  <c r="MY2" i="7"/>
  <c r="MX2" i="7"/>
  <c r="MW2" i="7"/>
  <c r="MV2" i="7"/>
  <c r="MU2" i="7"/>
  <c r="MT2" i="7"/>
  <c r="MS2" i="7"/>
  <c r="MR2" i="7"/>
  <c r="MQ2" i="7"/>
  <c r="MP2" i="7"/>
  <c r="MO2" i="7"/>
  <c r="MN2" i="7"/>
  <c r="MM2" i="7"/>
  <c r="ML2" i="7"/>
  <c r="MK2" i="7"/>
  <c r="MJ2" i="7"/>
  <c r="MI2" i="7"/>
  <c r="MH2" i="7"/>
  <c r="MG2" i="7"/>
  <c r="MF2" i="7"/>
  <c r="ME2" i="7"/>
  <c r="MD2" i="7"/>
  <c r="MC2" i="7"/>
  <c r="MB2" i="7"/>
  <c r="MA2" i="7"/>
  <c r="LZ2" i="7"/>
  <c r="LY2" i="7"/>
  <c r="LX2" i="7"/>
  <c r="LW2" i="7"/>
  <c r="LV2" i="7"/>
  <c r="LU2" i="7"/>
  <c r="LT2" i="7"/>
  <c r="LS2" i="7"/>
  <c r="LR2" i="7"/>
  <c r="LQ2" i="7"/>
  <c r="LP2" i="7"/>
  <c r="LO2" i="7"/>
  <c r="LN2" i="7"/>
  <c r="LM2" i="7"/>
  <c r="LL2" i="7"/>
  <c r="LK2" i="7"/>
  <c r="LJ2" i="7"/>
  <c r="LI2" i="7"/>
  <c r="LH2" i="7"/>
  <c r="LG2" i="7"/>
  <c r="LF2" i="7"/>
  <c r="LE2" i="7"/>
  <c r="LD2" i="7"/>
  <c r="LC2" i="7"/>
  <c r="LB2" i="7"/>
  <c r="LA2" i="7"/>
  <c r="KZ2" i="7"/>
  <c r="KY2" i="7"/>
  <c r="KX2" i="7"/>
  <c r="KW2" i="7"/>
  <c r="KV2" i="7"/>
  <c r="KU2" i="7"/>
  <c r="KT2" i="7"/>
  <c r="KS2" i="7"/>
  <c r="KR2" i="7"/>
  <c r="KQ2" i="7"/>
  <c r="KP2" i="7"/>
  <c r="KO2" i="7"/>
  <c r="KN2" i="7"/>
  <c r="KM2" i="7"/>
  <c r="KL2" i="7"/>
  <c r="KK2" i="7"/>
  <c r="KJ2" i="7"/>
  <c r="KI2" i="7"/>
  <c r="KH2" i="7"/>
  <c r="KG2" i="7"/>
  <c r="KF2" i="7"/>
  <c r="KE2" i="7"/>
  <c r="KD2" i="7"/>
  <c r="KC2" i="7"/>
  <c r="KB2" i="7"/>
  <c r="KA2" i="7"/>
  <c r="JZ2" i="7"/>
  <c r="JY2" i="7"/>
  <c r="JX2" i="7"/>
  <c r="JW2" i="7"/>
  <c r="JV2" i="7"/>
  <c r="JU2" i="7"/>
  <c r="JT2" i="7"/>
  <c r="JS2" i="7"/>
  <c r="JR2" i="7"/>
  <c r="JQ2" i="7"/>
  <c r="JP2" i="7"/>
  <c r="JO2" i="7"/>
  <c r="JN2" i="7"/>
  <c r="JM2" i="7"/>
  <c r="JL2" i="7"/>
  <c r="JK2" i="7"/>
  <c r="JJ2" i="7"/>
  <c r="JI2" i="7"/>
  <c r="JH2" i="7"/>
  <c r="JG2" i="7"/>
  <c r="JF2" i="7"/>
  <c r="JE2" i="7"/>
  <c r="JD2" i="7"/>
  <c r="JC2" i="7"/>
  <c r="JB2" i="7"/>
  <c r="JA2" i="7"/>
  <c r="IZ2" i="7"/>
  <c r="IY2" i="7"/>
  <c r="IX2" i="7"/>
  <c r="IW2" i="7"/>
  <c r="IV2" i="7"/>
  <c r="IU2" i="7"/>
  <c r="IT2" i="7"/>
  <c r="IS2" i="7"/>
  <c r="IR2" i="7"/>
  <c r="IQ2" i="7"/>
  <c r="IP2" i="7"/>
  <c r="IO2" i="7"/>
  <c r="IN2" i="7"/>
  <c r="IM2" i="7"/>
  <c r="IL2" i="7"/>
  <c r="IK2" i="7"/>
  <c r="IJ2" i="7"/>
  <c r="II2" i="7"/>
  <c r="IH2" i="7"/>
  <c r="IG2" i="7"/>
  <c r="IF2" i="7"/>
  <c r="IE2" i="7"/>
  <c r="ID2" i="7"/>
  <c r="IC2" i="7"/>
  <c r="IB2" i="7"/>
  <c r="IA2" i="7"/>
  <c r="HZ2" i="7"/>
  <c r="HY2" i="7"/>
  <c r="HX2" i="7"/>
  <c r="HW2" i="7"/>
  <c r="HV2" i="7"/>
  <c r="HU2" i="7"/>
  <c r="HT2" i="7"/>
  <c r="HS2" i="7"/>
  <c r="HR2" i="7"/>
  <c r="HQ2" i="7"/>
  <c r="HP2" i="7"/>
  <c r="HO2" i="7"/>
  <c r="HN2" i="7"/>
  <c r="HM2" i="7"/>
  <c r="HL2" i="7"/>
  <c r="HK2" i="7"/>
  <c r="HJ2" i="7"/>
  <c r="HI2" i="7"/>
  <c r="HH2" i="7"/>
  <c r="HG2" i="7"/>
  <c r="HF2" i="7"/>
  <c r="HE2" i="7"/>
  <c r="HD2" i="7"/>
  <c r="HC2" i="7"/>
  <c r="HB2" i="7"/>
  <c r="HA2" i="7"/>
  <c r="GZ2" i="7"/>
  <c r="GY2" i="7"/>
  <c r="GX2" i="7"/>
  <c r="GW2" i="7"/>
  <c r="GV2" i="7"/>
  <c r="GU2" i="7"/>
  <c r="GT2" i="7"/>
  <c r="GS2" i="7"/>
  <c r="GR2" i="7"/>
  <c r="GQ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J2" i="7"/>
  <c r="FI2" i="7"/>
  <c r="FH2" i="7"/>
  <c r="FG2" i="7"/>
  <c r="FF2" i="7"/>
  <c r="FE2" i="7"/>
  <c r="FD2" i="7"/>
  <c r="FC2" i="7"/>
  <c r="FB2" i="7"/>
  <c r="FA2" i="7"/>
  <c r="EZ2" i="7"/>
  <c r="EY2" i="7"/>
  <c r="EX2" i="7"/>
  <c r="EW2" i="7"/>
  <c r="EV2" i="7"/>
  <c r="EU2" i="7"/>
  <c r="ET2" i="7"/>
  <c r="ES2" i="7"/>
  <c r="ER2" i="7"/>
  <c r="EQ2" i="7"/>
  <c r="EP2" i="7"/>
  <c r="EO2" i="7"/>
  <c r="EN2" i="7"/>
  <c r="EM2" i="7"/>
  <c r="EL2" i="7"/>
  <c r="EK2" i="7"/>
  <c r="EJ2" i="7"/>
  <c r="EI2" i="7"/>
  <c r="EH2" i="7"/>
  <c r="EG2" i="7"/>
  <c r="EF2" i="7"/>
  <c r="EE2" i="7"/>
  <c r="ED2" i="7"/>
  <c r="EC2" i="7"/>
  <c r="EB2" i="7"/>
  <c r="EA2" i="7"/>
  <c r="DZ2" i="7"/>
  <c r="DY2" i="7"/>
  <c r="DX2" i="7"/>
  <c r="DW2" i="7"/>
  <c r="DV2" i="7"/>
  <c r="DU2" i="7"/>
  <c r="DT2" i="7"/>
  <c r="DS2" i="7"/>
  <c r="DR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D35" i="10"/>
  <c r="C35" i="10"/>
  <c r="B35" i="10"/>
  <c r="F35" i="10"/>
  <c r="F34" i="10"/>
  <c r="F33" i="10"/>
  <c r="D30" i="10"/>
  <c r="C30" i="10"/>
  <c r="B30" i="10"/>
  <c r="F30" i="10"/>
  <c r="F29" i="10"/>
  <c r="F28" i="10"/>
  <c r="D25" i="10"/>
  <c r="C25" i="10"/>
  <c r="B25" i="10"/>
  <c r="F25" i="10"/>
  <c r="F24" i="10"/>
  <c r="F23" i="10"/>
  <c r="F20" i="10"/>
  <c r="D20" i="10"/>
  <c r="C20" i="10"/>
  <c r="B20" i="10"/>
  <c r="F19" i="10"/>
  <c r="F18" i="10"/>
  <c r="D15" i="10"/>
  <c r="C15" i="10"/>
  <c r="B15" i="10"/>
  <c r="F15" i="10"/>
  <c r="F14" i="10"/>
  <c r="F13" i="10"/>
  <c r="F10" i="10"/>
  <c r="D10" i="10"/>
  <c r="C10" i="10"/>
  <c r="B10" i="10"/>
  <c r="F9" i="10"/>
  <c r="F8" i="10"/>
  <c r="D5" i="10"/>
  <c r="C5" i="10"/>
  <c r="B5" i="10"/>
  <c r="F5" i="10"/>
  <c r="F4" i="10"/>
  <c r="F3" i="10"/>
  <c r="ES28" i="7"/>
  <c r="FE28" i="7"/>
  <c r="EG28" i="7"/>
  <c r="EF28" i="7" s="1"/>
  <c r="JU30" i="7"/>
  <c r="JY30" i="7" s="1"/>
  <c r="KC30" i="7" s="1"/>
  <c r="KG30" i="7" s="1"/>
  <c r="KK30" i="7" s="1"/>
  <c r="KO30" i="7" s="1"/>
  <c r="KS30" i="7" s="1"/>
  <c r="KW30" i="7" s="1"/>
  <c r="LA30" i="7" s="1"/>
  <c r="LE30" i="7" s="1"/>
  <c r="LI30" i="7" s="1"/>
  <c r="LM30" i="7" s="1"/>
  <c r="LQ30" i="7" s="1"/>
  <c r="LU30" i="7" s="1"/>
  <c r="LY30" i="7" s="1"/>
  <c r="MC30" i="7" s="1"/>
  <c r="MG30" i="7" s="1"/>
  <c r="MK30" i="7" s="1"/>
  <c r="MO30" i="7" s="1"/>
  <c r="MS30" i="7" s="1"/>
  <c r="MW30" i="7" s="1"/>
  <c r="NA30" i="7" s="1"/>
  <c r="NE30" i="7" s="1"/>
  <c r="NI30" i="7" s="1"/>
  <c r="NM30" i="7" s="1"/>
  <c r="NQ30" i="7" s="1"/>
  <c r="NU30" i="7" s="1"/>
  <c r="NY30" i="7" s="1"/>
  <c r="OC30" i="7" s="1"/>
  <c r="OG30" i="7" s="1"/>
  <c r="OK30" i="7" s="1"/>
  <c r="OO30" i="7" s="1"/>
  <c r="OS30" i="7" s="1"/>
  <c r="OW30" i="7" s="1"/>
  <c r="PA30" i="7" s="1"/>
  <c r="PE30" i="7" s="1"/>
  <c r="PI30" i="7" s="1"/>
  <c r="PM30" i="7" s="1"/>
  <c r="PQ30" i="7" s="1"/>
  <c r="PU30" i="7" s="1"/>
  <c r="PY30" i="7" s="1"/>
  <c r="QC30" i="7" s="1"/>
  <c r="QG30" i="7" s="1"/>
  <c r="QK30" i="7" s="1"/>
  <c r="QO30" i="7" s="1"/>
  <c r="QS30" i="7" s="1"/>
  <c r="QW30" i="7" s="1"/>
  <c r="RA30" i="7" s="1"/>
  <c r="RE30" i="7" s="1"/>
  <c r="RI30" i="7" s="1"/>
  <c r="RM30" i="7" s="1"/>
  <c r="RQ30" i="7" s="1"/>
  <c r="RU30" i="7" s="1"/>
  <c r="RY30" i="7" s="1"/>
  <c r="S41" i="7"/>
  <c r="AA41" i="7"/>
  <c r="AI41" i="7"/>
  <c r="AQ41" i="7"/>
  <c r="AY41" i="7"/>
  <c r="BG41" i="7"/>
  <c r="BW41" i="7"/>
  <c r="CE41" i="7"/>
  <c r="CM41" i="7"/>
  <c r="CU41" i="7"/>
  <c r="DC41" i="7"/>
  <c r="DK41" i="7"/>
  <c r="EA41" i="7"/>
  <c r="EQ41" i="7"/>
  <c r="EY41" i="7"/>
  <c r="FG41" i="7"/>
  <c r="FO41" i="7"/>
  <c r="FW41" i="7"/>
  <c r="GE41" i="7"/>
  <c r="GU41" i="7"/>
  <c r="HC41" i="7"/>
  <c r="HK41" i="7"/>
  <c r="HS41" i="7"/>
  <c r="IA41" i="7"/>
  <c r="L41" i="7"/>
  <c r="O41" i="7"/>
  <c r="T41" i="7"/>
  <c r="AF41" i="7"/>
  <c r="AJ41" i="7"/>
  <c r="AM41" i="7"/>
  <c r="AR41" i="7"/>
  <c r="AU41" i="7"/>
  <c r="AZ41" i="7"/>
  <c r="BC41" i="7"/>
  <c r="BI41" i="7"/>
  <c r="BK41" i="7"/>
  <c r="BL41" i="7"/>
  <c r="BQ41" i="7"/>
  <c r="BS41" i="7"/>
  <c r="BX41" i="7"/>
  <c r="BY41" i="7"/>
  <c r="CF41" i="7"/>
  <c r="CG41" i="7"/>
  <c r="CV41" i="7"/>
  <c r="CW41" i="7"/>
  <c r="CY41" i="7"/>
  <c r="DD41" i="7"/>
  <c r="DE41" i="7"/>
  <c r="DG41" i="7"/>
  <c r="DL41" i="7"/>
  <c r="DM41" i="7"/>
  <c r="DO41" i="7"/>
  <c r="DU41" i="7"/>
  <c r="DW41" i="7"/>
  <c r="DX41" i="7"/>
  <c r="EC41" i="7"/>
  <c r="EE41" i="7"/>
  <c r="EJ41" i="7"/>
  <c r="EK41" i="7"/>
  <c r="ER41" i="7"/>
  <c r="ES41" i="7"/>
  <c r="EU41" i="7"/>
  <c r="FD41" i="7"/>
  <c r="FH41" i="7"/>
  <c r="FI41" i="7"/>
  <c r="FK41" i="7"/>
  <c r="FP41" i="7"/>
  <c r="FQ41" i="7"/>
  <c r="FS41" i="7"/>
  <c r="FX41" i="7"/>
  <c r="FY41" i="7"/>
  <c r="GG41" i="7"/>
  <c r="GJ41" i="7"/>
  <c r="GO41" i="7"/>
  <c r="GV41" i="7"/>
  <c r="GW41" i="7"/>
  <c r="HD41" i="7"/>
  <c r="HG41" i="7"/>
  <c r="HT41" i="7"/>
  <c r="HW41" i="7"/>
  <c r="IB41" i="7"/>
  <c r="IE41" i="7"/>
  <c r="IJ41" i="7"/>
  <c r="IR41" i="7"/>
  <c r="IU41" i="7"/>
  <c r="IZ41" i="7"/>
  <c r="JH41" i="7"/>
  <c r="JK41" i="7"/>
  <c r="JP41" i="7"/>
  <c r="JX41" i="7"/>
  <c r="KA41" i="7"/>
  <c r="KB41" i="7"/>
  <c r="KF41" i="7"/>
  <c r="KN41" i="7"/>
  <c r="KQ41" i="7"/>
  <c r="KV41" i="7"/>
  <c r="LD41" i="7"/>
  <c r="LG41" i="7"/>
  <c r="LH41" i="7"/>
  <c r="LL41" i="7"/>
  <c r="LT41" i="7"/>
  <c r="MB41" i="7"/>
  <c r="MJ41" i="7"/>
  <c r="MM41" i="7"/>
  <c r="MR41" i="7"/>
  <c r="MZ41" i="7"/>
  <c r="NH41" i="7"/>
  <c r="NP41" i="7"/>
  <c r="NS41" i="7"/>
  <c r="NT41" i="7"/>
  <c r="NX41" i="7"/>
  <c r="OF41" i="7"/>
  <c r="ON41" i="7"/>
  <c r="OV41" i="7"/>
  <c r="OY41" i="7"/>
  <c r="OZ41" i="7"/>
  <c r="PD41" i="7"/>
  <c r="PL41" i="7"/>
  <c r="PT41" i="7"/>
  <c r="QB41" i="7"/>
  <c r="QE41" i="7"/>
  <c r="QF41" i="7"/>
  <c r="QJ41" i="7"/>
  <c r="QR41" i="7"/>
  <c r="QZ41" i="7"/>
  <c r="RH41" i="7"/>
  <c r="RK41" i="7"/>
  <c r="RP41" i="7"/>
  <c r="RX41" i="7"/>
  <c r="N41" i="7"/>
  <c r="V41" i="7"/>
  <c r="AD41" i="7"/>
  <c r="AL41" i="7"/>
  <c r="AT41" i="7"/>
  <c r="BB41" i="7"/>
  <c r="BJ41" i="7"/>
  <c r="BR41" i="7"/>
  <c r="BZ41" i="7"/>
  <c r="CH41" i="7"/>
  <c r="CP41" i="7"/>
  <c r="CR41" i="7"/>
  <c r="CX41" i="7"/>
  <c r="DF41" i="7"/>
  <c r="DN41" i="7"/>
  <c r="DV41" i="7"/>
  <c r="ED41" i="7"/>
  <c r="EL41" i="7"/>
  <c r="ET41" i="7"/>
  <c r="FB41" i="7"/>
  <c r="FJ41" i="7"/>
  <c r="FR41" i="7"/>
  <c r="FZ41" i="7"/>
  <c r="GH41" i="7"/>
  <c r="GP41" i="7"/>
  <c r="GX41" i="7"/>
  <c r="HF41" i="7"/>
  <c r="HN41" i="7"/>
  <c r="HP41" i="7"/>
  <c r="HV41" i="7"/>
  <c r="ID41" i="7"/>
  <c r="IL41" i="7"/>
  <c r="IT41" i="7"/>
  <c r="IV41" i="7"/>
  <c r="JB41" i="7"/>
  <c r="JJ41" i="7"/>
  <c r="JR41" i="7"/>
  <c r="JZ41" i="7"/>
  <c r="KH41" i="7"/>
  <c r="KP41" i="7"/>
  <c r="KX41" i="7"/>
  <c r="LF41" i="7"/>
  <c r="LN41" i="7"/>
  <c r="LV41" i="7"/>
  <c r="MD41" i="7"/>
  <c r="ML41" i="7"/>
  <c r="MN41" i="7"/>
  <c r="MT41" i="7"/>
  <c r="NB41" i="7"/>
  <c r="NJ41" i="7"/>
  <c r="NR41" i="7"/>
  <c r="NZ41" i="7"/>
  <c r="OH41" i="7"/>
  <c r="OP41" i="7"/>
  <c r="OX41" i="7"/>
  <c r="PF41" i="7"/>
  <c r="PN41" i="7"/>
  <c r="PV41" i="7"/>
  <c r="QL41" i="7"/>
  <c r="QT41" i="7"/>
  <c r="RL41" i="7"/>
  <c r="RR41" i="7"/>
  <c r="R41" i="7"/>
  <c r="W41" i="7"/>
  <c r="AB41" i="7"/>
  <c r="AC41" i="7"/>
  <c r="AH41" i="7"/>
  <c r="AX41" i="7"/>
  <c r="BF41" i="7"/>
  <c r="BH41" i="7"/>
  <c r="BN41" i="7"/>
  <c r="BO41" i="7"/>
  <c r="BP41" i="7"/>
  <c r="BV41" i="7"/>
  <c r="CI41" i="7"/>
  <c r="CN41" i="7"/>
  <c r="CO41" i="7"/>
  <c r="DJ41" i="7"/>
  <c r="DR41" i="7"/>
  <c r="DS41" i="7"/>
  <c r="DT41" i="7"/>
  <c r="DZ41" i="7"/>
  <c r="EB41" i="7"/>
  <c r="EH41" i="7"/>
  <c r="EI41" i="7"/>
  <c r="EP41" i="7"/>
  <c r="EZ41" i="7"/>
  <c r="FA41" i="7"/>
  <c r="FF41" i="7"/>
  <c r="FV41" i="7"/>
  <c r="GD41" i="7"/>
  <c r="GF41" i="7"/>
  <c r="GL41" i="7"/>
  <c r="GM41" i="7"/>
  <c r="GN41" i="7"/>
  <c r="GT41" i="7"/>
  <c r="HL41" i="7"/>
  <c r="HM41" i="7"/>
  <c r="IH41" i="7"/>
  <c r="IX41" i="7"/>
  <c r="JF41" i="7"/>
  <c r="JN41" i="7"/>
  <c r="KD41" i="7"/>
  <c r="KL41" i="7"/>
  <c r="KT41" i="7"/>
  <c r="LJ41" i="7"/>
  <c r="LZ41" i="7"/>
  <c r="MP41" i="7"/>
  <c r="NF41" i="7"/>
  <c r="NV41" i="7"/>
  <c r="OL41" i="7"/>
  <c r="PB41" i="7"/>
  <c r="PR41" i="7"/>
  <c r="QH41" i="7"/>
  <c r="QX41" i="7"/>
  <c r="RN41" i="7"/>
  <c r="RV41" i="7"/>
  <c r="RF41" i="7"/>
  <c r="QP41" i="7"/>
  <c r="PZ41" i="7"/>
  <c r="PJ41" i="7"/>
  <c r="OT41" i="7"/>
  <c r="OD41" i="7"/>
  <c r="NN41" i="7"/>
  <c r="MX41" i="7"/>
  <c r="MH41" i="7"/>
  <c r="LR41" i="7"/>
  <c r="LB41" i="7"/>
  <c r="JV41" i="7"/>
  <c r="IP41" i="7"/>
  <c r="HZ41" i="7"/>
  <c r="HR41" i="7"/>
  <c r="HJ41" i="7"/>
  <c r="HB41" i="7"/>
  <c r="FN41" i="7"/>
  <c r="EX41" i="7"/>
  <c r="DB41" i="7"/>
  <c r="CT41" i="7"/>
  <c r="CL41" i="7"/>
  <c r="CD41" i="7"/>
  <c r="AP41" i="7"/>
  <c r="Z41" i="7"/>
  <c r="RS41" i="7"/>
  <c r="RC41" i="7"/>
  <c r="QU41" i="7"/>
  <c r="QM41" i="7"/>
  <c r="PW41" i="7"/>
  <c r="PO41" i="7"/>
  <c r="PG41" i="7"/>
  <c r="OQ41" i="7"/>
  <c r="OI41" i="7"/>
  <c r="OA41" i="7"/>
  <c r="NK41" i="7"/>
  <c r="NC41" i="7"/>
  <c r="MU41" i="7"/>
  <c r="ME41" i="7"/>
  <c r="LW41" i="7"/>
  <c r="LO41" i="7"/>
  <c r="KY41" i="7"/>
  <c r="KI41" i="7"/>
  <c r="JS41" i="7"/>
  <c r="JC41" i="7"/>
  <c r="IM41" i="7"/>
  <c r="HO41" i="7"/>
  <c r="GY41" i="7"/>
  <c r="GQ41" i="7"/>
  <c r="GI41" i="7"/>
  <c r="GA41" i="7"/>
  <c r="FC41" i="7"/>
  <c r="EM41" i="7"/>
  <c r="CQ41" i="7"/>
  <c r="CA41" i="7"/>
  <c r="AE41" i="7"/>
  <c r="RJ41" i="7"/>
  <c r="RB41" i="7"/>
  <c r="QD41" i="7"/>
  <c r="BA41" i="7"/>
  <c r="AS41" i="7"/>
  <c r="AK41" i="7"/>
  <c r="U41" i="7"/>
  <c r="M41" i="7"/>
  <c r="RY41" i="7"/>
  <c r="RQ41" i="7"/>
  <c r="RI41" i="7"/>
  <c r="RA41" i="7"/>
  <c r="QS41" i="7"/>
  <c r="QK41" i="7"/>
  <c r="QC41" i="7"/>
  <c r="PU41" i="7"/>
  <c r="PM41" i="7"/>
  <c r="PE41" i="7"/>
  <c r="OW41" i="7"/>
  <c r="OO41" i="7"/>
  <c r="OG41" i="7"/>
  <c r="NY41" i="7"/>
  <c r="NQ41" i="7"/>
  <c r="NI41" i="7"/>
  <c r="NA41" i="7"/>
  <c r="MS41" i="7"/>
  <c r="MK41" i="7"/>
  <c r="MC41" i="7"/>
  <c r="LU41" i="7"/>
  <c r="LM41" i="7"/>
  <c r="LE41" i="7"/>
  <c r="KW41" i="7"/>
  <c r="KO41" i="7"/>
  <c r="KG41" i="7"/>
  <c r="JY41" i="7"/>
  <c r="JQ41" i="7"/>
  <c r="JI41" i="7"/>
  <c r="JA41" i="7"/>
  <c r="IS41" i="7"/>
  <c r="IK41" i="7"/>
  <c r="IC41" i="7"/>
  <c r="HU41" i="7"/>
  <c r="HE41" i="7"/>
  <c r="RT41" i="7"/>
  <c r="QV41" i="7"/>
  <c r="PP41" i="7"/>
  <c r="OR41" i="7"/>
  <c r="OB41" i="7"/>
  <c r="NL41" i="7"/>
  <c r="MV41" i="7"/>
  <c r="MF41" i="7"/>
  <c r="LP41" i="7"/>
  <c r="KZ41" i="7"/>
  <c r="KJ41" i="7"/>
  <c r="JT41" i="7"/>
  <c r="JD41" i="7"/>
  <c r="IN41" i="7"/>
  <c r="HX41" i="7"/>
  <c r="HH41" i="7"/>
  <c r="GR41" i="7"/>
  <c r="FT41" i="7"/>
  <c r="FL41" i="7"/>
  <c r="EN41" i="7"/>
  <c r="EF41" i="7"/>
  <c r="DH41" i="7"/>
  <c r="CJ41" i="7"/>
  <c r="BT41" i="7"/>
  <c r="AV41" i="7"/>
  <c r="P41" i="7"/>
  <c r="SA41" i="7"/>
  <c r="RD41" i="7"/>
  <c r="QN41" i="7"/>
  <c r="PX41" i="7"/>
  <c r="PH41" i="7"/>
  <c r="OJ41" i="7"/>
  <c r="ND41" i="7"/>
  <c r="LX41" i="7"/>
  <c r="KR41" i="7"/>
  <c r="JL41" i="7"/>
  <c r="IF41" i="7"/>
  <c r="GZ41" i="7"/>
  <c r="GB41" i="7"/>
  <c r="EV41" i="7"/>
  <c r="DP41" i="7"/>
  <c r="CZ41" i="7"/>
  <c r="CB41" i="7"/>
  <c r="BD41" i="7"/>
  <c r="AN41" i="7"/>
  <c r="X41" i="7"/>
  <c r="RZ41" i="7"/>
  <c r="RW41" i="7"/>
  <c r="RO41" i="7"/>
  <c r="RG41" i="7"/>
  <c r="QY41" i="7"/>
  <c r="QQ41" i="7"/>
  <c r="QI41" i="7"/>
  <c r="QA41" i="7"/>
  <c r="PS41" i="7"/>
  <c r="PK41" i="7"/>
  <c r="PC41" i="7"/>
  <c r="OU41" i="7"/>
  <c r="OM41" i="7"/>
  <c r="OE41" i="7"/>
  <c r="NW41" i="7"/>
  <c r="NO41" i="7"/>
  <c r="NG41" i="7"/>
  <c r="MY41" i="7"/>
  <c r="MQ41" i="7"/>
  <c r="MI41" i="7"/>
  <c r="MA41" i="7"/>
  <c r="LS41" i="7"/>
  <c r="LK41" i="7"/>
  <c r="LC41" i="7"/>
  <c r="KU41" i="7"/>
  <c r="KM41" i="7"/>
  <c r="KE41" i="7"/>
  <c r="JW41" i="7"/>
  <c r="JO41" i="7"/>
  <c r="JG41" i="7"/>
  <c r="IY41" i="7"/>
  <c r="IQ41" i="7"/>
  <c r="II41" i="7"/>
  <c r="RU41" i="7"/>
  <c r="RM41" i="7"/>
  <c r="RE41" i="7"/>
  <c r="QW41" i="7"/>
  <c r="QO41" i="7"/>
  <c r="QG41" i="7"/>
  <c r="PY41" i="7"/>
  <c r="PQ41" i="7"/>
  <c r="PI41" i="7"/>
  <c r="PA41" i="7"/>
  <c r="OS41" i="7"/>
  <c r="OK41" i="7"/>
  <c r="OC41" i="7"/>
  <c r="NU41" i="7"/>
  <c r="NM41" i="7"/>
  <c r="NE41" i="7"/>
  <c r="MW41" i="7"/>
  <c r="MO41" i="7"/>
  <c r="MG41" i="7"/>
  <c r="LY41" i="7"/>
  <c r="LQ41" i="7"/>
  <c r="LI41" i="7"/>
  <c r="LA41" i="7"/>
  <c r="KS41" i="7"/>
  <c r="KK41" i="7"/>
  <c r="KC41" i="7"/>
  <c r="JU41" i="7"/>
  <c r="JM41" i="7"/>
  <c r="JE41" i="7"/>
  <c r="IW41" i="7"/>
  <c r="IO41" i="7"/>
  <c r="IG41" i="7"/>
  <c r="HY41" i="7"/>
  <c r="HQ41" i="7"/>
  <c r="HI41" i="7"/>
  <c r="HA41" i="7"/>
  <c r="GS41" i="7"/>
  <c r="GK41" i="7"/>
  <c r="GC41" i="7"/>
  <c r="FU41" i="7"/>
  <c r="FM41" i="7"/>
  <c r="FE41" i="7"/>
  <c r="EW41" i="7"/>
  <c r="EO41" i="7"/>
  <c r="EG41" i="7"/>
  <c r="DY41" i="7"/>
  <c r="DQ41" i="7"/>
  <c r="DI41" i="7"/>
  <c r="DA41" i="7"/>
  <c r="CS41" i="7"/>
  <c r="CK41" i="7"/>
  <c r="CC41" i="7"/>
  <c r="BU41" i="7"/>
  <c r="BM41" i="7"/>
  <c r="BE41" i="7"/>
  <c r="AW41" i="7"/>
  <c r="AO41" i="7"/>
  <c r="AG41" i="7"/>
  <c r="Y41" i="7"/>
  <c r="Q41" i="7"/>
  <c r="K21" i="1"/>
  <c r="K20" i="1"/>
  <c r="K71" i="1"/>
  <c r="L20" i="1"/>
  <c r="L21" i="1"/>
  <c r="E67" i="1"/>
  <c r="L78" i="1"/>
  <c r="J90" i="1"/>
  <c r="L90" i="1"/>
  <c r="W90" i="1"/>
  <c r="J93" i="1"/>
  <c r="J92" i="1"/>
  <c r="J91" i="1"/>
  <c r="J89" i="1"/>
  <c r="J88" i="1"/>
  <c r="J87" i="1"/>
  <c r="J86" i="1"/>
  <c r="J85" i="1"/>
  <c r="L84" i="1"/>
  <c r="T27" i="9"/>
  <c r="Q29" i="9"/>
  <c r="L86" i="1"/>
  <c r="M86" i="1"/>
  <c r="O86" i="1"/>
  <c r="Q86" i="1"/>
  <c r="R86" i="1" s="1"/>
  <c r="D90" i="1"/>
  <c r="E90" i="1" s="1"/>
  <c r="D91" i="1"/>
  <c r="Q95" i="1"/>
  <c r="S95" i="1" s="1"/>
  <c r="F93" i="1"/>
  <c r="F92" i="1"/>
  <c r="W93" i="1"/>
  <c r="AA42" i="1"/>
  <c r="L23" i="1"/>
  <c r="L22" i="1"/>
  <c r="M73" i="1"/>
  <c r="M22" i="1"/>
  <c r="O22" i="1"/>
  <c r="Q22" i="1"/>
  <c r="N23" i="1"/>
  <c r="D89" i="1"/>
  <c r="E89" i="1" s="1"/>
  <c r="D98" i="1"/>
  <c r="E98" i="1" s="1"/>
  <c r="D99" i="1"/>
  <c r="E99" i="1" s="1"/>
  <c r="F99" i="1"/>
  <c r="Z40" i="1"/>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O65" i="1"/>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M10" i="9"/>
  <c r="V26" i="1"/>
  <c r="V35" i="1"/>
  <c r="AC40" i="1"/>
  <c r="W7" i="1"/>
  <c r="W9" i="1"/>
  <c r="T64" i="1"/>
  <c r="T65" i="1"/>
  <c r="N98" i="1"/>
  <c r="N99" i="1"/>
  <c r="K8" i="1"/>
  <c r="K20" i="9"/>
  <c r="K22" i="9"/>
  <c r="T15" i="9"/>
  <c r="T30" i="9"/>
  <c r="K23" i="9"/>
  <c r="K28" i="9"/>
  <c r="K29" i="9"/>
  <c r="K35" i="9"/>
  <c r="A80" i="1"/>
  <c r="F98" i="1"/>
  <c r="F97" i="1"/>
  <c r="F91" i="1"/>
  <c r="F90" i="1"/>
  <c r="F89" i="1"/>
  <c r="F88" i="1"/>
  <c r="F87" i="1"/>
  <c r="F86" i="1"/>
  <c r="F85" i="1"/>
  <c r="F84" i="1"/>
  <c r="L28" i="1"/>
  <c r="N28" i="1"/>
  <c r="K72" i="1"/>
  <c r="AA59" i="1"/>
  <c r="AA7" i="1"/>
  <c r="M71" i="1"/>
  <c r="M20" i="1"/>
  <c r="M72" i="1"/>
  <c r="M21" i="1"/>
  <c r="O21" i="1"/>
  <c r="Q21" i="1"/>
  <c r="N21" i="1"/>
  <c r="M74" i="1"/>
  <c r="M23" i="1"/>
  <c r="M75" i="1"/>
  <c r="O75" i="1"/>
  <c r="Q75" i="1"/>
  <c r="R75" i="1" s="1"/>
  <c r="Q96" i="1"/>
  <c r="S96" i="1" s="1"/>
  <c r="W96" i="1"/>
  <c r="C73" i="1"/>
  <c r="C75" i="1"/>
  <c r="E97" i="1"/>
  <c r="G75" i="1"/>
  <c r="F75" i="1"/>
  <c r="G74" i="1"/>
  <c r="F74" i="1"/>
  <c r="G73" i="1"/>
  <c r="F73" i="1"/>
  <c r="G72" i="1"/>
  <c r="F72" i="1"/>
  <c r="G71" i="1"/>
  <c r="F71" i="1"/>
  <c r="J99" i="1"/>
  <c r="L99" i="1"/>
  <c r="W83" i="1"/>
  <c r="Q83" i="1"/>
  <c r="Q81" i="1"/>
  <c r="V13" i="1"/>
  <c r="V14" i="1"/>
  <c r="V60" i="1"/>
  <c r="K60" i="1"/>
  <c r="V59" i="1"/>
  <c r="K59" i="1"/>
  <c r="L61" i="1"/>
  <c r="L10" i="1"/>
  <c r="K9" i="1"/>
  <c r="K7" i="1"/>
  <c r="G91" i="1"/>
  <c r="G88" i="1"/>
  <c r="G87" i="1"/>
  <c r="G86" i="1"/>
  <c r="G85" i="1"/>
  <c r="D88" i="1"/>
  <c r="D87" i="1"/>
  <c r="D86" i="1"/>
  <c r="D85" i="1"/>
  <c r="L37" i="1"/>
  <c r="L39" i="1"/>
  <c r="L41" i="1"/>
  <c r="L43" i="1"/>
  <c r="L45" i="1"/>
  <c r="L47" i="1"/>
  <c r="L49" i="1"/>
  <c r="L51" i="1"/>
  <c r="L53" i="1"/>
  <c r="L55" i="1"/>
  <c r="C74" i="1"/>
  <c r="J98" i="1"/>
  <c r="L98" i="1"/>
  <c r="J97" i="1"/>
  <c r="L97" i="1"/>
  <c r="W75" i="1"/>
  <c r="W74" i="1"/>
  <c r="M80" i="1"/>
  <c r="O80" i="1"/>
  <c r="M28" i="1"/>
  <c r="Q80" i="1"/>
  <c r="S80" i="1" s="1"/>
  <c r="W73" i="1"/>
  <c r="W80" i="1"/>
  <c r="W72" i="1"/>
  <c r="L89" i="1"/>
  <c r="W89" i="1"/>
  <c r="L88" i="1"/>
  <c r="M88" i="1"/>
  <c r="O88" i="1"/>
  <c r="Q88" i="1"/>
  <c r="R88" i="1" s="1"/>
  <c r="W88" i="1"/>
  <c r="L85" i="1"/>
  <c r="M85" i="1"/>
  <c r="O85" i="1"/>
  <c r="Q85" i="1"/>
  <c r="R85" i="1" s="1"/>
  <c r="L95" i="1"/>
  <c r="W95" i="1"/>
  <c r="L87" i="1"/>
  <c r="W87" i="1"/>
  <c r="W92" i="1"/>
  <c r="O71" i="1"/>
  <c r="Q71" i="1"/>
  <c r="R71" i="1" s="1"/>
  <c r="W71" i="1"/>
  <c r="O72" i="1"/>
  <c r="Q72" i="1"/>
  <c r="S72" i="1" s="1"/>
  <c r="N22" i="1"/>
  <c r="O73" i="1"/>
  <c r="Q73" i="1"/>
  <c r="S73" i="1" s="1"/>
  <c r="N78" i="1"/>
  <c r="N20" i="1"/>
  <c r="W91" i="1"/>
  <c r="W84" i="1"/>
  <c r="H95" i="1"/>
  <c r="W98" i="1"/>
  <c r="M98" i="1"/>
  <c r="O98" i="1"/>
  <c r="Q98" i="1"/>
  <c r="S98" i="1" s="1"/>
  <c r="E92" i="1"/>
  <c r="C72" i="1"/>
  <c r="E74" i="1"/>
  <c r="O28" i="1"/>
  <c r="Q28" i="1"/>
  <c r="L26" i="1"/>
  <c r="C80" i="1"/>
  <c r="A71" i="1"/>
  <c r="O20" i="1"/>
  <c r="M26" i="1"/>
  <c r="L101" i="1"/>
  <c r="O101" i="1" s="1"/>
  <c r="M89" i="1"/>
  <c r="O89" i="1"/>
  <c r="Q89" i="1"/>
  <c r="S89" i="1" s="1"/>
  <c r="L32" i="1"/>
  <c r="W97" i="1"/>
  <c r="M97" i="1"/>
  <c r="O23" i="1"/>
  <c r="Q23" i="1"/>
  <c r="M99" i="1"/>
  <c r="O99" i="1"/>
  <c r="Q99" i="1"/>
  <c r="S99" i="1" s="1"/>
  <c r="W99" i="1"/>
  <c r="E80" i="1"/>
  <c r="E71" i="1"/>
  <c r="C71" i="1"/>
  <c r="W86" i="1"/>
  <c r="E72" i="1"/>
  <c r="E84" i="1"/>
  <c r="E87" i="1" s="1"/>
  <c r="M78" i="1"/>
  <c r="M84" i="1"/>
  <c r="M87" i="1"/>
  <c r="O87" i="1"/>
  <c r="Q87" i="1"/>
  <c r="S87" i="1" s="1"/>
  <c r="E73" i="1"/>
  <c r="W85" i="1"/>
  <c r="O74" i="1"/>
  <c r="Q74" i="1"/>
  <c r="R74" i="1" s="1"/>
  <c r="A72" i="1"/>
  <c r="E93" i="1"/>
  <c r="E75" i="1"/>
  <c r="B74" i="1"/>
  <c r="B71" i="1"/>
  <c r="B72" i="1"/>
  <c r="B73" i="1"/>
  <c r="B80" i="1"/>
  <c r="B75" i="1"/>
  <c r="O26" i="1"/>
  <c r="Q26" i="1"/>
  <c r="Q20" i="1"/>
  <c r="O84" i="1"/>
  <c r="Q84" i="1"/>
  <c r="R84" i="1" s="1"/>
  <c r="M32" i="1"/>
  <c r="O97" i="1"/>
  <c r="M90" i="1"/>
  <c r="O78" i="1"/>
  <c r="N32" i="1"/>
  <c r="H32" i="1"/>
  <c r="M91" i="1"/>
  <c r="O90" i="1"/>
  <c r="Q90" i="1"/>
  <c r="R90" i="1" s="1"/>
  <c r="Q97" i="1"/>
  <c r="R97" i="1" s="1"/>
  <c r="O32" i="1"/>
  <c r="Q32" i="1"/>
  <c r="O91" i="1"/>
  <c r="Q91" i="1"/>
  <c r="S91" i="1" s="1"/>
  <c r="M92" i="1"/>
  <c r="O92" i="1" s="1"/>
  <c r="Q92" i="1" s="1"/>
  <c r="S92" i="1" s="1"/>
  <c r="M93" i="1"/>
  <c r="O93" i="1" s="1"/>
  <c r="Q93" i="1" s="1"/>
  <c r="S93" i="1" s="1"/>
  <c r="M101" i="1"/>
  <c r="FM28" i="7"/>
  <c r="EO28" i="7"/>
  <c r="EK28" i="7"/>
  <c r="FI28" i="7"/>
  <c r="EW28" i="7"/>
  <c r="FA28" i="7"/>
  <c r="FQ28" i="7"/>
  <c r="EH28" i="7" l="1"/>
  <c r="O30" i="1"/>
  <c r="Q30" i="1" s="1"/>
  <c r="L35" i="1"/>
  <c r="M30" i="1"/>
  <c r="M35" i="1" s="1"/>
  <c r="H30" i="1"/>
  <c r="N30" i="1"/>
  <c r="FR27" i="7"/>
  <c r="FS27" i="7"/>
  <c r="FY27" i="7"/>
  <c r="FX27" i="7" s="1"/>
  <c r="Y84" i="1"/>
  <c r="R72" i="1"/>
  <c r="R21" i="1" s="1"/>
  <c r="E8" i="7"/>
  <c r="E10" i="7" s="1"/>
  <c r="Y90" i="1"/>
  <c r="Z95" i="1"/>
  <c r="R95" i="1"/>
  <c r="Y95" i="1" s="1"/>
  <c r="Z87" i="1"/>
  <c r="Y88" i="1"/>
  <c r="Z98" i="1"/>
  <c r="R73" i="1"/>
  <c r="R22" i="1" s="1"/>
  <c r="R94" i="1"/>
  <c r="T94" i="1" s="1"/>
  <c r="V94" i="1" s="1"/>
  <c r="Y75" i="1"/>
  <c r="S84" i="1"/>
  <c r="Z84" i="1" s="1"/>
  <c r="S74" i="1"/>
  <c r="S23" i="1" s="1"/>
  <c r="Y97" i="1"/>
  <c r="R92" i="1"/>
  <c r="Y92" i="1" s="1"/>
  <c r="FO28" i="7"/>
  <c r="S97" i="1"/>
  <c r="S32" i="1" s="1"/>
  <c r="Z96" i="1"/>
  <c r="EP28" i="7"/>
  <c r="FH28" i="7"/>
  <c r="S75" i="1"/>
  <c r="T75" i="1" s="1"/>
  <c r="V75" i="1" s="1"/>
  <c r="EL28" i="7"/>
  <c r="S90" i="1"/>
  <c r="T90" i="1" s="1"/>
  <c r="V90" i="1" s="1"/>
  <c r="Z91" i="1"/>
  <c r="FF28" i="7"/>
  <c r="EQ28" i="7"/>
  <c r="R91" i="1"/>
  <c r="Y91" i="1" s="1"/>
  <c r="EM28" i="7"/>
  <c r="EN28" i="7"/>
  <c r="Z89" i="1"/>
  <c r="EU28" i="7"/>
  <c r="R96" i="1"/>
  <c r="Y96" i="1" s="1"/>
  <c r="ET28" i="7"/>
  <c r="S86" i="1"/>
  <c r="T86" i="1" s="1"/>
  <c r="V86" i="1" s="1"/>
  <c r="EI28" i="7"/>
  <c r="ER28" i="7"/>
  <c r="S71" i="1"/>
  <c r="Z71" i="1" s="1"/>
  <c r="Z20" i="1" s="1"/>
  <c r="S85" i="1"/>
  <c r="Z85" i="1" s="1"/>
  <c r="R20" i="1"/>
  <c r="Y71" i="1"/>
  <c r="Y20" i="1" s="1"/>
  <c r="Y85" i="1"/>
  <c r="Z92" i="1"/>
  <c r="S22" i="1"/>
  <c r="Z72" i="1"/>
  <c r="Z21" i="1" s="1"/>
  <c r="S21" i="1"/>
  <c r="Y74" i="1"/>
  <c r="R23" i="1"/>
  <c r="Z99" i="1"/>
  <c r="S28" i="1"/>
  <c r="Z80" i="1"/>
  <c r="FP28" i="7"/>
  <c r="R80" i="1"/>
  <c r="T80" i="1" s="1"/>
  <c r="V80" i="1" s="1"/>
  <c r="FG28" i="7"/>
  <c r="FU28" i="7"/>
  <c r="FN28" i="7"/>
  <c r="FK28" i="7"/>
  <c r="E88" i="1"/>
  <c r="R99" i="1"/>
  <c r="Y99" i="1" s="1"/>
  <c r="R87" i="1"/>
  <c r="T87" i="1" s="1"/>
  <c r="V87" i="1" s="1"/>
  <c r="R98" i="1"/>
  <c r="FL28" i="7"/>
  <c r="R93" i="1"/>
  <c r="Y93" i="1" s="1"/>
  <c r="E86" i="1"/>
  <c r="Y86" i="1"/>
  <c r="FD28" i="7"/>
  <c r="FB28" i="7"/>
  <c r="EX28" i="7"/>
  <c r="FC28" i="7"/>
  <c r="Z93" i="1"/>
  <c r="EV28" i="7"/>
  <c r="EZ28" i="7"/>
  <c r="EY28" i="7"/>
  <c r="EJ28" i="7"/>
  <c r="FJ28" i="7"/>
  <c r="Z94" i="1"/>
  <c r="Z73" i="1"/>
  <c r="R89" i="1"/>
  <c r="Y89" i="1" s="1"/>
  <c r="E85" i="1"/>
  <c r="E91" i="1"/>
  <c r="S88" i="1"/>
  <c r="O35" i="1" l="1"/>
  <c r="N35" i="1"/>
  <c r="T91" i="1"/>
  <c r="V91" i="1" s="1"/>
  <c r="GC27" i="7"/>
  <c r="FZ27" i="7"/>
  <c r="GA27" i="7"/>
  <c r="GB27" i="7"/>
  <c r="FW27" i="7"/>
  <c r="FV27" i="7"/>
  <c r="Y72" i="1"/>
  <c r="AA72" i="1" s="1"/>
  <c r="T21" i="1"/>
  <c r="W21" i="1" s="1"/>
  <c r="T72" i="1"/>
  <c r="V72" i="1" s="1"/>
  <c r="Y73" i="1"/>
  <c r="Y22" i="1" s="1"/>
  <c r="T73" i="1"/>
  <c r="V73" i="1" s="1"/>
  <c r="T84" i="1"/>
  <c r="V84" i="1" s="1"/>
  <c r="T22" i="1"/>
  <c r="W22" i="1" s="1"/>
  <c r="AA89" i="1"/>
  <c r="AC89" i="1" s="1"/>
  <c r="Y94" i="1"/>
  <c r="AA94" i="1" s="1"/>
  <c r="AC94" i="1" s="1"/>
  <c r="T74" i="1"/>
  <c r="V74" i="1" s="1"/>
  <c r="R78" i="1"/>
  <c r="R101" i="1" s="1"/>
  <c r="Z97" i="1"/>
  <c r="Z32" i="1" s="1"/>
  <c r="T97" i="1"/>
  <c r="V97" i="1" s="1"/>
  <c r="AA92" i="1"/>
  <c r="AC92" i="1" s="1"/>
  <c r="T92" i="1"/>
  <c r="V92" i="1" s="1"/>
  <c r="Z86" i="1"/>
  <c r="AA86" i="1" s="1"/>
  <c r="AC86" i="1" s="1"/>
  <c r="T23" i="1"/>
  <c r="W23" i="1" s="1"/>
  <c r="Z74" i="1"/>
  <c r="Z23" i="1" s="1"/>
  <c r="AA71" i="1"/>
  <c r="S20" i="1"/>
  <c r="T20" i="1" s="1"/>
  <c r="T71" i="1"/>
  <c r="V71" i="1" s="1"/>
  <c r="Z75" i="1"/>
  <c r="AA75" i="1" s="1"/>
  <c r="AA91" i="1"/>
  <c r="AC91" i="1" s="1"/>
  <c r="Z90" i="1"/>
  <c r="AA90" i="1" s="1"/>
  <c r="AC90" i="1" s="1"/>
  <c r="T93" i="1"/>
  <c r="V93" i="1" s="1"/>
  <c r="AA93" i="1"/>
  <c r="AC93" i="1" s="1"/>
  <c r="S78" i="1"/>
  <c r="AA85" i="1"/>
  <c r="AC85" i="1" s="1"/>
  <c r="T85" i="1"/>
  <c r="V85" i="1" s="1"/>
  <c r="Y87" i="1"/>
  <c r="AA87" i="1" s="1"/>
  <c r="AC87" i="1" s="1"/>
  <c r="R26" i="1"/>
  <c r="AA99" i="1"/>
  <c r="AC99" i="1" s="1"/>
  <c r="FY28" i="7"/>
  <c r="FW28" i="7" s="1"/>
  <c r="Y23" i="1"/>
  <c r="FT28" i="7"/>
  <c r="Z28" i="1"/>
  <c r="R32" i="1"/>
  <c r="T32" i="1" s="1"/>
  <c r="Y98" i="1"/>
  <c r="T98" i="1"/>
  <c r="V98" i="1" s="1"/>
  <c r="Y80" i="1"/>
  <c r="Y28" i="1" s="1"/>
  <c r="R28" i="1"/>
  <c r="T28" i="1" s="1"/>
  <c r="X28" i="1" s="1"/>
  <c r="T99" i="1"/>
  <c r="V99" i="1" s="1"/>
  <c r="FR28" i="7"/>
  <c r="FS28" i="7"/>
  <c r="T88" i="1"/>
  <c r="V88" i="1" s="1"/>
  <c r="Z88" i="1"/>
  <c r="AA88" i="1" s="1"/>
  <c r="AC88" i="1" s="1"/>
  <c r="R30" i="1"/>
  <c r="Z22" i="1"/>
  <c r="S30" i="1"/>
  <c r="AA84" i="1"/>
  <c r="AC84" i="1" s="1"/>
  <c r="T89" i="1"/>
  <c r="V89" i="1" s="1"/>
  <c r="AA20" i="1"/>
  <c r="GG27" i="7" l="1"/>
  <c r="GE27" i="7" s="1"/>
  <c r="X22" i="1"/>
  <c r="Y21" i="1"/>
  <c r="AA21" i="1" s="1"/>
  <c r="X21" i="1"/>
  <c r="AA22" i="1"/>
  <c r="AA73" i="1"/>
  <c r="Y78" i="1"/>
  <c r="Y101" i="1" s="1"/>
  <c r="T78" i="1"/>
  <c r="AA97" i="1"/>
  <c r="AC97" i="1" s="1"/>
  <c r="X23" i="1"/>
  <c r="S26" i="1"/>
  <c r="S35" i="1" s="1"/>
  <c r="AA74" i="1"/>
  <c r="AA23" i="1"/>
  <c r="Z26" i="1"/>
  <c r="Z78" i="1"/>
  <c r="Z101" i="1" s="1"/>
  <c r="Y30" i="1"/>
  <c r="W28" i="1"/>
  <c r="Z30" i="1"/>
  <c r="S101" i="1"/>
  <c r="T101" i="1" s="1"/>
  <c r="AA80" i="1"/>
  <c r="AC80" i="1" s="1"/>
  <c r="FV28" i="7"/>
  <c r="R35" i="1"/>
  <c r="AA98" i="1"/>
  <c r="AC98" i="1" s="1"/>
  <c r="Y32" i="1"/>
  <c r="AA28" i="1"/>
  <c r="GC28" i="7"/>
  <c r="GB28" i="7" s="1"/>
  <c r="FX28" i="7"/>
  <c r="T30" i="1"/>
  <c r="W32" i="1"/>
  <c r="X32" i="1"/>
  <c r="X20" i="1"/>
  <c r="W20" i="1"/>
  <c r="W26" i="1" s="1"/>
  <c r="T26" i="1"/>
  <c r="X26" i="1" s="1"/>
  <c r="GK27" i="7" l="1"/>
  <c r="GF27" i="7"/>
  <c r="GD27" i="7"/>
  <c r="Y26" i="1"/>
  <c r="Y35" i="1" s="1"/>
  <c r="AA26" i="1"/>
  <c r="AC78" i="1"/>
  <c r="AC101" i="1" s="1"/>
  <c r="AC26" i="1"/>
  <c r="T35" i="1"/>
  <c r="X35" i="1" s="1"/>
  <c r="AA78" i="1"/>
  <c r="AA30" i="1"/>
  <c r="Z35" i="1"/>
  <c r="AA101" i="1"/>
  <c r="AC102" i="1" s="1"/>
  <c r="FZ28" i="7"/>
  <c r="AA32" i="1"/>
  <c r="GA28" i="7"/>
  <c r="GG28" i="7"/>
  <c r="GF28" i="7" s="1"/>
  <c r="W30" i="1"/>
  <c r="W35" i="1" s="1"/>
  <c r="X30" i="1"/>
  <c r="GO27" i="7" l="1"/>
  <c r="GL27" i="7"/>
  <c r="GM27" i="7"/>
  <c r="GJ27" i="7"/>
  <c r="GI27" i="7"/>
  <c r="GH27" i="7"/>
  <c r="B97" i="1"/>
  <c r="B98" i="1" s="1"/>
  <c r="B99" i="1" s="1"/>
  <c r="C97" i="1"/>
  <c r="C98" i="1" s="1"/>
  <c r="C99" i="1" s="1"/>
  <c r="A97" i="1"/>
  <c r="A98" i="1" s="1"/>
  <c r="A99" i="1" s="1"/>
  <c r="AC35" i="1"/>
  <c r="AA35" i="1"/>
  <c r="AF45" i="1" s="1"/>
  <c r="AC45" i="1"/>
  <c r="AC38" i="1" s="1"/>
  <c r="GD28" i="7"/>
  <c r="AD35" i="1"/>
  <c r="GK28" i="7"/>
  <c r="GI28" i="7" s="1"/>
  <c r="GE28" i="7"/>
  <c r="GS27" i="7" l="1"/>
  <c r="GR27" i="7"/>
  <c r="GN27" i="7"/>
  <c r="AC37" i="1"/>
  <c r="AF28" i="1"/>
  <c r="AA39" i="1"/>
  <c r="AA46" i="1" s="1"/>
  <c r="AA40" i="1"/>
  <c r="GH28" i="7"/>
  <c r="GJ28" i="7"/>
  <c r="GO28" i="7"/>
  <c r="GM28" i="7" s="1"/>
  <c r="GW27" i="7" l="1"/>
  <c r="GT27" i="7"/>
  <c r="GU27" i="7"/>
  <c r="GV27" i="7"/>
  <c r="GQ27" i="7"/>
  <c r="GP27" i="7"/>
  <c r="GN28" i="7"/>
  <c r="AA38" i="1"/>
  <c r="GL28" i="7"/>
  <c r="GS28" i="7"/>
  <c r="HA27" i="7" l="1"/>
  <c r="C92" i="1"/>
  <c r="C94" i="1"/>
  <c r="A90" i="1"/>
  <c r="A94" i="1"/>
  <c r="A91" i="1"/>
  <c r="A84" i="1"/>
  <c r="A85" i="1" s="1"/>
  <c r="A86" i="1" s="1"/>
  <c r="A87" i="1" s="1"/>
  <c r="A88" i="1" s="1"/>
  <c r="A89" i="1"/>
  <c r="A93" i="1"/>
  <c r="C84" i="1"/>
  <c r="C85" i="1" s="1"/>
  <c r="C86" i="1" s="1"/>
  <c r="C87" i="1" s="1"/>
  <c r="C88" i="1" s="1"/>
  <c r="A92" i="1"/>
  <c r="C91" i="1"/>
  <c r="C93" i="1"/>
  <c r="B94" i="1"/>
  <c r="B91" i="1"/>
  <c r="B93" i="1"/>
  <c r="B92" i="1"/>
  <c r="B89" i="1"/>
  <c r="B90" i="1"/>
  <c r="B84" i="1"/>
  <c r="B85" i="1" s="1"/>
  <c r="B86" i="1" s="1"/>
  <c r="B87" i="1" s="1"/>
  <c r="B88" i="1" s="1"/>
  <c r="GW28" i="7"/>
  <c r="GT28" i="7" s="1"/>
  <c r="GR28" i="7"/>
  <c r="GP28" i="7"/>
  <c r="GQ28" i="7"/>
  <c r="HE27" i="7" l="1"/>
  <c r="GZ27" i="7"/>
  <c r="GY27" i="7"/>
  <c r="GX27" i="7"/>
  <c r="GU28" i="7"/>
  <c r="HA28" i="7"/>
  <c r="GX28" i="7" s="1"/>
  <c r="GV28" i="7"/>
  <c r="HI27" i="7" l="1"/>
  <c r="HF27" i="7"/>
  <c r="HG27" i="7"/>
  <c r="HC27" i="7"/>
  <c r="HB27" i="7"/>
  <c r="HD27" i="7"/>
  <c r="GZ28" i="7"/>
  <c r="GY28" i="7"/>
  <c r="HE28" i="7"/>
  <c r="HB28" i="7" s="1"/>
  <c r="HM27" i="7" l="1"/>
  <c r="HH27" i="7"/>
  <c r="HD28" i="7"/>
  <c r="HC28" i="7"/>
  <c r="HI28" i="7"/>
  <c r="HH28" i="7" s="1"/>
  <c r="HQ27" i="7" l="1"/>
  <c r="HN27" i="7"/>
  <c r="HO27" i="7"/>
  <c r="HP27" i="7"/>
  <c r="HL27" i="7"/>
  <c r="HK27" i="7"/>
  <c r="HJ27" i="7"/>
  <c r="HF28" i="7"/>
  <c r="HG28" i="7"/>
  <c r="HM28" i="7"/>
  <c r="HL28" i="7" s="1"/>
  <c r="HU27" i="7" l="1"/>
  <c r="HJ28" i="7"/>
  <c r="HK28" i="7"/>
  <c r="HQ28" i="7"/>
  <c r="HP28" i="7" s="1"/>
  <c r="HY27" i="7" l="1"/>
  <c r="HT27" i="7"/>
  <c r="HS27" i="7"/>
  <c r="HR27" i="7"/>
  <c r="HN28" i="7"/>
  <c r="HO28" i="7"/>
  <c r="HU28" i="7"/>
  <c r="HR28" i="7" s="1"/>
  <c r="IC27" i="7" l="1"/>
  <c r="IA27" i="7"/>
  <c r="HZ27" i="7"/>
  <c r="HX27" i="7"/>
  <c r="HW27" i="7"/>
  <c r="HV27" i="7"/>
  <c r="HS28" i="7"/>
  <c r="HT28" i="7"/>
  <c r="HY28" i="7"/>
  <c r="HW28" i="7" s="1"/>
  <c r="IG27" i="7" l="1"/>
  <c r="IB27" i="7"/>
  <c r="HV28" i="7"/>
  <c r="IC28" i="7"/>
  <c r="HZ28" i="7" s="1"/>
  <c r="HX28" i="7"/>
  <c r="IK27" i="7" l="1"/>
  <c r="IH27" i="7"/>
  <c r="II27" i="7"/>
  <c r="IJ27" i="7"/>
  <c r="IF27" i="7"/>
  <c r="IE27" i="7"/>
  <c r="ID27" i="7"/>
  <c r="IA28" i="7"/>
  <c r="IB28" i="7"/>
  <c r="IG28" i="7"/>
  <c r="ID28" i="7" s="1"/>
  <c r="IO27" i="7" l="1"/>
  <c r="IE28" i="7"/>
  <c r="IF28" i="7"/>
  <c r="IK28" i="7"/>
  <c r="IH28" i="7" s="1"/>
  <c r="IS27" i="7" l="1"/>
  <c r="IN27" i="7"/>
  <c r="IM27" i="7"/>
  <c r="IL27" i="7"/>
  <c r="IJ28" i="7"/>
  <c r="II28" i="7"/>
  <c r="IO28" i="7"/>
  <c r="IN28" i="7" s="1"/>
  <c r="IW27" i="7" l="1"/>
  <c r="IT27" i="7"/>
  <c r="IU27" i="7"/>
  <c r="IR27" i="7"/>
  <c r="IQ27" i="7"/>
  <c r="IP27" i="7"/>
  <c r="IM28" i="7"/>
  <c r="IL28" i="7"/>
  <c r="IS28" i="7"/>
  <c r="IQ28" i="7" s="1"/>
  <c r="JA27" i="7" l="1"/>
  <c r="IV27" i="7"/>
  <c r="IP28" i="7"/>
  <c r="IR28" i="7"/>
  <c r="IW28" i="7"/>
  <c r="IT28" i="7" s="1"/>
  <c r="JE27" i="7" l="1"/>
  <c r="JB27" i="7"/>
  <c r="JC27" i="7"/>
  <c r="JD27" i="7"/>
  <c r="IZ27" i="7"/>
  <c r="IY27" i="7"/>
  <c r="IX27" i="7"/>
  <c r="IU28" i="7"/>
  <c r="JA28" i="7"/>
  <c r="IY28" i="7" s="1"/>
  <c r="IV28" i="7"/>
  <c r="JI27" i="7" l="1"/>
  <c r="IX28" i="7"/>
  <c r="JE28" i="7"/>
  <c r="JC28" i="7" s="1"/>
  <c r="IZ28" i="7"/>
  <c r="JM27" i="7" l="1"/>
  <c r="JJ27" i="7"/>
  <c r="JK27" i="7"/>
  <c r="JL27" i="7"/>
  <c r="JH27" i="7"/>
  <c r="JG27" i="7"/>
  <c r="JF27" i="7"/>
  <c r="JD28" i="7"/>
  <c r="JI28" i="7"/>
  <c r="JB28" i="7"/>
  <c r="JQ27" i="7" l="1"/>
  <c r="JN27" i="7"/>
  <c r="JO27" i="7"/>
  <c r="JF28" i="7"/>
  <c r="JM28" i="7"/>
  <c r="JL28" i="7" s="1"/>
  <c r="JG28" i="7"/>
  <c r="JH28" i="7"/>
  <c r="JU27" i="7" l="1"/>
  <c r="JP27" i="7"/>
  <c r="JK28" i="7"/>
  <c r="JJ28" i="7"/>
  <c r="JQ28" i="7"/>
  <c r="JN28" i="7" s="1"/>
  <c r="JY27" i="7" l="1"/>
  <c r="JV27" i="7"/>
  <c r="JW27" i="7"/>
  <c r="JX27" i="7"/>
  <c r="JT27" i="7"/>
  <c r="JS27" i="7"/>
  <c r="JR27" i="7"/>
  <c r="JP28" i="7"/>
  <c r="JO28" i="7"/>
  <c r="JU28" i="7"/>
  <c r="JS28" i="7" s="1"/>
  <c r="KC27" i="7" l="1"/>
  <c r="JR28" i="7"/>
  <c r="JT28" i="7"/>
  <c r="JY28" i="7"/>
  <c r="JW28" i="7" s="1"/>
  <c r="KG27" i="7" l="1"/>
  <c r="KB27" i="7"/>
  <c r="KA27" i="7"/>
  <c r="JZ27" i="7"/>
  <c r="JV28" i="7"/>
  <c r="KC28" i="7"/>
  <c r="JZ28" i="7" s="1"/>
  <c r="JX28" i="7"/>
  <c r="KK27" i="7" l="1"/>
  <c r="KH27" i="7"/>
  <c r="KI27" i="7"/>
  <c r="KF27" i="7"/>
  <c r="KE27" i="7"/>
  <c r="KD27" i="7"/>
  <c r="KA28" i="7"/>
  <c r="KB28" i="7"/>
  <c r="KG28" i="7"/>
  <c r="KE28" i="7" s="1"/>
  <c r="KO27" i="7" l="1"/>
  <c r="KJ27" i="7"/>
  <c r="KD28" i="7"/>
  <c r="KF28" i="7"/>
  <c r="KK28" i="7"/>
  <c r="KH28" i="7" s="1"/>
  <c r="KS27" i="7" l="1"/>
  <c r="KP27" i="7"/>
  <c r="KQ27" i="7"/>
  <c r="KR27" i="7"/>
  <c r="KN27" i="7"/>
  <c r="KM27" i="7"/>
  <c r="KL27" i="7"/>
  <c r="KJ28" i="7"/>
  <c r="KI28" i="7"/>
  <c r="KO28" i="7"/>
  <c r="KN28" i="7" s="1"/>
  <c r="KW27" i="7" l="1"/>
  <c r="KM28" i="7"/>
  <c r="KS28" i="7"/>
  <c r="KR28" i="7" s="1"/>
  <c r="KL28" i="7"/>
  <c r="LA27" i="7" l="1"/>
  <c r="KY27" i="7" s="1"/>
  <c r="KX27" i="7"/>
  <c r="KV27" i="7"/>
  <c r="KU27" i="7"/>
  <c r="KT27" i="7"/>
  <c r="KP28" i="7"/>
  <c r="KW28" i="7"/>
  <c r="KU28" i="7" s="1"/>
  <c r="KQ28" i="7"/>
  <c r="LE27" i="7" l="1"/>
  <c r="LC27" i="7"/>
  <c r="LB27" i="7"/>
  <c r="KZ27" i="7"/>
  <c r="LA28" i="7"/>
  <c r="KV28" i="7"/>
  <c r="KT28" i="7"/>
  <c r="LI27" i="7" l="1"/>
  <c r="LD27" i="7"/>
  <c r="LE28" i="7"/>
  <c r="LC28" i="7" s="1"/>
  <c r="KX28" i="7"/>
  <c r="KY28" i="7"/>
  <c r="KZ28" i="7"/>
  <c r="LM27" i="7" l="1"/>
  <c r="LJ27" i="7"/>
  <c r="LL27" i="7"/>
  <c r="LK27" i="7"/>
  <c r="LH27" i="7"/>
  <c r="LG27" i="7"/>
  <c r="LF27" i="7"/>
  <c r="LD28" i="7"/>
  <c r="LI28" i="7"/>
  <c r="LG28" i="7" s="1"/>
  <c r="LB28" i="7"/>
  <c r="LQ27" i="7" l="1"/>
  <c r="LM28" i="7"/>
  <c r="LJ28" i="7" s="1"/>
  <c r="LF28" i="7"/>
  <c r="LH28" i="7"/>
  <c r="LU27" i="7" l="1"/>
  <c r="LP27" i="7"/>
  <c r="LO27" i="7"/>
  <c r="LN27" i="7"/>
  <c r="LK28" i="7"/>
  <c r="LQ28" i="7"/>
  <c r="LN28" i="7" s="1"/>
  <c r="LL28" i="7"/>
  <c r="LY27" i="7" l="1"/>
  <c r="LV27" i="7"/>
  <c r="LW27" i="7"/>
  <c r="LT27" i="7"/>
  <c r="LS27" i="7"/>
  <c r="LR27" i="7"/>
  <c r="LO28" i="7"/>
  <c r="LP28" i="7"/>
  <c r="LU28" i="7"/>
  <c r="LS28" i="7" s="1"/>
  <c r="MC27" i="7" l="1"/>
  <c r="LX27" i="7"/>
  <c r="LR28" i="7"/>
  <c r="LT28" i="7"/>
  <c r="LY28" i="7"/>
  <c r="LV28" i="7" s="1"/>
  <c r="MG27" i="7" l="1"/>
  <c r="MF27" i="7" s="1"/>
  <c r="MD27" i="7"/>
  <c r="ME27" i="7"/>
  <c r="MB27" i="7"/>
  <c r="MA27" i="7"/>
  <c r="LZ27" i="7"/>
  <c r="LX28" i="7"/>
  <c r="LW28" i="7"/>
  <c r="MC28" i="7"/>
  <c r="MA28" i="7" s="1"/>
  <c r="MK27" i="7" l="1"/>
  <c r="MH27" i="7" s="1"/>
  <c r="MB28" i="7"/>
  <c r="LZ28" i="7"/>
  <c r="MG28" i="7"/>
  <c r="MF28" i="7" s="1"/>
  <c r="MO27" i="7" l="1"/>
  <c r="ML27" i="7" s="1"/>
  <c r="MJ27" i="7"/>
  <c r="MI27" i="7"/>
  <c r="MD28" i="7"/>
  <c r="ME28" i="7"/>
  <c r="MK28" i="7"/>
  <c r="MJ28" i="7" s="1"/>
  <c r="MS27" i="7" l="1"/>
  <c r="MR27" i="7" s="1"/>
  <c r="MP27" i="7"/>
  <c r="MQ27" i="7"/>
  <c r="MN27" i="7"/>
  <c r="MM27" i="7"/>
  <c r="MI28" i="7"/>
  <c r="MH28" i="7"/>
  <c r="MO28" i="7"/>
  <c r="MM28" i="7" s="1"/>
  <c r="MW27" i="7" l="1"/>
  <c r="MV27" i="7"/>
  <c r="MN28" i="7"/>
  <c r="ML28" i="7"/>
  <c r="MS28" i="7"/>
  <c r="MQ28" i="7" s="1"/>
  <c r="NA27" i="7" l="1"/>
  <c r="MX27" i="7" s="1"/>
  <c r="MU27" i="7"/>
  <c r="MT27" i="7"/>
  <c r="MP28" i="7"/>
  <c r="MR28" i="7"/>
  <c r="MW28" i="7"/>
  <c r="MT28" i="7" s="1"/>
  <c r="MZ27" i="7" l="1"/>
  <c r="MY27" i="7"/>
  <c r="NE27" i="7"/>
  <c r="MV28" i="7"/>
  <c r="MU28" i="7"/>
  <c r="NA28" i="7"/>
  <c r="MY28" i="7" s="1"/>
  <c r="NI27" i="7" l="1"/>
  <c r="NH27" i="7" s="1"/>
  <c r="ND27" i="7"/>
  <c r="NC27" i="7"/>
  <c r="NB27" i="7"/>
  <c r="MX28" i="7"/>
  <c r="MZ28" i="7"/>
  <c r="NE28" i="7"/>
  <c r="NC28" i="7" s="1"/>
  <c r="NM27" i="7" l="1"/>
  <c r="NJ27" i="7"/>
  <c r="NK27" i="7"/>
  <c r="NG27" i="7"/>
  <c r="NF27" i="7"/>
  <c r="NB28" i="7"/>
  <c r="ND28" i="7"/>
  <c r="NI28" i="7"/>
  <c r="NG28" i="7" s="1"/>
  <c r="NQ27" i="7" l="1"/>
  <c r="NN27" i="7" s="1"/>
  <c r="NL27" i="7"/>
  <c r="NH28" i="7"/>
  <c r="NF28" i="7"/>
  <c r="NM28" i="7"/>
  <c r="NJ28" i="7" s="1"/>
  <c r="NU27" i="7" l="1"/>
  <c r="NR27" i="7"/>
  <c r="NS27" i="7"/>
  <c r="NT27" i="7"/>
  <c r="NP27" i="7"/>
  <c r="NO27" i="7"/>
  <c r="NL28" i="7"/>
  <c r="NK28" i="7"/>
  <c r="NQ28" i="7"/>
  <c r="NP28" i="7" s="1"/>
  <c r="NY27" i="7" l="1"/>
  <c r="NO28" i="7"/>
  <c r="NN28" i="7"/>
  <c r="NU28" i="7"/>
  <c r="NS28" i="7" s="1"/>
  <c r="OC27" i="7" l="1"/>
  <c r="OA27" i="7" s="1"/>
  <c r="NX27" i="7"/>
  <c r="NW27" i="7"/>
  <c r="NV27" i="7"/>
  <c r="NT28" i="7"/>
  <c r="NY28" i="7"/>
  <c r="NV28" i="7" s="1"/>
  <c r="NR28" i="7"/>
  <c r="OG27" i="7" l="1"/>
  <c r="OB27" i="7"/>
  <c r="NZ27" i="7"/>
  <c r="NX28" i="7"/>
  <c r="OC28" i="7"/>
  <c r="OA28" i="7" s="1"/>
  <c r="NW28" i="7"/>
  <c r="OK27" i="7" l="1"/>
  <c r="OE27" i="7"/>
  <c r="OD27" i="7"/>
  <c r="OF27" i="7"/>
  <c r="NZ28" i="7"/>
  <c r="OB28" i="7"/>
  <c r="OG28" i="7"/>
  <c r="OE28" i="7" s="1"/>
  <c r="OO27" i="7" l="1"/>
  <c r="OL27" i="7"/>
  <c r="OM27" i="7"/>
  <c r="ON27" i="7"/>
  <c r="OJ27" i="7"/>
  <c r="OI27" i="7"/>
  <c r="OH27" i="7"/>
  <c r="OD28" i="7"/>
  <c r="OF28" i="7"/>
  <c r="OK28" i="7"/>
  <c r="OH28" i="7" s="1"/>
  <c r="OS27" i="7" l="1"/>
  <c r="OQ27" i="7" s="1"/>
  <c r="OJ28" i="7"/>
  <c r="OO28" i="7"/>
  <c r="ON28" i="7" s="1"/>
  <c r="OI28" i="7"/>
  <c r="OW27" i="7" l="1"/>
  <c r="OR27" i="7"/>
  <c r="OP27" i="7"/>
  <c r="OL28" i="7"/>
  <c r="OS28" i="7"/>
  <c r="OP28" i="7" s="1"/>
  <c r="OM28" i="7"/>
  <c r="PA27" i="7" l="1"/>
  <c r="OY27" i="7"/>
  <c r="OX27" i="7"/>
  <c r="OV27" i="7"/>
  <c r="OU27" i="7"/>
  <c r="OT27" i="7"/>
  <c r="OR28" i="7"/>
  <c r="OQ28" i="7"/>
  <c r="OW28" i="7"/>
  <c r="OU28" i="7" s="1"/>
  <c r="PE27" i="7" l="1"/>
  <c r="OZ27" i="7"/>
  <c r="OV28" i="7"/>
  <c r="OT28" i="7"/>
  <c r="PA28" i="7"/>
  <c r="OY28" i="7" s="1"/>
  <c r="PI27" i="7" l="1"/>
  <c r="PG27" i="7"/>
  <c r="PF27" i="7"/>
  <c r="PH27" i="7"/>
  <c r="PD27" i="7"/>
  <c r="PC27" i="7"/>
  <c r="PB27" i="7"/>
  <c r="OX28" i="7"/>
  <c r="OZ28" i="7"/>
  <c r="PE28" i="7"/>
  <c r="PC28" i="7" s="1"/>
  <c r="PM27" i="7" l="1"/>
  <c r="PB28" i="7"/>
  <c r="PD28" i="7"/>
  <c r="PI28" i="7"/>
  <c r="PH28" i="7" s="1"/>
  <c r="PQ27" i="7" l="1"/>
  <c r="PO27" i="7"/>
  <c r="PL27" i="7"/>
  <c r="PK27" i="7"/>
  <c r="PJ27" i="7"/>
  <c r="PF28" i="7"/>
  <c r="PM28" i="7"/>
  <c r="PJ28" i="7" s="1"/>
  <c r="PG28" i="7"/>
  <c r="PU27" i="7" l="1"/>
  <c r="PR27" i="7"/>
  <c r="PS27" i="7"/>
  <c r="PP27" i="7"/>
  <c r="PN27" i="7"/>
  <c r="PK28" i="7"/>
  <c r="PL28" i="7"/>
  <c r="PQ28" i="7"/>
  <c r="PP28" i="7" s="1"/>
  <c r="PY27" i="7" l="1"/>
  <c r="PW27" i="7" s="1"/>
  <c r="PT27" i="7"/>
  <c r="PO28" i="7"/>
  <c r="PU28" i="7"/>
  <c r="PS28" i="7" s="1"/>
  <c r="PN28" i="7"/>
  <c r="QC27" i="7" l="1"/>
  <c r="PZ27" i="7"/>
  <c r="QA27" i="7"/>
  <c r="QB27" i="7"/>
  <c r="PX27" i="7"/>
  <c r="PV27" i="7"/>
  <c r="PR28" i="7"/>
  <c r="PT28" i="7"/>
  <c r="PY28" i="7"/>
  <c r="PW28" i="7" s="1"/>
  <c r="QG27" i="7" l="1"/>
  <c r="PX28" i="7"/>
  <c r="PV28" i="7"/>
  <c r="QC28" i="7"/>
  <c r="QB28" i="7" s="1"/>
  <c r="QK27" i="7" l="1"/>
  <c r="QJ27" i="7" s="1"/>
  <c r="QH27" i="7"/>
  <c r="QF27" i="7"/>
  <c r="QE27" i="7"/>
  <c r="QD27" i="7"/>
  <c r="PZ28" i="7"/>
  <c r="QA28" i="7"/>
  <c r="QG28" i="7"/>
  <c r="QD28" i="7" s="1"/>
  <c r="QO27" i="7" l="1"/>
  <c r="QL27" i="7"/>
  <c r="QM27" i="7"/>
  <c r="QI27" i="7"/>
  <c r="QE28" i="7"/>
  <c r="QK28" i="7"/>
  <c r="QH28" i="7" s="1"/>
  <c r="QF28" i="7"/>
  <c r="QS27" i="7" l="1"/>
  <c r="QQ27" i="7" s="1"/>
  <c r="QN27" i="7"/>
  <c r="QI28" i="7"/>
  <c r="QJ28" i="7"/>
  <c r="QO28" i="7"/>
  <c r="QM28" i="7" s="1"/>
  <c r="QW27" i="7" l="1"/>
  <c r="QT27" i="7"/>
  <c r="QU27" i="7"/>
  <c r="QV27" i="7"/>
  <c r="QR27" i="7"/>
  <c r="QP27" i="7"/>
  <c r="QL28" i="7"/>
  <c r="QS28" i="7"/>
  <c r="QQ28" i="7" s="1"/>
  <c r="QN28" i="7"/>
  <c r="RA27" i="7" l="1"/>
  <c r="QP28" i="7"/>
  <c r="QR28" i="7"/>
  <c r="QW28" i="7"/>
  <c r="QU28" i="7" s="1"/>
  <c r="RE27" i="7" l="1"/>
  <c r="RC27" i="7" s="1"/>
  <c r="QZ27" i="7"/>
  <c r="QY27" i="7"/>
  <c r="QX27" i="7"/>
  <c r="QT28" i="7"/>
  <c r="RA28" i="7"/>
  <c r="QX28" i="7" s="1"/>
  <c r="QV28" i="7"/>
  <c r="RD27" i="7" l="1"/>
  <c r="RI27" i="7"/>
  <c r="RF27" i="7"/>
  <c r="RG27" i="7"/>
  <c r="RB27" i="7"/>
  <c r="QZ28" i="7"/>
  <c r="RE28" i="7"/>
  <c r="RC28" i="7" s="1"/>
  <c r="QY28" i="7"/>
  <c r="RM27" i="7" l="1"/>
  <c r="RH27" i="7"/>
  <c r="RD28" i="7"/>
  <c r="RI28" i="7"/>
  <c r="RH28" i="7" s="1"/>
  <c r="RB28" i="7"/>
  <c r="RQ27" i="7" l="1"/>
  <c r="RN27" i="7"/>
  <c r="RO27" i="7"/>
  <c r="RP27" i="7"/>
  <c r="RK27" i="7"/>
  <c r="RL27" i="7"/>
  <c r="RJ27" i="7"/>
  <c r="RF28" i="7"/>
  <c r="RG28" i="7"/>
  <c r="RM28" i="7"/>
  <c r="RJ28" i="7" s="1"/>
  <c r="RU27" i="7" l="1"/>
  <c r="RS27" i="7" s="1"/>
  <c r="RL28" i="7"/>
  <c r="RK28" i="7"/>
  <c r="RQ28" i="7"/>
  <c r="RP28" i="7" s="1"/>
  <c r="RY27" i="7" l="1"/>
  <c r="RT27" i="7"/>
  <c r="RR27" i="7"/>
  <c r="RO28" i="7"/>
  <c r="RN28" i="7"/>
  <c r="RU28" i="7"/>
  <c r="RS28" i="7" s="1"/>
  <c r="RZ27" i="7" l="1"/>
  <c r="SA27" i="7"/>
  <c r="RX27" i="7"/>
  <c r="RW27" i="7"/>
  <c r="RV27" i="7"/>
  <c r="RT28" i="7"/>
  <c r="RR28" i="7"/>
  <c r="RY28" i="7"/>
  <c r="RW28" i="7" s="1"/>
  <c r="RV28" i="7" l="1"/>
  <c r="RZ28" i="7"/>
  <c r="SA28" i="7"/>
  <c r="RX28" i="7"/>
  <c r="C89" i="1" l="1"/>
  <c r="C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Gareth Clausen</author>
    <author>USACE</author>
    <author>William Bolte</author>
    <author>Michael P. Jacobs</author>
  </authors>
  <commentList>
    <comment ref="V20" authorId="0" shapeId="0" xr:uid="{00000000-0006-0000-0100-000001000000}">
      <text>
        <r>
          <rPr>
            <sz val="11"/>
            <color indexed="81"/>
            <rFont val="Tahoma"/>
            <family val="2"/>
          </rPr>
          <t>Enter the amounts spent thru the past Fiscal year in the appropriate cells in reference column 13</t>
        </r>
      </text>
    </comment>
    <comment ref="V21" authorId="0" shapeId="0" xr:uid="{00000000-0006-0000-0100-000002000000}">
      <text>
        <r>
          <rPr>
            <sz val="11"/>
            <color indexed="81"/>
            <rFont val="Tahoma"/>
            <family val="2"/>
          </rPr>
          <t>Enter the amounts spent thru the past Fiscal year in the appropriate cells in reference column 13</t>
        </r>
      </text>
    </comment>
    <comment ref="V22" authorId="0" shapeId="0" xr:uid="{00000000-0006-0000-0100-000003000000}">
      <text>
        <r>
          <rPr>
            <sz val="11"/>
            <color indexed="81"/>
            <rFont val="Tahoma"/>
            <family val="2"/>
          </rPr>
          <t>Enter the amounts spent thru the past Fiscal year in the appropriate cells in reference column 13</t>
        </r>
      </text>
    </comment>
    <comment ref="V23" authorId="0" shapeId="0" xr:uid="{00000000-0006-0000-0100-000004000000}">
      <text>
        <r>
          <rPr>
            <sz val="11"/>
            <color indexed="81"/>
            <rFont val="Tahoma"/>
            <family val="2"/>
          </rPr>
          <t>Enter the amounts spent thru the past Fiscal year in the appropriate cells in reference column 13</t>
        </r>
      </text>
    </comment>
    <comment ref="V24" authorId="0" shapeId="0" xr:uid="{00000000-0006-0000-0100-000005000000}">
      <text>
        <r>
          <rPr>
            <sz val="11"/>
            <color indexed="81"/>
            <rFont val="Tahoma"/>
            <family val="2"/>
          </rPr>
          <t>Enter the amounts spent thru the past Fiscal year in the appropriate cells in reference column 13</t>
        </r>
      </text>
    </comment>
    <comment ref="N37" authorId="1" shapeId="0" xr:uid="{00000000-0006-0000-0100-000006000000}">
      <text>
        <r>
          <rPr>
            <b/>
            <sz val="10"/>
            <color indexed="81"/>
            <rFont val="Tahoma"/>
            <family val="2"/>
          </rPr>
          <t>USACE:</t>
        </r>
        <r>
          <rPr>
            <sz val="10"/>
            <color indexed="81"/>
            <rFont val="Tahoma"/>
            <family val="2"/>
          </rPr>
          <t xml:space="preserve">
Top 3 signatures: Cost, PM, Real Estate required by Regulations.</t>
        </r>
      </text>
    </comment>
    <comment ref="Y42" authorId="2" shapeId="0" xr:uid="{00000000-0006-0000-0100-000007000000}">
      <text>
        <r>
          <rPr>
            <b/>
            <sz val="9"/>
            <color indexed="81"/>
            <rFont val="Tahoma"/>
            <family val="2"/>
          </rPr>
          <t xml:space="preserve">Include Study costs here (Generally these are NOT included table above) Check current CAP guidance.  In most cases the study cost is not part of the "total project cost" but IS included in the federal spending limit/ceiling.  Cost share percentage may vary- often the first 100K is fully federally funded.  
</t>
        </r>
      </text>
    </comment>
    <comment ref="D67" authorId="3" shapeId="0" xr:uid="{00000000-0006-0000-0100-000008000000}">
      <text>
        <r>
          <rPr>
            <sz val="9"/>
            <color indexed="81"/>
            <rFont val="Tahoma"/>
            <family val="2"/>
          </rPr>
          <t xml:space="preserve">
MPJ- The  price level of the M2 is usually the FY when ithe estimate was  completed. Enter here.  Program price year should be common across all contracts so it feeds from the input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G4EDCKCC</author>
  </authors>
  <commentList>
    <comment ref="B6" authorId="0" shapeId="0" xr:uid="{00000000-0006-0000-0200-000001000000}">
      <text>
        <r>
          <rPr>
            <b/>
            <sz val="9"/>
            <color indexed="81"/>
            <rFont val="Tahoma"/>
            <family val="2"/>
          </rPr>
          <t>*Civil Works Breakdown Structure</t>
        </r>
        <r>
          <rPr>
            <sz val="9"/>
            <color indexed="81"/>
            <rFont val="Tahoma"/>
            <family val="2"/>
          </rPr>
          <t xml:space="preserve">
</t>
        </r>
      </text>
    </comment>
    <comment ref="F15" authorId="0" shapeId="0" xr:uid="{00000000-0006-0000-0200-000002000000}">
      <text>
        <r>
          <rPr>
            <b/>
            <sz val="9"/>
            <color indexed="81"/>
            <rFont val="Tahoma"/>
            <family val="2"/>
          </rPr>
          <t>***Note that some cultural mitigation costs are not included in the Benefit-to-Cost Ratio (BCR).</t>
        </r>
        <r>
          <rPr>
            <sz val="9"/>
            <color indexed="81"/>
            <rFont val="Tahoma"/>
            <family val="2"/>
          </rPr>
          <t xml:space="preserve">
</t>
        </r>
      </text>
    </comment>
    <comment ref="F26" authorId="0" shapeId="0" xr:uid="{00000000-0006-0000-0200-000003000000}">
      <text>
        <r>
          <rPr>
            <b/>
            <sz val="9"/>
            <color indexed="81"/>
            <rFont val="Tahoma"/>
            <family val="2"/>
          </rPr>
          <t>***Note that some cultural mitigation costs are not included in the Benefit-to-Cost Ratio (BCR).</t>
        </r>
        <r>
          <rPr>
            <sz val="9"/>
            <color indexed="81"/>
            <rFont val="Tahoma"/>
            <family val="2"/>
          </rPr>
          <t xml:space="preserve">
</t>
        </r>
      </text>
    </comment>
    <comment ref="F38" authorId="0" shapeId="0" xr:uid="{00000000-0006-0000-0200-000004000000}">
      <text>
        <r>
          <rPr>
            <b/>
            <sz val="9"/>
            <color indexed="81"/>
            <rFont val="Tahoma"/>
            <family val="2"/>
          </rPr>
          <t>***Note that some cultural mitigation costs are not included in the Benefit-to-Cost Ratio (BCR).</t>
        </r>
        <r>
          <rPr>
            <sz val="9"/>
            <color indexed="81"/>
            <rFont val="Tahoma"/>
            <family val="2"/>
          </rPr>
          <t xml:space="preserve">
</t>
        </r>
      </text>
    </comment>
    <comment ref="F50" authorId="0" shapeId="0" xr:uid="{00000000-0006-0000-0200-000005000000}">
      <text>
        <r>
          <rPr>
            <b/>
            <sz val="9"/>
            <color indexed="81"/>
            <rFont val="Tahoma"/>
            <family val="2"/>
          </rPr>
          <t>***Note that some cultural mitigation costs are not included in the Benefit-to-Cost Ratio (BCR).</t>
        </r>
        <r>
          <rPr>
            <sz val="9"/>
            <color indexed="81"/>
            <rFont val="Tahoma"/>
            <family val="2"/>
          </rPr>
          <t xml:space="preserve">
</t>
        </r>
      </text>
    </comment>
    <comment ref="F62" authorId="0" shapeId="0" xr:uid="{00000000-0006-0000-0200-000006000000}">
      <text>
        <r>
          <rPr>
            <b/>
            <sz val="9"/>
            <color indexed="81"/>
            <rFont val="Tahoma"/>
            <family val="2"/>
          </rPr>
          <t>***Note that some cultural mitigation costs are not included in the Benefit-to-Cost Ratio (BCR).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G4ECXJPS</author>
  </authors>
  <commentList>
    <comment ref="J30" authorId="0" shapeId="0" xr:uid="{DF3F784C-20FC-4627-8D5F-6497C995FC2A}">
      <text>
        <r>
          <rPr>
            <b/>
            <sz val="8"/>
            <color indexed="81"/>
            <rFont val="Tahoma"/>
            <family val="2"/>
          </rPr>
          <t>Table 1 Factors are yearly factors for inflating costs to future values and do not include historical rates.  Rates will be shown in the first calendar year quarter.  Values will be changed to 1.00 for quarters where CWCCIS has a historical basis.</t>
        </r>
      </text>
    </comment>
    <comment ref="J31" authorId="0" shapeId="0" xr:uid="{EAA26F02-C5B9-42CF-8EB5-6069362A5591}">
      <text>
        <r>
          <rPr>
            <b/>
            <sz val="8"/>
            <color indexed="81"/>
            <rFont val="Tahoma"/>
            <family val="2"/>
          </rPr>
          <t>Table 1 Factors are yearly factors for inflating costs to future values and do not include historical rates.  Rates will be shown in the first calendar year quarter.  Values will be changed to 1.00 for quarters where CWCCIS has a historical basis.</t>
        </r>
      </text>
    </comment>
  </commentList>
</comments>
</file>

<file path=xl/sharedStrings.xml><?xml version="1.0" encoding="utf-8"?>
<sst xmlns="http://schemas.openxmlformats.org/spreadsheetml/2006/main" count="2626" uniqueCount="1211">
  <si>
    <t>2014Q1</t>
  </si>
  <si>
    <t>2013Q1</t>
  </si>
  <si>
    <t>Estimate Check</t>
  </si>
  <si>
    <t>Program yr check</t>
  </si>
  <si>
    <t>FF Check</t>
  </si>
  <si>
    <t>Time Period</t>
  </si>
  <si>
    <t>checks if the same</t>
  </si>
  <si>
    <t>Column to check for math errors ( Adds up three ways.)</t>
  </si>
  <si>
    <r>
      <t xml:space="preserve">COLUMN TO </t>
    </r>
    <r>
      <rPr>
        <b/>
        <u/>
        <sz val="10"/>
        <color indexed="10"/>
        <rFont val="Tahoma"/>
        <family val="2"/>
      </rPr>
      <t>CHECK</t>
    </r>
    <r>
      <rPr>
        <b/>
        <sz val="10"/>
        <color indexed="10"/>
        <rFont val="Tahoma"/>
        <family val="2"/>
      </rPr>
      <t xml:space="preserve"> SPREAD SHEET</t>
    </r>
  </si>
  <si>
    <t>ENGINEERING &amp; DESIGN PHASE -&gt; 30 ACCOUNT</t>
  </si>
  <si>
    <t>Program Management:</t>
  </si>
  <si>
    <t>Sum per % of 30 Account</t>
  </si>
  <si>
    <t>Planning &amp; Environmental Compliance:</t>
  </si>
  <si>
    <t>Engineering &amp; Design:</t>
  </si>
  <si>
    <t xml:space="preserve">    Contracting &amp; Reprographics:</t>
  </si>
  <si>
    <t xml:space="preserve">    Engineering During Construction:</t>
  </si>
  <si>
    <t>Planning During Construction</t>
  </si>
  <si>
    <t>Project Operation:</t>
  </si>
  <si>
    <t>CONSTRUCTION PHASE    -&gt; 31 ACCOUNT</t>
  </si>
  <si>
    <t>Supervision &amp; Assurance:</t>
  </si>
  <si>
    <t>Sum per % of 31 Account</t>
  </si>
  <si>
    <t>Sum per % of 30 &amp; 31 Accounts</t>
  </si>
  <si>
    <t>REAL ESTATE -&gt; 01 ACCOUNT</t>
  </si>
  <si>
    <t>CULTURAL RESOURCES -&gt; 18 ACCOUNT</t>
  </si>
  <si>
    <t>DISTRICT:</t>
  </si>
  <si>
    <t>PROJECT:</t>
  </si>
  <si>
    <t>LOCATION:</t>
  </si>
  <si>
    <t>PREPARED:</t>
  </si>
  <si>
    <t>POC:</t>
  </si>
  <si>
    <t>Estimate Prepared:</t>
  </si>
  <si>
    <t>COST</t>
  </si>
  <si>
    <t>CNTG</t>
  </si>
  <si>
    <t>TOTAL</t>
  </si>
  <si>
    <t>FULL</t>
  </si>
  <si>
    <t>NUMBER</t>
  </si>
  <si>
    <t>_</t>
  </si>
  <si>
    <t>LANDS AND DAMAGES</t>
  </si>
  <si>
    <t>PLANNING, ENGINEERING &amp; DESIGN</t>
  </si>
  <si>
    <t>CONSTRUCTION MANAGEMENT</t>
  </si>
  <si>
    <t xml:space="preserve"> </t>
  </si>
  <si>
    <t>ESTIMATED FEDERAL COST:</t>
  </si>
  <si>
    <t>ESTIMATED NON-FEDERAL COST:</t>
  </si>
  <si>
    <t>ESTIMATED TOTAL PROJECT COST:</t>
  </si>
  <si>
    <t xml:space="preserve">    Project Management </t>
  </si>
  <si>
    <t xml:space="preserve">    Planning &amp; Environmental Compliance</t>
  </si>
  <si>
    <t xml:space="preserve">    Engineering &amp; Design </t>
  </si>
  <si>
    <t xml:space="preserve">    Contracting &amp; Reprographics</t>
  </si>
  <si>
    <t xml:space="preserve">    Engineering During Construction</t>
  </si>
  <si>
    <t xml:space="preserve">    Planning During Construction</t>
  </si>
  <si>
    <t xml:space="preserve">    Project Operation:</t>
  </si>
  <si>
    <t xml:space="preserve">    Construction Management</t>
  </si>
  <si>
    <t>WBS</t>
  </si>
  <si>
    <t>Civil Works</t>
  </si>
  <si>
    <t>Feature &amp; Sub-Feature Description</t>
  </si>
  <si>
    <t>Program Year (Budget EC):</t>
  </si>
  <si>
    <t>Effective Price Level Date:</t>
  </si>
  <si>
    <t>Spent Thru:</t>
  </si>
  <si>
    <t xml:space="preserve">  ($K)  </t>
  </si>
  <si>
    <t xml:space="preserve">  (%)  </t>
  </si>
  <si>
    <t>ESC</t>
  </si>
  <si>
    <t>01</t>
  </si>
  <si>
    <t>30</t>
  </si>
  <si>
    <t>31</t>
  </si>
  <si>
    <t>11</t>
  </si>
  <si>
    <t>PROJECT COST TOTALS:</t>
  </si>
  <si>
    <t>CONSTRUCTION ESTIMATE TOTALS:</t>
  </si>
  <si>
    <t>**** CONTRACT COST SUMMARY ****</t>
  </si>
  <si>
    <t>Index</t>
  </si>
  <si>
    <t>Schedule</t>
  </si>
  <si>
    <t>Quarter</t>
  </si>
  <si>
    <t>CONTRACT COST TOTALS:</t>
  </si>
  <si>
    <t>Date</t>
  </si>
  <si>
    <t>Mid-Point</t>
  </si>
  <si>
    <t>RELOCATIONS</t>
  </si>
  <si>
    <t>08</t>
  </si>
  <si>
    <t>Reference Columns:</t>
  </si>
  <si>
    <t>Pg Brk</t>
  </si>
  <si>
    <t>03</t>
  </si>
  <si>
    <t>04</t>
  </si>
  <si>
    <t>05</t>
  </si>
  <si>
    <t>06</t>
  </si>
  <si>
    <t>07</t>
  </si>
  <si>
    <t>09</t>
  </si>
  <si>
    <t>10</t>
  </si>
  <si>
    <t>12</t>
  </si>
  <si>
    <t>13</t>
  </si>
  <si>
    <t>14</t>
  </si>
  <si>
    <t>15</t>
  </si>
  <si>
    <t>16</t>
  </si>
  <si>
    <t>17</t>
  </si>
  <si>
    <t>18</t>
  </si>
  <si>
    <t>19</t>
  </si>
  <si>
    <t>20</t>
  </si>
  <si>
    <t>Date of Index Factors:</t>
  </si>
  <si>
    <t>CWCCIS ESCALATION CALCULATION</t>
  </si>
  <si>
    <t>Enter Code below</t>
  </si>
  <si>
    <t>1Q80</t>
  </si>
  <si>
    <t>2Q80</t>
  </si>
  <si>
    <t>3Q80</t>
  </si>
  <si>
    <t>4Q80</t>
  </si>
  <si>
    <t>1Q81</t>
  </si>
  <si>
    <t>2Q81</t>
  </si>
  <si>
    <t>3Q81</t>
  </si>
  <si>
    <t>4Q81</t>
  </si>
  <si>
    <t>1Q82</t>
  </si>
  <si>
    <t>2Q82</t>
  </si>
  <si>
    <t>3Q82</t>
  </si>
  <si>
    <t>4Q82</t>
  </si>
  <si>
    <t>1Q83</t>
  </si>
  <si>
    <t>2Q83</t>
  </si>
  <si>
    <t>3Q83</t>
  </si>
  <si>
    <t>4Q83</t>
  </si>
  <si>
    <t>1Q84</t>
  </si>
  <si>
    <t>2Q84</t>
  </si>
  <si>
    <t>3Q84</t>
  </si>
  <si>
    <t>4Q84</t>
  </si>
  <si>
    <t>1Q85</t>
  </si>
  <si>
    <t>2Q85</t>
  </si>
  <si>
    <t>3Q85</t>
  </si>
  <si>
    <t>4Q85</t>
  </si>
  <si>
    <t>1Q86</t>
  </si>
  <si>
    <t>2Q86</t>
  </si>
  <si>
    <t>3Q86</t>
  </si>
  <si>
    <t>4Q86</t>
  </si>
  <si>
    <t>1Q87</t>
  </si>
  <si>
    <t>2Q87</t>
  </si>
  <si>
    <t>3Q87</t>
  </si>
  <si>
    <t>4Q87</t>
  </si>
  <si>
    <t>1Q88</t>
  </si>
  <si>
    <t>2Q88</t>
  </si>
  <si>
    <t>3Q88</t>
  </si>
  <si>
    <t>4Q88</t>
  </si>
  <si>
    <t>1Q89</t>
  </si>
  <si>
    <t>2Q89</t>
  </si>
  <si>
    <t>3Q89</t>
  </si>
  <si>
    <t>4Q89</t>
  </si>
  <si>
    <t>1Q90</t>
  </si>
  <si>
    <t>2Q90</t>
  </si>
  <si>
    <t>3Q90</t>
  </si>
  <si>
    <t>4Q90</t>
  </si>
  <si>
    <t>1Q91</t>
  </si>
  <si>
    <t>2Q91</t>
  </si>
  <si>
    <t>3Q91</t>
  </si>
  <si>
    <t>4Q91</t>
  </si>
  <si>
    <t>1Q92</t>
  </si>
  <si>
    <t>2Q92</t>
  </si>
  <si>
    <t>3Q92</t>
  </si>
  <si>
    <t>4Q92</t>
  </si>
  <si>
    <t>1Q93</t>
  </si>
  <si>
    <t>2Q93</t>
  </si>
  <si>
    <t>3Q93</t>
  </si>
  <si>
    <t>4Q93</t>
  </si>
  <si>
    <t>1Q94</t>
  </si>
  <si>
    <t>2Q94</t>
  </si>
  <si>
    <t>3Q94</t>
  </si>
  <si>
    <t>4Q94</t>
  </si>
  <si>
    <t>1Q95</t>
  </si>
  <si>
    <t>2Q95</t>
  </si>
  <si>
    <t>3Q95</t>
  </si>
  <si>
    <t>4Q95</t>
  </si>
  <si>
    <t>1Q96</t>
  </si>
  <si>
    <t>2Q96</t>
  </si>
  <si>
    <t>3Q96</t>
  </si>
  <si>
    <t>4Q96</t>
  </si>
  <si>
    <t>1Q97</t>
  </si>
  <si>
    <t>2Q97</t>
  </si>
  <si>
    <t>3Q97</t>
  </si>
  <si>
    <t>4Q97</t>
  </si>
  <si>
    <t>1Q98</t>
  </si>
  <si>
    <t>2Q98</t>
  </si>
  <si>
    <t>3Q98</t>
  </si>
  <si>
    <t>4Q98</t>
  </si>
  <si>
    <t>1Q99</t>
  </si>
  <si>
    <t>2Q99</t>
  </si>
  <si>
    <t>3Q99</t>
  </si>
  <si>
    <t>4Q99</t>
  </si>
  <si>
    <t>1Q00</t>
  </si>
  <si>
    <t>2Q00</t>
  </si>
  <si>
    <t>3Q00</t>
  </si>
  <si>
    <t>4Q00</t>
  </si>
  <si>
    <t>1Q01</t>
  </si>
  <si>
    <t>2Q01</t>
  </si>
  <si>
    <t>3Q01</t>
  </si>
  <si>
    <t>4Q01</t>
  </si>
  <si>
    <t>1Q02</t>
  </si>
  <si>
    <t>2Q02</t>
  </si>
  <si>
    <t>3Q02</t>
  </si>
  <si>
    <t>4Q02</t>
  </si>
  <si>
    <t>1Q03</t>
  </si>
  <si>
    <t>2Q03</t>
  </si>
  <si>
    <t>3Q03</t>
  </si>
  <si>
    <t>4Q03</t>
  </si>
  <si>
    <t>1Q04</t>
  </si>
  <si>
    <t>2Q04</t>
  </si>
  <si>
    <t>3Q04</t>
  </si>
  <si>
    <t>4Q04</t>
  </si>
  <si>
    <t>1Q05</t>
  </si>
  <si>
    <t>2Q05</t>
  </si>
  <si>
    <t>3Q05</t>
  </si>
  <si>
    <t>4Q05</t>
  </si>
  <si>
    <t>1Q06</t>
  </si>
  <si>
    <t>2Q06</t>
  </si>
  <si>
    <t>3Q06</t>
  </si>
  <si>
    <t>4Q06</t>
  </si>
  <si>
    <t>1Q07</t>
  </si>
  <si>
    <t>2Q07</t>
  </si>
  <si>
    <t>3Q07</t>
  </si>
  <si>
    <t>4Q07</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</si>
  <si>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</si>
  <si>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</si>
  <si>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</si>
  <si>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</si>
  <si>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</si>
  <si>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</si>
  <si>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</si>
  <si>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</si>
  <si>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</si>
  <si>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</si>
  <si>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</si>
  <si>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</si>
  <si>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</si>
  <si>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</si>
  <si>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</si>
  <si>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</si>
  <si>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</si>
  <si>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</si>
  <si>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</si>
  <si>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</si>
  <si>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</si>
  <si>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</si>
  <si>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</si>
  <si>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</si>
  <si>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</si>
  <si>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</si>
  <si>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</si>
  <si>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</si>
  <si>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</si>
  <si>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</si>
  <si>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</si>
  <si>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</si>
  <si>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</si>
  <si>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</si>
  <si>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</si>
  <si>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</si>
  <si>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</si>
  <si>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</si>
  <si>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</si>
  <si>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</si>
  <si>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</si>
  <si>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</si>
  <si>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</si>
  <si>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</si>
  <si>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</si>
  <si>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</si>
  <si>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</si>
  <si>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</si>
  <si>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</si>
  <si>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</si>
  <si>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</si>
  <si>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</si>
  <si>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</si>
  <si>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</si>
  <si>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</si>
  <si>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</si>
  <si>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</si>
  <si>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</si>
  <si>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</si>
  <si>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</si>
  <si>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</si>
  <si>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</si>
  <si>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</si>
  <si>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</si>
  <si>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</si>
  <si>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</si>
  <si>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</si>
  <si>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</si>
  <si>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</si>
  <si>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</si>
  <si>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</si>
  <si>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</si>
  <si>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1Q26</t>
  </si>
  <si>
    <t>2Q26</t>
  </si>
  <si>
    <t>3Q26</t>
  </si>
  <si>
    <t>4Q26</t>
  </si>
  <si>
    <t>1Q27</t>
  </si>
  <si>
    <t>2Q27</t>
  </si>
  <si>
    <t>3Q27</t>
  </si>
  <si>
    <t>4Q27</t>
  </si>
  <si>
    <t>1Q28</t>
  </si>
  <si>
    <t>th row</t>
  </si>
  <si>
    <t>Pick FY Quarter -   Check Dates</t>
  </si>
  <si>
    <t>FY Quarter</t>
  </si>
  <si>
    <t>Dates</t>
  </si>
  <si>
    <t xml:space="preserve">CWBS  </t>
  </si>
  <si>
    <t>Wt %</t>
  </si>
  <si>
    <t>(Oct - Dec)</t>
  </si>
  <si>
    <t>(Jan - Mar)</t>
  </si>
  <si>
    <t>(Apr - Jun)</t>
  </si>
  <si>
    <t>(Jul - Sep)</t>
  </si>
  <si>
    <t xml:space="preserve">Estimate Pricing Level Date: </t>
  </si>
  <si>
    <t>/</t>
  </si>
  <si>
    <t xml:space="preserve">Middle Point of Construction Date: </t>
  </si>
  <si>
    <t>=</t>
  </si>
  <si>
    <t>RESERVOIRS</t>
  </si>
  <si>
    <t>DAMS</t>
  </si>
  <si>
    <t>Escalation Percentage: -&gt;</t>
  </si>
  <si>
    <t>LOCKS</t>
  </si>
  <si>
    <t>FISH &amp; WILDLIFE FACILITIES</t>
  </si>
  <si>
    <t>POWER PLANT</t>
  </si>
  <si>
    <t>ROADS, RAILROADS &amp; BRIDGES</t>
  </si>
  <si>
    <t>CHANNELS &amp; CANALS</t>
  </si>
  <si>
    <t>BREAKWATER &amp; SEAWALLS</t>
  </si>
  <si>
    <t>LEVEES &amp; FLOODWALLS</t>
  </si>
  <si>
    <t>NAVIGATION PORTS &amp; HARBORS</t>
  </si>
  <si>
    <t>PUMPING PLANT</t>
  </si>
  <si>
    <t>RECREATION FACILITIES</t>
  </si>
  <si>
    <t>FLOODWAY CONTROL &amp; DIVERSION STRUCTURE</t>
  </si>
  <si>
    <t>BANK STABILIZATION</t>
  </si>
  <si>
    <t>BEACH REPLENISHMENT</t>
  </si>
  <si>
    <t>CULTURAL RESOURCE PRESERVATION</t>
  </si>
  <si>
    <t>BUILDINGS, GROUNDS &amp; UTILITIES</t>
  </si>
  <si>
    <t>PERMANENT OPERATING EQUIPMENT</t>
  </si>
  <si>
    <t>DIFFERENCE</t>
  </si>
  <si>
    <t>CHECK COST</t>
  </si>
  <si>
    <t>======</t>
  </si>
  <si>
    <t>COMPLETED COST</t>
  </si>
  <si>
    <t>COST NOT IN BELOW SHEET</t>
  </si>
  <si>
    <t xml:space="preserve">  FUTURE COST</t>
  </si>
  <si>
    <t>Numbers show up three times</t>
  </si>
  <si>
    <t>SUMMED COST IN BELOW SHEETS</t>
  </si>
  <si>
    <t>Design mid point period</t>
  </si>
  <si>
    <t>Check</t>
  </si>
  <si>
    <t>CWCCIS</t>
  </si>
  <si>
    <t>SPENT THRU FYXX COSTS</t>
  </si>
  <si>
    <t>PROJECT NAME</t>
  </si>
  <si>
    <t>PROGRAM YEAR</t>
  </si>
  <si>
    <t>DATE TPCS  PREPARED</t>
  </si>
  <si>
    <t>ENGINEERING REPORT AS BASIS</t>
  </si>
  <si>
    <t>DISTRICT</t>
  </si>
  <si>
    <t>This Estimate reflects the scope and schedule in report;</t>
  </si>
  <si>
    <t>PROJECT LOCATION</t>
  </si>
  <si>
    <t>1Q29</t>
  </si>
  <si>
    <t>2Q29</t>
  </si>
  <si>
    <t>3Q29</t>
  </si>
  <si>
    <t>4Q29</t>
  </si>
  <si>
    <t>1Q30</t>
  </si>
  <si>
    <t>2Q30</t>
  </si>
  <si>
    <t>3Q30</t>
  </si>
  <si>
    <t>4Q30</t>
  </si>
  <si>
    <t>1Q31</t>
  </si>
  <si>
    <t>2Q31</t>
  </si>
  <si>
    <t>3Q31</t>
  </si>
  <si>
    <t>4Q31</t>
  </si>
  <si>
    <t>1Q32</t>
  </si>
  <si>
    <t>2Q32</t>
  </si>
  <si>
    <t>3Q32</t>
  </si>
  <si>
    <t>4Q32</t>
  </si>
  <si>
    <t>1Q33</t>
  </si>
  <si>
    <t>2Q33</t>
  </si>
  <si>
    <t>3Q33</t>
  </si>
  <si>
    <t>4Q33</t>
  </si>
  <si>
    <t>1Q34</t>
  </si>
  <si>
    <t>2Q34</t>
  </si>
  <si>
    <t>3Q34</t>
  </si>
  <si>
    <t>4Q34</t>
  </si>
  <si>
    <t>1Q35</t>
  </si>
  <si>
    <t>2Q35</t>
  </si>
  <si>
    <t>3Q35</t>
  </si>
  <si>
    <t>4Q35</t>
  </si>
  <si>
    <t>1Q36</t>
  </si>
  <si>
    <t>2Q36</t>
  </si>
  <si>
    <t>3Q36</t>
  </si>
  <si>
    <t>4Q36</t>
  </si>
  <si>
    <t>1Q37</t>
  </si>
  <si>
    <t>2Q37</t>
  </si>
  <si>
    <t>3Q37</t>
  </si>
  <si>
    <t>4Q37</t>
  </si>
  <si>
    <t>2Q28</t>
  </si>
  <si>
    <t>4Q28</t>
  </si>
  <si>
    <t>3Q28</t>
  </si>
  <si>
    <t>Planning Engineering and Design</t>
  </si>
  <si>
    <t>Construction Management</t>
  </si>
  <si>
    <t>ALL</t>
  </si>
  <si>
    <t xml:space="preserve">  CHIEF,  PM-PB, xxxx</t>
  </si>
  <si>
    <t>A</t>
  </si>
  <si>
    <t>B</t>
  </si>
  <si>
    <t>C</t>
  </si>
  <si>
    <t>D</t>
  </si>
  <si>
    <t>E</t>
  </si>
  <si>
    <t>F</t>
  </si>
  <si>
    <t>G</t>
  </si>
  <si>
    <t>H</t>
  </si>
  <si>
    <t>I</t>
  </si>
  <si>
    <t>J</t>
  </si>
  <si>
    <t>L</t>
  </si>
  <si>
    <t>M</t>
  </si>
  <si>
    <t>N</t>
  </si>
  <si>
    <t>O</t>
  </si>
  <si>
    <t>P</t>
  </si>
  <si>
    <t xml:space="preserve">Lands And Damages Midpoint </t>
  </si>
  <si>
    <t xml:space="preserve">CWCCIS CAT USED </t>
  </si>
  <si>
    <t>Estimate PL INDEX</t>
  </si>
  <si>
    <t>Prog Year Index</t>
  </si>
  <si>
    <t>MidPoint Index</t>
  </si>
  <si>
    <t>AGGREGATE CONSTRUCTION MIDPOINT</t>
  </si>
  <si>
    <t xml:space="preserve">  </t>
  </si>
  <si>
    <t>AE Contractor</t>
  </si>
  <si>
    <t>Government Personnel</t>
  </si>
  <si>
    <t>Class</t>
  </si>
  <si>
    <t>Select</t>
  </si>
  <si>
    <t>Escalate to Mid Point Construction</t>
  </si>
  <si>
    <t>PED % of Construction Contract</t>
  </si>
  <si>
    <t>% CM of Construction Contract</t>
  </si>
  <si>
    <t>Pull Down Menus for your Feature Accounts =&gt;</t>
  </si>
  <si>
    <t xml:space="preserve">RISK BASED </t>
  </si>
  <si>
    <t>CWCCIS EM1110-2-1304 updates occur twice yearly on 31 March and 30 September.</t>
  </si>
  <si>
    <t xml:space="preserve">The 30 and 31 feature codes can be based on the updating factors from Table 1 in </t>
  </si>
  <si>
    <t>TOTAL PROJECT COST (FULLY FUNDED)</t>
  </si>
  <si>
    <t>ESTIMATED COST</t>
  </si>
  <si>
    <t>WBS Structure</t>
  </si>
  <si>
    <r>
      <rPr>
        <b/>
        <sz val="14"/>
        <rFont val="Times New Roman"/>
        <family val="1"/>
      </rPr>
      <t>Estimated Cost</t>
    </r>
    <r>
      <rPr>
        <sz val="11.5"/>
        <rFont val="Times New Roman"/>
        <family val="1"/>
      </rPr>
      <t xml:space="preserve"> (Price Level) is the initially developed cost estimate which includes contingencies. The effective price level date for Estimated Cost (shown in MONTH YYYY format) is usually the date of preparation of the cost estimate. </t>
    </r>
  </si>
  <si>
    <r>
      <rPr>
        <b/>
        <sz val="14"/>
        <rFont val="Times New Roman"/>
        <family val="1"/>
      </rPr>
      <t>Project First Cost (Constant Dollar Cost)</t>
    </r>
    <r>
      <rPr>
        <sz val="11.5"/>
        <rFont val="Times New Roman"/>
        <family val="1"/>
      </rPr>
      <t xml:space="preserve"> (Price Level) is the Estimated Cost BROUGHT TO THE EFFECTIVE PRICE LEVEL. The effective price level for Constant Dollar Cost (shown in MONTH YYYY format) is the date of the common point in time of the pricing used in the cost estimate. Constant Dollar Cost does not include inflation. Constant Dollar Cost at current price levels is the cost estimate used in feasibility reports and Chief's Reports (see paragraphs 5(a) and 5(b) below). </t>
    </r>
  </si>
  <si>
    <r>
      <rPr>
        <b/>
        <sz val="14"/>
        <rFont val="Times New Roman"/>
        <family val="1"/>
      </rPr>
      <t>Total Project Cost</t>
    </r>
    <r>
      <rPr>
        <sz val="11.5"/>
        <rFont val="Times New Roman"/>
        <family val="1"/>
      </rPr>
      <t xml:space="preserve"> is the Constant Dollar Cost FULLY FUNDED WITH ESCALATION to the estimated midpoint of construction. Total Project Cost (or Total Cost of Construction of GNFs when discussing navigation projects) is the cost estimate used in Project Partnership Agreements and Integral Determination Reports. Total Project Cost is the cost estimate provided non-Federal sponsors for their use in financial planning as it provides information regarding the overall non-Federal cost sharing obligation. See the enclosed tables for more detail of what is or is not included in the Total Project Cost. </t>
    </r>
  </si>
  <si>
    <t>CWBS*</t>
  </si>
  <si>
    <t>Project Cost Component**</t>
  </si>
  <si>
    <t>Brief Definition</t>
  </si>
  <si>
    <t xml:space="preserve">For Chief's Report </t>
  </si>
  <si>
    <t>For PPA's</t>
  </si>
  <si>
    <t xml:space="preserve">Project First Cost </t>
  </si>
  <si>
    <t>Economic Cost for BCR</t>
  </si>
  <si>
    <t>Total Project Cost</t>
  </si>
  <si>
    <t>Fully Funded Cost Estimate</t>
  </si>
  <si>
    <t>01,02</t>
  </si>
  <si>
    <t>Lands, Easements, Rights of Way, Relocations, and Dredged Material Disposal Areas (LERRD).</t>
  </si>
  <si>
    <t>Estimated value/costs of LERRD for the project (to include breakout of related Federal administrative costs).</t>
  </si>
  <si>
    <t>Y</t>
  </si>
  <si>
    <t>Construction Elements</t>
  </si>
  <si>
    <t>Physical Construction cost estimate  broken out by Civil Works Breakdown Structure(CWBS).</t>
  </si>
  <si>
    <t>Planning, Engineering, and Design (post feasibility work)</t>
  </si>
  <si>
    <t>Estimated costs for post feasibility planning, engineering, and design for the project.  This cost should include the estimate of Preconstruction Engineering and Design (PED) phase costs as well as the planning, engineering, and design costs during the construction phase to complete the project.</t>
  </si>
  <si>
    <t>Estimated costs for construction management of project</t>
  </si>
  <si>
    <t>Fish and Wildlife Mitigation</t>
  </si>
  <si>
    <t>Estimated costs of Mitigation</t>
  </si>
  <si>
    <t>Cultural Mitigation</t>
  </si>
  <si>
    <t>Y***</t>
  </si>
  <si>
    <t>By project element</t>
  </si>
  <si>
    <t>Contingency</t>
  </si>
  <si>
    <t>This is the Risk Based contingency established for the project.</t>
  </si>
  <si>
    <t>Interest During Construction (IDC)</t>
  </si>
  <si>
    <t>Estimate of interest accumulated during construction(Economic cost)</t>
  </si>
  <si>
    <t>Operation, Maintenance, Repair, Replacement, and Rehabilitation (OMRR&amp;R)</t>
  </si>
  <si>
    <t>Annualized estimate of Operation, Maintenance, Replacement and Rehabilitation cost.</t>
  </si>
  <si>
    <t>Inflation through midpoint construction</t>
  </si>
  <si>
    <t>Associated and Other Costs</t>
  </si>
  <si>
    <t>Associated financial costs that are not part of the recommended Federal project but are a necessary non-Federal responsibility.  These cost are required to be shown within the Chief's report, as a separate total but are not to be included within cost shared project cost.</t>
  </si>
  <si>
    <t>Lands, Easements, Rights of Way, Relocations, and Dredged Material Disposal Areas (LERRD). This includes related Federal administrative costs.</t>
  </si>
  <si>
    <t xml:space="preserve">Physical Construction cost estimate  broken out by Civil Works Breakdown Structure(CWBS). </t>
  </si>
  <si>
    <t>Monitoring and Adaptive Management</t>
  </si>
  <si>
    <t>This represents the estimated costs of monitoring and or adaptive management to be cost shared for the project.</t>
  </si>
  <si>
    <t xml:space="preserve">Annualized estimate  of Operation, Maintenance, Replacement and Rehabilitation cost. </t>
  </si>
  <si>
    <t>Associated financial costs that are not part of the recommended Federal project but are a necessary non-Federal responsibility.  These cost are required to be shown within the Chief's report, as a separate total but are not to be included within the cost shared project cost.</t>
  </si>
  <si>
    <t>Lands, Easements, Rights of Way, Relocations (LERR). This includes related Federal costs.</t>
  </si>
  <si>
    <t>Estimated value/costs of LERR  (to include breakout of related Federal administrative costs).</t>
  </si>
  <si>
    <t>Construction Elements (General Navigation Features)</t>
  </si>
  <si>
    <t>Annualized estimate  of Operation, Maintenance, Replacement and Rehabilitation cost.</t>
  </si>
  <si>
    <t>Local Service Facilities (LSF)</t>
  </si>
  <si>
    <t>Continued Construction (periodic nourishment)</t>
  </si>
  <si>
    <t>Navigation and Harbors</t>
  </si>
  <si>
    <t xml:space="preserve"> Inland Navigation</t>
  </si>
  <si>
    <t>COASTAL STORM</t>
  </si>
  <si>
    <t>Ecosystem Restoration</t>
  </si>
  <si>
    <t>Flood Risk Management</t>
  </si>
  <si>
    <t>03 - 20</t>
  </si>
  <si>
    <t>For Navigation Only:  This represents the estimated cost of Local Service Facilities as defined in the Planning Guidance Notebook Appendix E. These are the responsibility of the non-Federal entity and are required as part of the PCA if they are necessary for project benefits to accrue.</t>
  </si>
  <si>
    <t>For Hurricane and Storm Damage Reduction Only:  Estimate of   Allowable Periodic Average future construction cost submitted for authorization.</t>
  </si>
  <si>
    <t>Constant Cost Estimate "Oct (YYYY) Price Level"</t>
  </si>
  <si>
    <t>Type of Program</t>
  </si>
  <si>
    <t>PHASE 1 or CONTRACT 1</t>
  </si>
  <si>
    <t>1Q38</t>
  </si>
  <si>
    <t>2Q38</t>
  </si>
  <si>
    <t>3Q38</t>
  </si>
  <si>
    <t>4Q38</t>
  </si>
  <si>
    <t>1Q39</t>
  </si>
  <si>
    <t>2Q39</t>
  </si>
  <si>
    <t>3Q39</t>
  </si>
  <si>
    <t>4Q39</t>
  </si>
  <si>
    <t>1Q40</t>
  </si>
  <si>
    <t>2Q40</t>
  </si>
  <si>
    <t>3Q40</t>
  </si>
  <si>
    <t>4Q40</t>
  </si>
  <si>
    <t>Paste the Web Address into browser for downloadable (.pdf) source of factors:</t>
  </si>
  <si>
    <t>From Aggregate Construction Midpoint</t>
  </si>
  <si>
    <t>1Q41</t>
  </si>
  <si>
    <t>2Q41</t>
  </si>
  <si>
    <t>3Q41</t>
  </si>
  <si>
    <t>4Q41</t>
  </si>
  <si>
    <t>1Q42</t>
  </si>
  <si>
    <t>2Q42</t>
  </si>
  <si>
    <t>3Q42</t>
  </si>
  <si>
    <t>4Q42</t>
  </si>
  <si>
    <t>1Q43</t>
  </si>
  <si>
    <t>2Q43</t>
  </si>
  <si>
    <t>3Q43</t>
  </si>
  <si>
    <t>4Q43</t>
  </si>
  <si>
    <t>1Q44</t>
  </si>
  <si>
    <t>2Q44</t>
  </si>
  <si>
    <t>3Q44</t>
  </si>
  <si>
    <t>4Q44</t>
  </si>
  <si>
    <t>1Q45</t>
  </si>
  <si>
    <t>2Q45</t>
  </si>
  <si>
    <t>3Q45</t>
  </si>
  <si>
    <t>4Q45</t>
  </si>
  <si>
    <t>1Q46</t>
  </si>
  <si>
    <t>2Q46</t>
  </si>
  <si>
    <t>3Q46</t>
  </si>
  <si>
    <t>4Q46</t>
  </si>
  <si>
    <t>1Q47</t>
  </si>
  <si>
    <t>2Q47</t>
  </si>
  <si>
    <t>3Q47</t>
  </si>
  <si>
    <t>4Q47</t>
  </si>
  <si>
    <t>1Q48</t>
  </si>
  <si>
    <t>2Q48</t>
  </si>
  <si>
    <t>3Q48</t>
  </si>
  <si>
    <t>4Q48</t>
  </si>
  <si>
    <t>1Q49</t>
  </si>
  <si>
    <t>2Q49</t>
  </si>
  <si>
    <t>3Q49</t>
  </si>
  <si>
    <t>4Q49</t>
  </si>
  <si>
    <t>1Q50</t>
  </si>
  <si>
    <t>2Q50</t>
  </si>
  <si>
    <t>3Q50</t>
  </si>
  <si>
    <t>4Q50</t>
  </si>
  <si>
    <t>1Q51</t>
  </si>
  <si>
    <t>2Q51</t>
  </si>
  <si>
    <t>3Q51</t>
  </si>
  <si>
    <t>4Q51</t>
  </si>
  <si>
    <t>Table A-1 Quarterly Indexes</t>
  </si>
  <si>
    <t>FY QTRS</t>
  </si>
  <si>
    <t>Civil Works Work Breakdown Structure</t>
  </si>
  <si>
    <t>1Q52</t>
  </si>
  <si>
    <t>2Q52</t>
  </si>
  <si>
    <t>3Q52</t>
  </si>
  <si>
    <t>4Q52</t>
  </si>
  <si>
    <t>1Q53</t>
  </si>
  <si>
    <t>2Q53</t>
  </si>
  <si>
    <t>3Q53</t>
  </si>
  <si>
    <t>4Q53</t>
  </si>
  <si>
    <t>1Q54</t>
  </si>
  <si>
    <t>2Q54</t>
  </si>
  <si>
    <t>3Q54</t>
  </si>
  <si>
    <t>4Q54</t>
  </si>
  <si>
    <t>1Q55</t>
  </si>
  <si>
    <t>2Q55</t>
  </si>
  <si>
    <t>3Q55</t>
  </si>
  <si>
    <t>4Q55</t>
  </si>
  <si>
    <t>1Q56</t>
  </si>
  <si>
    <t>2Q56</t>
  </si>
  <si>
    <t>3Q56</t>
  </si>
  <si>
    <t>4Q56</t>
  </si>
  <si>
    <t>1Q57</t>
  </si>
  <si>
    <t>2Q57</t>
  </si>
  <si>
    <t>3Q57</t>
  </si>
  <si>
    <t>4Q57</t>
  </si>
  <si>
    <t>1Q58</t>
  </si>
  <si>
    <t>2Q58</t>
  </si>
  <si>
    <t>3Q58</t>
  </si>
  <si>
    <t>4Q58</t>
  </si>
  <si>
    <t>1Q59</t>
  </si>
  <si>
    <t>2Q59</t>
  </si>
  <si>
    <t>3Q59</t>
  </si>
  <si>
    <t>4Q59</t>
  </si>
  <si>
    <t>1Q60</t>
  </si>
  <si>
    <t>2Q60</t>
  </si>
  <si>
    <t>3Q60</t>
  </si>
  <si>
    <t>4Q60</t>
  </si>
  <si>
    <t>1Q61</t>
  </si>
  <si>
    <t>2Q61</t>
  </si>
  <si>
    <t>3Q61</t>
  </si>
  <si>
    <t>4Q61</t>
  </si>
  <si>
    <t>1Q62</t>
  </si>
  <si>
    <t>2Q62</t>
  </si>
  <si>
    <t>3Q62</t>
  </si>
  <si>
    <t>4Q62</t>
  </si>
  <si>
    <t>1Q63</t>
  </si>
  <si>
    <t>2Q63</t>
  </si>
  <si>
    <t>3Q63</t>
  </si>
  <si>
    <t>4Q63</t>
  </si>
  <si>
    <t>1Q64</t>
  </si>
  <si>
    <t>2Q64</t>
  </si>
  <si>
    <t>3Q64</t>
  </si>
  <si>
    <t>4Q64</t>
  </si>
  <si>
    <t>1Q65</t>
  </si>
  <si>
    <t>2Q65</t>
  </si>
  <si>
    <t>3Q65</t>
  </si>
  <si>
    <t>4Q65</t>
  </si>
  <si>
    <t>1Q66</t>
  </si>
  <si>
    <t>2Q66</t>
  </si>
  <si>
    <t>3Q66</t>
  </si>
  <si>
    <t>4Q66</t>
  </si>
  <si>
    <t>1Q67</t>
  </si>
  <si>
    <t>2Q67</t>
  </si>
  <si>
    <t>3Q67</t>
  </si>
  <si>
    <t>4Q67</t>
  </si>
  <si>
    <t>1Q68</t>
  </si>
  <si>
    <t>2Q68</t>
  </si>
  <si>
    <t>3Q68</t>
  </si>
  <si>
    <t>4Q68</t>
  </si>
  <si>
    <t>1Q69</t>
  </si>
  <si>
    <t>2Q69</t>
  </si>
  <si>
    <t>3Q69</t>
  </si>
  <si>
    <t>4Q69</t>
  </si>
  <si>
    <t>1Q70</t>
  </si>
  <si>
    <t>2Q70</t>
  </si>
  <si>
    <t>3Q70</t>
  </si>
  <si>
    <t>4Q70</t>
  </si>
  <si>
    <t>1Q71</t>
  </si>
  <si>
    <t>2Q71</t>
  </si>
  <si>
    <t>3Q71</t>
  </si>
  <si>
    <t>4Q71</t>
  </si>
  <si>
    <t>1Q72</t>
  </si>
  <si>
    <t>2Q72</t>
  </si>
  <si>
    <t>3Q72</t>
  </si>
  <si>
    <t>4Q72</t>
  </si>
  <si>
    <t>1Q73</t>
  </si>
  <si>
    <t>2Q73</t>
  </si>
  <si>
    <t>3Q73</t>
  </si>
  <si>
    <t>4Q73</t>
  </si>
  <si>
    <t>1Q74</t>
  </si>
  <si>
    <t>2Q74</t>
  </si>
  <si>
    <t>3Q74</t>
  </si>
  <si>
    <t>4Q74</t>
  </si>
  <si>
    <t>1Q75</t>
  </si>
  <si>
    <t>2Q75</t>
  </si>
  <si>
    <t>3Q75</t>
  </si>
  <si>
    <t>4Q75</t>
  </si>
  <si>
    <t>1Q76</t>
  </si>
  <si>
    <t>2Q76</t>
  </si>
  <si>
    <t>3Q76</t>
  </si>
  <si>
    <t>4Q76</t>
  </si>
  <si>
    <t>1Q77</t>
  </si>
  <si>
    <t>2Q77</t>
  </si>
  <si>
    <t>3Q77</t>
  </si>
  <si>
    <t>4Q77</t>
  </si>
  <si>
    <t>1Q78</t>
  </si>
  <si>
    <t>2Q78</t>
  </si>
  <si>
    <t>3Q78</t>
  </si>
  <si>
    <t>4Q78</t>
  </si>
  <si>
    <t>1Q79</t>
  </si>
  <si>
    <t>2Q79</t>
  </si>
  <si>
    <t>3Q79</t>
  </si>
  <si>
    <t>4Q79</t>
  </si>
  <si>
    <t>02</t>
  </si>
  <si>
    <t>All</t>
  </si>
  <si>
    <t>(This uses the CWCCIS Composite Index escalation factor.)</t>
  </si>
  <si>
    <t>***COMPLETE THE BLUE FONT***</t>
  </si>
  <si>
    <t xml:space="preserve">PROJECT NO. </t>
  </si>
  <si>
    <t>PROJECT NO:</t>
  </si>
  <si>
    <t>Districts % Vary</t>
  </si>
  <si>
    <t>2012Q1</t>
  </si>
  <si>
    <t xml:space="preserve">Instructions for Feature Codes 30 and 31:
In Cells F27 and F28 Enter the Table 1 class that is going to be used for the 30 and 31 accounts either  class 1 or class 2.  Inflation factors differ  if work is to be performed by Government personnel or AE contractor.  Class 1 is for government personnel and Class 2 is for everything else.  Class 1 includes salary increases, step increases, health insurance, attrition rates, retirement, etc.   Note: the Class 1 factor can be higher than the Class 2 factor, when the FEPCA formula is used by OMB to predict future raises,  and this will affect the TPCS.  In addition, EC11-2-XXX does not provide a historical index as it is only concerned with future projections. </t>
  </si>
  <si>
    <t>Estimate of inflation using appropriate  Civil Works Construction Cost Index System (CWCCIS) factors applied to the Constant Dollar Cost</t>
  </si>
  <si>
    <t>ESTIMATED FEDERAL COST OF PROJECT</t>
  </si>
  <si>
    <t>REMAINING COST</t>
  </si>
  <si>
    <t>TOTAL FIRST COST</t>
  </si>
  <si>
    <t>1981Q1</t>
  </si>
  <si>
    <t>1982Q1</t>
  </si>
  <si>
    <t>1983Q1</t>
  </si>
  <si>
    <t>1984Q1</t>
  </si>
  <si>
    <t>1985Q1</t>
  </si>
  <si>
    <t>1986Q1</t>
  </si>
  <si>
    <t>1987Q1</t>
  </si>
  <si>
    <t>1988Q1</t>
  </si>
  <si>
    <t>1989Q1</t>
  </si>
  <si>
    <t>1990Q1</t>
  </si>
  <si>
    <t>1991Q1</t>
  </si>
  <si>
    <t>1992Q1</t>
  </si>
  <si>
    <t>1993Q1</t>
  </si>
  <si>
    <t>1994Q1</t>
  </si>
  <si>
    <t>1995Q1</t>
  </si>
  <si>
    <t>1996Q1</t>
  </si>
  <si>
    <t>1997Q1</t>
  </si>
  <si>
    <t>1998Q1</t>
  </si>
  <si>
    <t>1999Q1</t>
  </si>
  <si>
    <t>2000Q1</t>
  </si>
  <si>
    <t>2001Q1</t>
  </si>
  <si>
    <t>2002Q1</t>
  </si>
  <si>
    <t>2003Q1</t>
  </si>
  <si>
    <t>2004Q1</t>
  </si>
  <si>
    <t>2005Q1</t>
  </si>
  <si>
    <t>2006Q1</t>
  </si>
  <si>
    <t>2007Q1</t>
  </si>
  <si>
    <t>2008Q1</t>
  </si>
  <si>
    <t>2009Q1</t>
  </si>
  <si>
    <t>2010Q1</t>
  </si>
  <si>
    <t>2011Q1</t>
  </si>
  <si>
    <t>2015Q1</t>
  </si>
  <si>
    <t>2016Q1</t>
  </si>
  <si>
    <t>2017Q1</t>
  </si>
  <si>
    <t>2018Q1</t>
  </si>
  <si>
    <t>2019Q1</t>
  </si>
  <si>
    <t>2020Q1</t>
  </si>
  <si>
    <t>2021Q1</t>
  </si>
  <si>
    <t>2022Q1</t>
  </si>
  <si>
    <t>2023Q1</t>
  </si>
  <si>
    <t>2024Q1</t>
  </si>
  <si>
    <t>2025Q1</t>
  </si>
  <si>
    <t>2026Q1</t>
  </si>
  <si>
    <t>2027Q1</t>
  </si>
  <si>
    <t>2028Q1</t>
  </si>
  <si>
    <t>2029Q1</t>
  </si>
  <si>
    <t>2030Q1</t>
  </si>
  <si>
    <t>2031Q1</t>
  </si>
  <si>
    <t>2032Q1</t>
  </si>
  <si>
    <t>2033Q1</t>
  </si>
  <si>
    <t>2034Q1</t>
  </si>
  <si>
    <t>2035Q1</t>
  </si>
  <si>
    <t>2036Q1</t>
  </si>
  <si>
    <t>2037Q1</t>
  </si>
  <si>
    <t>2038Q1</t>
  </si>
  <si>
    <t>2039Q1</t>
  </si>
  <si>
    <t>2040Q1</t>
  </si>
  <si>
    <t>2041Q1</t>
  </si>
  <si>
    <t>2042Q1</t>
  </si>
  <si>
    <t>2043Q1</t>
  </si>
  <si>
    <t>2044Q1</t>
  </si>
  <si>
    <t>2045Q1</t>
  </si>
  <si>
    <t>2046Q1</t>
  </si>
  <si>
    <t>2047Q1</t>
  </si>
  <si>
    <t>2048Q1</t>
  </si>
  <si>
    <t>2049Q1</t>
  </si>
  <si>
    <t>2050Q1</t>
  </si>
  <si>
    <t>2051Q1</t>
  </si>
  <si>
    <t>2052Q1</t>
  </si>
  <si>
    <t>2053Q1</t>
  </si>
  <si>
    <t>2054Q1</t>
  </si>
  <si>
    <t>2055Q1</t>
  </si>
  <si>
    <t>2056Q1</t>
  </si>
  <si>
    <t>2057Q1</t>
  </si>
  <si>
    <t>2058Q1</t>
  </si>
  <si>
    <t>2059Q1</t>
  </si>
  <si>
    <t>2060Q1</t>
  </si>
  <si>
    <t>2061Q1</t>
  </si>
  <si>
    <t>2062Q1</t>
  </si>
  <si>
    <t>2063Q1</t>
  </si>
  <si>
    <t>2064Q1</t>
  </si>
  <si>
    <t>2065Q1</t>
  </si>
  <si>
    <t>2066Q1</t>
  </si>
  <si>
    <t>2067Q1</t>
  </si>
  <si>
    <t>2068Q1</t>
  </si>
  <si>
    <t>2069Q1</t>
  </si>
  <si>
    <t>2070Q1</t>
  </si>
  <si>
    <t>2071Q1</t>
  </si>
  <si>
    <t>2072Q1</t>
  </si>
  <si>
    <t>2073Q1</t>
  </si>
  <si>
    <t>2074Q1</t>
  </si>
  <si>
    <t>2075Q1</t>
  </si>
  <si>
    <t>2076Q1</t>
  </si>
  <si>
    <t>2077Q1</t>
  </si>
  <si>
    <t>2078Q1</t>
  </si>
  <si>
    <t>2079Q1</t>
  </si>
  <si>
    <t>2080Q1</t>
  </si>
  <si>
    <t>2081Q1</t>
  </si>
  <si>
    <t>2082Q1</t>
  </si>
  <si>
    <t>2083Q1</t>
  </si>
  <si>
    <t>2084Q1</t>
  </si>
  <si>
    <t>2085Q1</t>
  </si>
  <si>
    <t>2086Q1</t>
  </si>
  <si>
    <t>2087Q1</t>
  </si>
  <si>
    <t>2088Q1</t>
  </si>
  <si>
    <t>2089Q1</t>
  </si>
  <si>
    <t>2090Q1</t>
  </si>
  <si>
    <t>2091Q1</t>
  </si>
  <si>
    <t>2092Q1</t>
  </si>
  <si>
    <t>2093Q1</t>
  </si>
  <si>
    <t>2094Q1</t>
  </si>
  <si>
    <t>2095Q1</t>
  </si>
  <si>
    <t>2096Q1</t>
  </si>
  <si>
    <t>2097Q1</t>
  </si>
  <si>
    <t>2098Q1</t>
  </si>
  <si>
    <t>2099Q1</t>
  </si>
  <si>
    <t>2100Q1</t>
  </si>
  <si>
    <t>02 - 20</t>
  </si>
  <si>
    <t>Feature Code Definitions</t>
  </si>
  <si>
    <t>CWBS</t>
  </si>
  <si>
    <t>Definitions</t>
  </si>
  <si>
    <t>01  Lands and Damages</t>
  </si>
  <si>
    <t xml:space="preserve">This feature includes all costs of acquiring for the project (by purchase or condemnation) real property or permanent interests therein, including Government costs, damages, and costs of disposal of real estate.  Government costs include planning expenses for the real estate portion of the General Design Memo and for the detailed Real Estate Memo; and project real estate office administration, surveys, and marking for land acquisition purposes and appraisals.  
For projects which require that costs be incurred on real estate activities, i.e., for records search, appraisals, and field inspection to assure compliance by local interests in the provision of local requirements on projects where no Federal land acquisition is involved, a memorandum statement will be provided with the PB-3 indicating the estimated costs of such real estate activities.  These costs will be charged to feature 30, Engineering and Design and that feature will be properly footnoted to show the amount of such costs.  A similar footnote will be shown on the PB-1's and PB-2a's for all such projects.  This feature is credited with disposal receipts from sale of such items as standing crops, standing timber, structures, and improvements in place and acquired with the land.  Disposal receipts from sale of excess land not turned in to the U.S. Treasury as miscellaneous receipts are credited to this feature.  Lands or interests purchased for relocations and conveyed to others are included in the feature "Relocations.”  Temporary interests such as leases are included in the feature or distributive item benefited thereby.
</t>
  </si>
  <si>
    <t>02 Relocations</t>
  </si>
  <si>
    <t>This feature includes removing and relocating, or reconstructing property of others, such as roads, railroads, cemeteries, utilities, buildings, and other structures; and lands or interests purchased for such relocations and conveyed to others, including real estate planning and acquisition expenses.  The cost of removal of improvements from the reservoir area for disposal is included in the feature “Reservoirs.”  All alterations of railroad bridges in accordance with Section 3 of the 1946 Flood Control Act (22 USC 701p) are also included in this feature.</t>
  </si>
  <si>
    <t>03 Reservoirs</t>
  </si>
  <si>
    <t>This feature includes clearing lands in reservoirs and pools of debris, brush, trees, improvements, and structures.  Any salvage, obtained by sale or disposal by the Government, of material removed in clearing operations is credited to this feature.  This feature also includes bank stabilization, shoreline improvement, firebreaks, fencing, boundary line survey and marking of land which has been acquired or is to be acquired, rehabilitation of natural resources, erosion control, drainage, and rim grouting and mine sealing, etc., to prevent leakage.  Site clearing, grouting, etc., incidental to and required for specific construction features is included as part of the construction features.</t>
  </si>
  <si>
    <t>04 Dams</t>
  </si>
  <si>
    <t>This feature includes dams and all other water collecting and storage facilities, whether man-made or natural, together with appurtenant diversion, regulation, and delivery facilities and spillways, outlet works, and power intake works, whether separate from the dam or not.  In the case where the powerhouse is an integral part of the intake dam, the cost of the power intake dam is included in the feature "Power Plant."  Any auxiliary dams or spillways detached from the main structures and floating trash and drift booms and barriers are included in this feature.  The power intake works include such power items as forebay, penstocks, tunnels, surge tank, gates, operating equipment, and appurtenances.  Service roads and service railroads on the dam are included in this feature.  The additional cost of relocating highways and railroads across the dam is included in the feature "Relocations."</t>
  </si>
  <si>
    <t>05 Locks</t>
  </si>
  <si>
    <t>This feature includes facilities to provide for passage of waterborne traffic, including gates, valves, operating mechanisms, cribs, fills, lock walls, guide and guard walls, operating buildings, and excavation therefore.  The lock structure is considered that part of the work within the limit lines extending from the upper end of the upper guide or guard walls to the lower end of the lower guide or guard walls, including dolphins within the lock approaches for tie up, guard, or guide purposes.  Excavation or dredging• required in approaches outside of the limits defined above for the lock structure is included in the feature "Channels and Canals."  The cost of a cofferdam or the properly allocable amount thereof, if required, is charged to this feature.  Locks provided in connection with facilities for the prevention of encroachment of salt water are included in this feature.  Locks in connection with fish facilities are included in the feature "Fish and Wildlife Facilities."</t>
  </si>
  <si>
    <t>06 Fish and Wildlife Facilities</t>
  </si>
  <si>
    <t>This feature includes items such as ladders, elevators, locks and related facilities for passage of fish at dams and navigation locks and maintenance of fish runs; and provision for wildlife preservation.</t>
  </si>
  <si>
    <t>07 Power Plant</t>
  </si>
  <si>
    <t>This feature includes those facilities specifically required for the production of power other than those included in the feature “Dams,” and consists of the following:  powerhouse, turbines and governors, generators, accessory electrical equipment, miscellaneous power plant equipment, switchyard, and tailrace improvement for power.  In the case where the powerhouse is an integral part of the power intake dam, the cost of the power intake dam is included in this feature.  Where the structure of a dam also forms the foundation of the powerhouse, such foundation is considered a part of the dam.  Units for production of power for the operation only of power for the operation only of navigation, flood control, or other purpose projects (excluding those projects with power as a feature) are included in other than this feature.  The cost of a cofferdam or appropriate part is charged to this feature.</t>
  </si>
  <si>
    <t>08  Roads, Railroads and Bridges</t>
  </si>
  <si>
    <t>This feature includes permanent roads, railroads, and bridges required for access and other purposes in connection with the construction and operation of the project.  This feature does not include roads, railroads, and bridges chargeable to the feature "Relocations," access roads to recreation  facilities and areas, which will be charged to the feature "14. Recreation Facilities," and service roads and service railroads on structures.</t>
  </si>
  <si>
    <t>09 Channels and Canals</t>
  </si>
  <si>
    <t>This feature includes all forms of excavation (including dredging, preparation of spoil disposal area, and attendant facilities) necessary for the development and construction of channels, harbors, and canals for navigation purposes; and deepening, providing new, or improving existing watercourses for flood control and major drainage.  Excavation of natural watercourse to provide adequate depths for navigation is included.  Excavation for specific structures, such as dams and locks used in the development of waterways and conservation of water resources, is included with such structures.  The removal of trees, brush, accumulated snags, drift, debris, water hyacinths and other aquatic growths from canals, harbors, and channels in navigable streams and tributaries thereof for navigational included in this feature.  Excavation, clearing, and removal of accumulated snags, drifts, debris, and vegetable growth from streams for flood control and major drainage purposes also is included.  Included in this feature are revetments, linings, dikes, and bulkheads constructed as channel improvement works for flood control or navigation, as against such items constructed for bank stabilization only.  Also included are jetties constructed in connection with flood control channel improvements.</t>
  </si>
  <si>
    <t>10 Breakwaters and Seawalls</t>
  </si>
  <si>
    <t>This feature includes breakwaters, seawalls, piers, and like improvements constructed in connection with the protection of beaches, harbors, shores•, and port facilities against the force of waves and encroachment of seas or lakes by direct wave action.  Jetties, groins, and like structures provided in seas, lakes, tidewater reaches of rivers and canals, and harbors to control water flow and current, to maintain depth of channels, and to provide protection, are included in this feature.</t>
  </si>
  <si>
    <t>11 Levees and Floodwalls</t>
  </si>
  <si>
    <t>This feature includes embankments and walls constructed to protect areas from inundation by overflow from creeks, rivers, lakes, canals, and other bodies of water.  This feature consists of such items as: service roads on levee crown or landside berms, road ramps, closure structures, seepage control measures, erosion protection measures on levee slopes and on berms and bank slops when an integral part of the levees or floodwalls; and drainage facilities, constructed to provide means for the passage of accumulated drainage and seepage water and sewage from the protected area over or through levees and floodwalls, comprising such items as interceptor and collection sewers and ditches, and pressurized sewers and drainage structures, including outfalls through levees or floodwalls. Pumping plants are included in the feature "Pumping Plants."  Levees locally called dikes are included in this feature.</t>
  </si>
  <si>
    <t>13 Pumping Plants</t>
  </si>
  <si>
    <t>This feature includes pumping plants construction to pass accumulated drainage and seepage water and sewage from the protected area over or through levees and floodwalls.</t>
  </si>
  <si>
    <t>14 Recreation Facilities</t>
  </si>
  <si>
    <t>This feature includes access roads; parking areas; public camping and picnicking areas, including tables and fireplaces; water supply; sanitary facilities; boat launching ramps; directional signs; and other facilities constructed primarily for public recreational use, including essential safety measures in connection therewith.  The latter includes, as appropriate, sheltered anchorage areas for small craft, bathing areas readily accessible and reasonably safe, and safety provisions for visitors and fishermen in the project area.  (Boat launching ramps, anchorage areas and beaches should be provided during construction to the extent they will definitely be needed and can be accomplished more economically than at a later date.)</t>
  </si>
  <si>
    <t>15 Floodway Control and Diversion Structures</t>
  </si>
  <si>
    <t>This feature includes floodway control and diversion structures to provide for the release of flood waters from streams where discharges exceed flood capacity of the stream, including items such as diversion  dams, gated or ungated discharge structures, training walls, stilling basin, and those adjacent embankment sections forming part of the control structure.  Construction of channels and levees not forming part of the main control structure, but necessary for operation of such structures is included in the appropriate feature "Channels and Canals" or "Levees and Floodwalls."</t>
  </si>
  <si>
    <t>16 Bank Stabilization</t>
  </si>
  <si>
    <t>This feature includes revetments, linings, training dikes, and bulkheads for stabilization of banks of watercourses to prevent erosion, sloughing, or meandering.  Bank stabilization constructed in navigation channels or in connection with flood control channel improvement is included in• the feature "Channels and Canals."</t>
  </si>
  <si>
    <t>17 Beach Replenishment</t>
  </si>
  <si>
    <t>This feature includes replacement of eroded beaches, for purposes of recreation and shore protection, by direct deposit of materials obtained by dredging or land excavation.</t>
  </si>
  <si>
    <t>19 Buildings, Grounds and Utilities</t>
  </si>
  <si>
    <t>This feature includes permanent facilities such as operators' quarters, administration and shop buildings, storage buildings and areas, garage buildings and areas, community buildings, local streets and sidewalks, landscaping, and electric, gas, water, and sewage facilities. Where space in a dam, powerhouse, or other basic structure is used in lieu of construction of any of the above-mentioned buildings, such allocated space is not separated from the basic structure.  Communication systems are• included in the feature "Permanent Operating Equipment."</t>
  </si>
  <si>
    <t>20 Permanent Operating Equipment</t>
  </si>
  <si>
    <t>This feature includes all project-owned operation and maintenance tools and equipment, such as laboratory, shop, warehousing, communications, and transportation equipment, and office furniture and equipment.  The cost of installing sedimentation and degradation measuring facilities, including the surveys requisite to locating and monumenting range layouts, is charged to this feature. •The cost of planning the installation of sedimentation and degradation ranges is charged to the feature "Engineering and Design."</t>
  </si>
  <si>
    <t>30 Engineering and Design</t>
  </si>
  <si>
    <t xml:space="preserve">This feature includes all engineering, design, surveys, preparation of detailed plans and specifications, and related work required for the construction of the project, including relocations.  Surveys and planning required in connection with land acquisition are charged to the features "Lands and Damages" or "Relocations," as applicable.  Engineering and design performed by hired labor or as a pay item under a contract is included in this feature. </t>
  </si>
  <si>
    <t>31 Supervision and Administration</t>
  </si>
  <si>
    <t>This feature includes such functions as inspection, supervision, project office administration, and distributive costs of area office and general overhead charged to the project.  Costs for OCE and Division Office Executive Direction and Management are not charged to Construction, General but to the General Expenses appropriation title.</t>
  </si>
  <si>
    <t>2101Q1</t>
  </si>
  <si>
    <t>22  -  FEASIBILITY STUDY (CAP studies):</t>
  </si>
  <si>
    <t xml:space="preserve">Program Year Price Level from INPUT </t>
  </si>
  <si>
    <t>Price level date of M2 Estimate</t>
  </si>
  <si>
    <t>Estimate Price Level:</t>
  </si>
  <si>
    <t>Updated</t>
  </si>
  <si>
    <t xml:space="preserve">       PROJECT FIRST COST       
      (Constant Dollar Basis)</t>
  </si>
  <si>
    <t>TOTAL PROJECT COST            (FULLY FUNDED)</t>
  </si>
  <si>
    <t>Report Name and date</t>
  </si>
  <si>
    <t xml:space="preserve">  PROJECT MANAGER, XXX</t>
  </si>
  <si>
    <t xml:space="preserve">  CHIEF, DPM, XXX</t>
  </si>
  <si>
    <t xml:space="preserve">  CHIEF, PLANNING, XXX</t>
  </si>
  <si>
    <t xml:space="preserve">  CHIEF, ENGINEERING, XXX</t>
  </si>
  <si>
    <t xml:space="preserve">  CHIEF, COST ENGINEERING, XXX</t>
  </si>
  <si>
    <t xml:space="preserve">  CHIEF, CONTRACTING, XXX</t>
  </si>
  <si>
    <t xml:space="preserve">  CHIEF, OPERATIONS, XXX</t>
  </si>
  <si>
    <t xml:space="preserve">  CHIEF, CONSTRUCTION, XXX</t>
  </si>
  <si>
    <t xml:space="preserve">  CHIEF, REAL ESTATE, XXX</t>
  </si>
  <si>
    <t>From Post-Monitoring Midpoint</t>
  </si>
  <si>
    <t xml:space="preserve">    Reviews, ATRs, IEPRs, VE</t>
  </si>
  <si>
    <t xml:space="preserve">    Life Cycle Updates (cost, schedule, risks) </t>
  </si>
  <si>
    <t xml:space="preserve">    Adaptive Management &amp; Monitoring</t>
  </si>
  <si>
    <t xml:space="preserve">    Project Operations</t>
  </si>
  <si>
    <t>Reviews, ATRs, IEPRs, VE:</t>
  </si>
  <si>
    <t>Life Cycle Updates (cost, schedule, risks):</t>
  </si>
  <si>
    <t>Adaptive Mgmt &amp; Monitoring:</t>
  </si>
  <si>
    <t>Project Operations</t>
  </si>
  <si>
    <t>% of Construct</t>
  </si>
  <si>
    <t>30/31 Accounts</t>
  </si>
  <si>
    <t>PROJECT FIRST COST                   (Constant Dollar Basis)</t>
  </si>
  <si>
    <t>From Adaptive Management &amp; Monitoring Midpoint</t>
  </si>
  <si>
    <t>XXXXXX</t>
  </si>
  <si>
    <t>https://www.publications.usace.army.mil/USACE-Publications/Engineer-Circulars/</t>
  </si>
  <si>
    <t>3Q25*</t>
  </si>
  <si>
    <t>4Q25*</t>
  </si>
  <si>
    <t>1Q26*</t>
  </si>
  <si>
    <t>2Q26*</t>
  </si>
  <si>
    <t>3Q26*</t>
  </si>
  <si>
    <t>4Q26*</t>
  </si>
  <si>
    <t>1Q27*</t>
  </si>
  <si>
    <t>2Q27*</t>
  </si>
  <si>
    <t>3Q27*</t>
  </si>
  <si>
    <t>4Q27*</t>
  </si>
  <si>
    <t>1Q28*</t>
  </si>
  <si>
    <t>2Q28*</t>
  </si>
  <si>
    <t>3Q28*</t>
  </si>
  <si>
    <t>4Q28*</t>
  </si>
  <si>
    <t>1Q29*</t>
  </si>
  <si>
    <t>2Q29*</t>
  </si>
  <si>
    <t>3Q29*</t>
  </si>
  <si>
    <t>4Q29*</t>
  </si>
  <si>
    <t>1Q30*</t>
  </si>
  <si>
    <t>2Q30*</t>
  </si>
  <si>
    <t>3Q30*</t>
  </si>
  <si>
    <t>4Q30*</t>
  </si>
  <si>
    <t>1Q31*</t>
  </si>
  <si>
    <t>2Q31*</t>
  </si>
  <si>
    <t>3Q31*</t>
  </si>
  <si>
    <t>4Q31*</t>
  </si>
  <si>
    <t>1Q32*</t>
  </si>
  <si>
    <t>2Q32*</t>
  </si>
  <si>
    <t>3Q32*</t>
  </si>
  <si>
    <t>4Q32*</t>
  </si>
  <si>
    <t>1Q33*</t>
  </si>
  <si>
    <t>2Q33*</t>
  </si>
  <si>
    <t>3Q33*</t>
  </si>
  <si>
    <t>4Q33*</t>
  </si>
  <si>
    <t>1Q34*</t>
  </si>
  <si>
    <t>2Q34*</t>
  </si>
  <si>
    <t>3Q34*</t>
  </si>
  <si>
    <t>4Q34*</t>
  </si>
  <si>
    <t>1Q35*</t>
  </si>
  <si>
    <t>2Q35*</t>
  </si>
  <si>
    <t>3Q35*</t>
  </si>
  <si>
    <t>4Q35*</t>
  </si>
  <si>
    <t>1Q36*</t>
  </si>
  <si>
    <t>2Q36*</t>
  </si>
  <si>
    <t>3Q36*</t>
  </si>
  <si>
    <t>4Q36*</t>
  </si>
  <si>
    <t>1Q37*</t>
  </si>
  <si>
    <t>2Q37*</t>
  </si>
  <si>
    <t>3Q37*</t>
  </si>
  <si>
    <t>4Q37*</t>
  </si>
  <si>
    <t>1Q38*</t>
  </si>
  <si>
    <t>2Q38*</t>
  </si>
  <si>
    <t>3Q38*</t>
  </si>
  <si>
    <t>4Q38*</t>
  </si>
  <si>
    <t>1Q39*</t>
  </si>
  <si>
    <t>2Q39*</t>
  </si>
  <si>
    <t>3Q39*</t>
  </si>
  <si>
    <t>4Q39*</t>
  </si>
  <si>
    <t>1Q40*</t>
  </si>
  <si>
    <t>2Q40*</t>
  </si>
  <si>
    <t>3Q40*</t>
  </si>
  <si>
    <t>4Q40*</t>
  </si>
  <si>
    <t>1Q41*</t>
  </si>
  <si>
    <t>2Q41*</t>
  </si>
  <si>
    <t>3Q41*</t>
  </si>
  <si>
    <t>4Q41*</t>
  </si>
  <si>
    <t>1Q42*</t>
  </si>
  <si>
    <t>2Q42*</t>
  </si>
  <si>
    <t>3Q42*</t>
  </si>
  <si>
    <t>4Q42*</t>
  </si>
  <si>
    <t>1Q43*</t>
  </si>
  <si>
    <t>2Q43*</t>
  </si>
  <si>
    <t>3Q43*</t>
  </si>
  <si>
    <t>4Q43*</t>
  </si>
  <si>
    <t>1Q44*</t>
  </si>
  <si>
    <t>2Q44*</t>
  </si>
  <si>
    <t>3Q44*</t>
  </si>
  <si>
    <t>4Q44*</t>
  </si>
  <si>
    <t>1Q45*</t>
  </si>
  <si>
    <t>2Q45*</t>
  </si>
  <si>
    <t>3Q45*</t>
  </si>
  <si>
    <t>4Q45*</t>
  </si>
  <si>
    <t>1Q46*</t>
  </si>
  <si>
    <t>2Q46*</t>
  </si>
  <si>
    <t>3Q46*</t>
  </si>
  <si>
    <t>4Q46*</t>
  </si>
  <si>
    <t>1Q47*</t>
  </si>
  <si>
    <t>2Q47*</t>
  </si>
  <si>
    <t>3Q47*</t>
  </si>
  <si>
    <t>4Q47*</t>
  </si>
  <si>
    <t>1Q48*</t>
  </si>
  <si>
    <t>2Q48*</t>
  </si>
  <si>
    <t>3Q48*</t>
  </si>
  <si>
    <t>4Q48*</t>
  </si>
  <si>
    <t>1Q49*</t>
  </si>
  <si>
    <t>2Q49*</t>
  </si>
  <si>
    <t>3Q49*</t>
  </si>
  <si>
    <t>4Q49*</t>
  </si>
  <si>
    <t>1Q50*</t>
  </si>
  <si>
    <t>2Q50*</t>
  </si>
  <si>
    <t>3Q50*</t>
  </si>
  <si>
    <t>4Q50*</t>
  </si>
  <si>
    <t>1Q51*</t>
  </si>
  <si>
    <t>2Q51*</t>
  </si>
  <si>
    <t>3Q51*</t>
  </si>
  <si>
    <t>4Q51*</t>
  </si>
  <si>
    <t>1Q52*</t>
  </si>
  <si>
    <t>2Q52*</t>
  </si>
  <si>
    <t>3Q52*</t>
  </si>
  <si>
    <t>4Q52*</t>
  </si>
  <si>
    <t>1Q53*</t>
  </si>
  <si>
    <t>2Q53*</t>
  </si>
  <si>
    <t>3Q53*</t>
  </si>
  <si>
    <t>4Q53*</t>
  </si>
  <si>
    <t>1Q54*</t>
  </si>
  <si>
    <t>2Q54*</t>
  </si>
  <si>
    <t>3Q54*</t>
  </si>
  <si>
    <t>4Q54*</t>
  </si>
  <si>
    <t>1Q55*</t>
  </si>
  <si>
    <t>2Q55*</t>
  </si>
  <si>
    <t>3Q55*</t>
  </si>
  <si>
    <t>4Q55*</t>
  </si>
  <si>
    <t>1Q56*</t>
  </si>
  <si>
    <t>2Q56*</t>
  </si>
  <si>
    <t>3Q56*</t>
  </si>
  <si>
    <t>4Q56*</t>
  </si>
  <si>
    <t>1Q57*</t>
  </si>
  <si>
    <t>2Q57*</t>
  </si>
  <si>
    <t>3Q57*</t>
  </si>
  <si>
    <t>4Q57*</t>
  </si>
  <si>
    <t>1Q58*</t>
  </si>
  <si>
    <t>2Q58*</t>
  </si>
  <si>
    <t>3Q58*</t>
  </si>
  <si>
    <t>4Q58*</t>
  </si>
  <si>
    <t>1Q59*</t>
  </si>
  <si>
    <t>2Q59*</t>
  </si>
  <si>
    <t>3Q59*</t>
  </si>
  <si>
    <t>4Q59*</t>
  </si>
  <si>
    <t>1Q60*</t>
  </si>
  <si>
    <t>2Q60*</t>
  </si>
  <si>
    <t>3Q60*</t>
  </si>
  <si>
    <t>4Q60*</t>
  </si>
  <si>
    <t>1Q61*</t>
  </si>
  <si>
    <t>2Q61*</t>
  </si>
  <si>
    <t>3Q61*</t>
  </si>
  <si>
    <t>4Q61*</t>
  </si>
  <si>
    <t>1Q62*</t>
  </si>
  <si>
    <t>2Q62*</t>
  </si>
  <si>
    <t>3Q62*</t>
  </si>
  <si>
    <t>4Q62*</t>
  </si>
  <si>
    <t>1Q63*</t>
  </si>
  <si>
    <t>2Q63*</t>
  </si>
  <si>
    <t>3Q63*</t>
  </si>
  <si>
    <t>4Q63*</t>
  </si>
  <si>
    <t>1Q64*</t>
  </si>
  <si>
    <t>2Q64*</t>
  </si>
  <si>
    <t>3Q64*</t>
  </si>
  <si>
    <t>4Q64*</t>
  </si>
  <si>
    <t>1Q65*</t>
  </si>
  <si>
    <t>2Q65*</t>
  </si>
  <si>
    <t>3Q65*</t>
  </si>
  <si>
    <t>4Q65*</t>
  </si>
  <si>
    <t>1Q66*</t>
  </si>
  <si>
    <t>2Q66*</t>
  </si>
  <si>
    <t>3Q66*</t>
  </si>
  <si>
    <t>4Q66*</t>
  </si>
  <si>
    <t>1Q67*</t>
  </si>
  <si>
    <t>2Q67*</t>
  </si>
  <si>
    <t>3Q67*</t>
  </si>
  <si>
    <t>4Q67*</t>
  </si>
  <si>
    <t>1Q68*</t>
  </si>
  <si>
    <t>2Q68*</t>
  </si>
  <si>
    <t>3Q68*</t>
  </si>
  <si>
    <t>4Q68*</t>
  </si>
  <si>
    <t>1Q69*</t>
  </si>
  <si>
    <t>2Q69*</t>
  </si>
  <si>
    <t>3Q69*</t>
  </si>
  <si>
    <t>4Q69*</t>
  </si>
  <si>
    <t>1Q70*</t>
  </si>
  <si>
    <t>2Q70*</t>
  </si>
  <si>
    <t>3Q70*</t>
  </si>
  <si>
    <t>4Q70*</t>
  </si>
  <si>
    <t>1Q71*</t>
  </si>
  <si>
    <t>2Q71*</t>
  </si>
  <si>
    <t>3Q71*</t>
  </si>
  <si>
    <t>4Q71*</t>
  </si>
  <si>
    <t>1Q72*</t>
  </si>
  <si>
    <t>2Q72*</t>
  </si>
  <si>
    <t>3Q72*</t>
  </si>
  <si>
    <t>4Q72*</t>
  </si>
  <si>
    <t>1Q73*</t>
  </si>
  <si>
    <t>2Q73*</t>
  </si>
  <si>
    <t>3Q73*</t>
  </si>
  <si>
    <t>4Q73*</t>
  </si>
  <si>
    <t>1Q74*</t>
  </si>
  <si>
    <t>2Q74*</t>
  </si>
  <si>
    <t>3Q74*</t>
  </si>
  <si>
    <t>4Q74*</t>
  </si>
  <si>
    <t>1Q75*</t>
  </si>
  <si>
    <t>2Q75*</t>
  </si>
  <si>
    <t>3Q75*</t>
  </si>
  <si>
    <t>4Q75*</t>
  </si>
  <si>
    <t>1Q76*</t>
  </si>
  <si>
    <t>2Q76*</t>
  </si>
  <si>
    <t>3Q76*</t>
  </si>
  <si>
    <t>4Q76*</t>
  </si>
  <si>
    <t>1Q77*</t>
  </si>
  <si>
    <t>2Q77*</t>
  </si>
  <si>
    <t>3Q77*</t>
  </si>
  <si>
    <t>4Q77*</t>
  </si>
  <si>
    <t>1Q78*</t>
  </si>
  <si>
    <t>2Q78*</t>
  </si>
  <si>
    <t>3Q78*</t>
  </si>
  <si>
    <t>4Q78*</t>
  </si>
  <si>
    <t>1Q79*</t>
  </si>
  <si>
    <t>2Q79*</t>
  </si>
  <si>
    <t>3Q79*</t>
  </si>
  <si>
    <t>4Q79*</t>
  </si>
  <si>
    <t>1Q80*</t>
  </si>
  <si>
    <t>2Q80*</t>
  </si>
  <si>
    <t>3Q80*</t>
  </si>
  <si>
    <t>4Q80*</t>
  </si>
  <si>
    <t>1Q81*</t>
  </si>
  <si>
    <t>2Q81*</t>
  </si>
  <si>
    <t>3Q81*</t>
  </si>
  <si>
    <t>4Q81*</t>
  </si>
  <si>
    <t>1Q82*</t>
  </si>
  <si>
    <t>2Q82*</t>
  </si>
  <si>
    <t>3Q82*</t>
  </si>
  <si>
    <t>4Q82*</t>
  </si>
  <si>
    <t>1Q83*</t>
  </si>
  <si>
    <t>2Q83*</t>
  </si>
  <si>
    <t>3Q83*</t>
  </si>
  <si>
    <t>4Q83*</t>
  </si>
  <si>
    <t>1Q84*</t>
  </si>
  <si>
    <t>2Q84*</t>
  </si>
  <si>
    <t>3Q84*</t>
  </si>
  <si>
    <t>4Q84*</t>
  </si>
  <si>
    <t>1Q85*</t>
  </si>
  <si>
    <t>2Q85*</t>
  </si>
  <si>
    <t>3Q85*</t>
  </si>
  <si>
    <t>4Q85*</t>
  </si>
  <si>
    <t>1Q86*</t>
  </si>
  <si>
    <t>2Q86*</t>
  </si>
  <si>
    <t>3Q86*</t>
  </si>
  <si>
    <t>4Q86*</t>
  </si>
  <si>
    <t>1Q87*</t>
  </si>
  <si>
    <t>2Q87*</t>
  </si>
  <si>
    <t>3Q87*</t>
  </si>
  <si>
    <t>4Q87*</t>
  </si>
  <si>
    <t>1Q88*</t>
  </si>
  <si>
    <t>2Q88*</t>
  </si>
  <si>
    <t>3Q88*</t>
  </si>
  <si>
    <t>4Q88*</t>
  </si>
  <si>
    <t>1Q89*</t>
  </si>
  <si>
    <t>2Q89*</t>
  </si>
  <si>
    <t>3Q89*</t>
  </si>
  <si>
    <t>4Q89*</t>
  </si>
  <si>
    <t>1Q90*</t>
  </si>
  <si>
    <t>2Q90*</t>
  </si>
  <si>
    <t>3Q90*</t>
  </si>
  <si>
    <t>4Q90*</t>
  </si>
  <si>
    <t>1Q91*</t>
  </si>
  <si>
    <t>2Q91*</t>
  </si>
  <si>
    <t>3Q91*</t>
  </si>
  <si>
    <t>4Q91*</t>
  </si>
  <si>
    <t>1Q92*</t>
  </si>
  <si>
    <t>2Q92*</t>
  </si>
  <si>
    <t>3Q92*</t>
  </si>
  <si>
    <t>4Q92*</t>
  </si>
  <si>
    <t>1Q93*</t>
  </si>
  <si>
    <t>2Q93*</t>
  </si>
  <si>
    <t>3Q93*</t>
  </si>
  <si>
    <t>4Q93*</t>
  </si>
  <si>
    <t>1Q94*</t>
  </si>
  <si>
    <t>2Q94*</t>
  </si>
  <si>
    <t>3Q94*</t>
  </si>
  <si>
    <t>4Q94*</t>
  </si>
  <si>
    <t>1Q95*</t>
  </si>
  <si>
    <t>2Q95*</t>
  </si>
  <si>
    <t>3Q95*</t>
  </si>
  <si>
    <t>4Q95*</t>
  </si>
  <si>
    <t>1Q96*</t>
  </si>
  <si>
    <t>2Q96*</t>
  </si>
  <si>
    <t>3Q96*</t>
  </si>
  <si>
    <t>4Q96*</t>
  </si>
  <si>
    <t>1Q97*</t>
  </si>
  <si>
    <t>2Q97*</t>
  </si>
  <si>
    <t>3Q97*</t>
  </si>
  <si>
    <t>4Q97*</t>
  </si>
  <si>
    <t>1Q98*</t>
  </si>
  <si>
    <t>2Q98*</t>
  </si>
  <si>
    <t>3Q98*</t>
  </si>
  <si>
    <t>4Q98*</t>
  </si>
  <si>
    <t>1Q99*</t>
  </si>
  <si>
    <t>2Q99*</t>
  </si>
  <si>
    <t>3Q99*</t>
  </si>
  <si>
    <t>4Q99*</t>
  </si>
  <si>
    <t>1Q100*</t>
  </si>
  <si>
    <t>2Q00*</t>
  </si>
  <si>
    <t>3Q00*</t>
  </si>
  <si>
    <t>4Q00*</t>
  </si>
  <si>
    <t>Feature</t>
  </si>
  <si>
    <t>07 POWER PLANT</t>
  </si>
  <si>
    <t>NOT USED</t>
  </si>
  <si>
    <t>Days</t>
  </si>
  <si>
    <t>Month</t>
  </si>
  <si>
    <t>Day</t>
  </si>
  <si>
    <t>Year</t>
  </si>
  <si>
    <t>02 RELOCATIONS</t>
  </si>
  <si>
    <t>January</t>
  </si>
  <si>
    <t>Construction Start</t>
  </si>
  <si>
    <t>03 RESERVOIRS</t>
  </si>
  <si>
    <t>February</t>
  </si>
  <si>
    <r>
      <rPr>
        <u/>
        <sz val="18"/>
        <color theme="1"/>
        <rFont val="Calibri"/>
        <family val="2"/>
        <scheme val="minor"/>
      </rPr>
      <t>Use this sheet to determine the midpoint of construction.</t>
    </r>
    <r>
      <rPr>
        <sz val="18"/>
        <color theme="1"/>
        <rFont val="Calibri"/>
        <family val="2"/>
        <scheme val="minor"/>
      </rPr>
      <t xml:space="preserve">
</t>
    </r>
  </si>
  <si>
    <t>Construction End</t>
  </si>
  <si>
    <t>04 DAMS</t>
  </si>
  <si>
    <t>March</t>
  </si>
  <si>
    <t>Midpoint</t>
  </si>
  <si>
    <t>05 LOCKS</t>
  </si>
  <si>
    <t>April</t>
  </si>
  <si>
    <t xml:space="preserve">Cells with gray fill and blue text are input cells.  </t>
  </si>
  <si>
    <t>06 FISH &amp; WILDLIFE FACILITIES</t>
  </si>
  <si>
    <t>May</t>
  </si>
  <si>
    <t>June</t>
  </si>
  <si>
    <t>Cells with yellow fill are output cells.</t>
  </si>
  <si>
    <t>08 ROADS, RAILROADS &amp; BRIDGES</t>
  </si>
  <si>
    <t>July</t>
  </si>
  <si>
    <t>09 CHANNELS &amp; CANALS</t>
  </si>
  <si>
    <t>August</t>
  </si>
  <si>
    <t>10 BREAKWATER &amp; SEAWALLS</t>
  </si>
  <si>
    <t>September</t>
  </si>
  <si>
    <t>11 LEVEES &amp; FLOODWALLS</t>
  </si>
  <si>
    <t>October</t>
  </si>
  <si>
    <t>12 NAVIGATION PORTS &amp; HARBORS</t>
  </si>
  <si>
    <t>Novermber</t>
  </si>
  <si>
    <t>13 PUMPING PLANT</t>
  </si>
  <si>
    <t>December</t>
  </si>
  <si>
    <t>14 RECREATION FACILITIES</t>
  </si>
  <si>
    <t>15 FLOODWAY CONTROL &amp; DIVERSION STRUCTURE</t>
  </si>
  <si>
    <t>16 BANK STABILIZATION</t>
  </si>
  <si>
    <t>17 BEACH REPLENISHMENT</t>
  </si>
  <si>
    <t>18 CULTURAL RESOURCE PRESERVATION</t>
  </si>
  <si>
    <t>19 BUILDINGS, GROUNDS &amp; UTILITIES</t>
  </si>
  <si>
    <t>20 PERMANENT OPERATING EQUIPMENT</t>
  </si>
  <si>
    <t>30 Planning Engineering and Design</t>
  </si>
  <si>
    <t>31 Construction Management</t>
  </si>
  <si>
    <t>https://www.usace.army.mil/Cost-Engineering/cwccis/</t>
  </si>
  <si>
    <t>From WBS Account 01 Midpoint</t>
  </si>
  <si>
    <t>Real Estate (All Federal Labor)</t>
  </si>
  <si>
    <t>No longer published under EM 1110-2-1304 CWCCIS</t>
  </si>
  <si>
    <t>Table 1 FY27 Program Cost Estimate Updating Rates 31 March 2025</t>
  </si>
  <si>
    <t>Enter  "updating factor" 1 and 2 for previous year, current year, and projected years. Historical years, change to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</si>
</sst>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0.0%"/>
    <numFmt numFmtId="165" formatCode="0.00_)"/>
    <numFmt numFmtId="166" formatCode="0.0_)"/>
    <numFmt numFmtId="167" formatCode="#,##0.000"/>
    <numFmt numFmtId="168" formatCode="0.000"/>
    <numFmt numFmtId="169" formatCode="&quot;$&quot;#,##0"/>
    <numFmt numFmtId="170" formatCode="&quot;Class &quot;0"/>
    <numFmt numFmtId="171" formatCode="&quot;$&quot;#,##0.00"/>
    <numFmt numFmtId="172" formatCode="0.00000"/>
    <numFmt numFmtId="173" formatCode="d\-mmm\-yyyy"/>
    <numFmt numFmtId="174" formatCode="[$-409]d\-mmm\-yy;@"/>
    <numFmt numFmtId="175" formatCode="0.0"/>
  </numFmts>
  <fonts count="101">
    <font>
      <sz val="10"/>
      <name val="Arial"/>
    </font>
    <font>
      <sz val="11"/>
      <color theme="1"/>
      <name val="Calibri"/>
      <family val="2"/>
      <scheme val="minor"/>
    </font>
    <font>
      <sz val="11"/>
      <color theme="1"/>
      <name val="Calibri"/>
      <family val="2"/>
      <scheme val="minor"/>
    </font>
    <font>
      <sz val="10"/>
      <name val="Arial"/>
      <family val="2"/>
    </font>
    <font>
      <sz val="10"/>
      <name val="Tahoma"/>
      <family val="2"/>
    </font>
    <font>
      <sz val="12"/>
      <name val="Arial"/>
      <family val="2"/>
    </font>
    <font>
      <b/>
      <sz val="12"/>
      <name val="Arial"/>
      <family val="2"/>
    </font>
    <font>
      <i/>
      <sz val="10"/>
      <color indexed="8"/>
      <name val="Arial"/>
      <family val="2"/>
    </font>
    <font>
      <sz val="10"/>
      <name val="Arial"/>
      <family val="2"/>
    </font>
    <font>
      <b/>
      <u/>
      <sz val="10"/>
      <color indexed="10"/>
      <name val="Arial"/>
      <family val="2"/>
    </font>
    <font>
      <sz val="10"/>
      <color indexed="10"/>
      <name val="Arial"/>
      <family val="2"/>
    </font>
    <font>
      <b/>
      <sz val="10"/>
      <name val="Arial"/>
      <family val="2"/>
    </font>
    <font>
      <sz val="10"/>
      <color indexed="12"/>
      <name val="Arial"/>
      <family val="2"/>
    </font>
    <font>
      <sz val="10"/>
      <color indexed="48"/>
      <name val="Arial"/>
      <family val="2"/>
    </font>
    <font>
      <b/>
      <sz val="10"/>
      <color indexed="12"/>
      <name val="Arial"/>
      <family val="2"/>
    </font>
    <font>
      <sz val="10"/>
      <color indexed="8"/>
      <name val="Arial"/>
      <family val="2"/>
    </font>
    <font>
      <u/>
      <sz val="10"/>
      <name val="Arial"/>
      <family val="2"/>
    </font>
    <font>
      <i/>
      <sz val="10"/>
      <name val="Arial"/>
      <family val="2"/>
    </font>
    <font>
      <sz val="8"/>
      <name val="Arial"/>
      <family val="2"/>
    </font>
    <font>
      <b/>
      <u/>
      <sz val="10"/>
      <name val="Arial"/>
      <family val="2"/>
    </font>
    <font>
      <sz val="10"/>
      <color indexed="12"/>
      <name val="Tahoma"/>
      <family val="2"/>
    </font>
    <font>
      <sz val="10"/>
      <color indexed="8"/>
      <name val="Tahoma"/>
      <family val="2"/>
    </font>
    <font>
      <sz val="10"/>
      <name val="Arial"/>
      <family val="2"/>
    </font>
    <font>
      <b/>
      <sz val="10"/>
      <name val="Tahoma"/>
      <family val="2"/>
    </font>
    <font>
      <b/>
      <sz val="10"/>
      <color indexed="10"/>
      <name val="Arial"/>
      <family val="2"/>
    </font>
    <font>
      <b/>
      <sz val="11"/>
      <name val="Tahoma"/>
      <family val="2"/>
    </font>
    <font>
      <sz val="11"/>
      <name val="Arial"/>
      <family val="2"/>
    </font>
    <font>
      <b/>
      <sz val="11"/>
      <name val="Arial"/>
      <family val="2"/>
    </font>
    <font>
      <sz val="11"/>
      <color indexed="81"/>
      <name val="Tahoma"/>
      <family val="2"/>
    </font>
    <font>
      <u/>
      <sz val="10"/>
      <color indexed="12"/>
      <name val="Arial"/>
      <family val="2"/>
    </font>
    <font>
      <b/>
      <sz val="12"/>
      <name val="Tahoma"/>
      <family val="2"/>
    </font>
    <font>
      <b/>
      <sz val="10"/>
      <color indexed="12"/>
      <name val="Tahoma"/>
      <family val="2"/>
    </font>
    <font>
      <sz val="12"/>
      <name val="Tahoma"/>
      <family val="2"/>
    </font>
    <font>
      <b/>
      <u/>
      <sz val="16"/>
      <name val="Tahoma"/>
      <family val="2"/>
    </font>
    <font>
      <b/>
      <sz val="12"/>
      <color indexed="10"/>
      <name val="Tahoma"/>
      <family val="2"/>
    </font>
    <font>
      <b/>
      <sz val="12"/>
      <color indexed="12"/>
      <name val="Tahoma"/>
      <family val="2"/>
    </font>
    <font>
      <b/>
      <sz val="8"/>
      <name val="Tahoma"/>
      <family val="2"/>
    </font>
    <font>
      <sz val="10"/>
      <color indexed="10"/>
      <name val="Tahoma"/>
      <family val="2"/>
    </font>
    <font>
      <sz val="8"/>
      <name val="Tahoma"/>
      <family val="2"/>
    </font>
    <font>
      <b/>
      <sz val="9"/>
      <name val="Tahoma"/>
      <family val="2"/>
    </font>
    <font>
      <u/>
      <sz val="7.5"/>
      <color indexed="12"/>
      <name val="Arial"/>
      <family val="2"/>
    </font>
    <font>
      <sz val="10"/>
      <color indexed="22"/>
      <name val="Tahoma"/>
      <family val="2"/>
    </font>
    <font>
      <sz val="12"/>
      <color indexed="10"/>
      <name val="Tahoma"/>
      <family val="2"/>
    </font>
    <font>
      <sz val="12"/>
      <color indexed="12"/>
      <name val="Tahoma"/>
      <family val="2"/>
    </font>
    <font>
      <b/>
      <sz val="10"/>
      <color indexed="10"/>
      <name val="Tahoma"/>
      <family val="2"/>
    </font>
    <font>
      <b/>
      <u/>
      <sz val="10"/>
      <color indexed="10"/>
      <name val="Tahoma"/>
      <family val="2"/>
    </font>
    <font>
      <u/>
      <sz val="10"/>
      <color indexed="10"/>
      <name val="Tahoma"/>
      <family val="2"/>
    </font>
    <font>
      <b/>
      <sz val="12"/>
      <color indexed="12"/>
      <name val="Arial"/>
      <family val="2"/>
    </font>
    <font>
      <b/>
      <sz val="8"/>
      <name val="Arial"/>
      <family val="2"/>
    </font>
    <font>
      <b/>
      <sz val="8"/>
      <color indexed="8"/>
      <name val="Arial"/>
      <family val="2"/>
    </font>
    <font>
      <b/>
      <u/>
      <sz val="8"/>
      <color indexed="10"/>
      <name val="Tahoma"/>
      <family val="2"/>
    </font>
    <font>
      <sz val="8"/>
      <color indexed="10"/>
      <name val="Tahoma"/>
      <family val="2"/>
    </font>
    <font>
      <b/>
      <i/>
      <sz val="10"/>
      <name val="Arial"/>
      <family val="2"/>
    </font>
    <font>
      <sz val="10"/>
      <color indexed="12"/>
      <name val="Arial"/>
      <family val="2"/>
    </font>
    <font>
      <b/>
      <i/>
      <u/>
      <sz val="12"/>
      <name val="Arial"/>
      <family val="2"/>
    </font>
    <font>
      <sz val="10"/>
      <name val="Arial"/>
      <family val="2"/>
    </font>
    <font>
      <b/>
      <sz val="8"/>
      <name val="Arial"/>
      <family val="2"/>
    </font>
    <font>
      <sz val="10"/>
      <name val="Arial"/>
      <family val="2"/>
    </font>
    <font>
      <b/>
      <sz val="10"/>
      <name val="Arial"/>
      <family val="2"/>
    </font>
    <font>
      <sz val="10"/>
      <name val="Arial"/>
      <family val="2"/>
    </font>
    <font>
      <b/>
      <i/>
      <u/>
      <sz val="10"/>
      <name val="Arial"/>
      <family val="2"/>
    </font>
    <font>
      <sz val="10"/>
      <name val="Arial"/>
      <family val="2"/>
    </font>
    <font>
      <u/>
      <sz val="10"/>
      <name val="Arial"/>
      <family val="2"/>
    </font>
    <font>
      <sz val="10"/>
      <name val="Arial"/>
      <family val="2"/>
    </font>
    <font>
      <b/>
      <u/>
      <sz val="10"/>
      <name val="Arial"/>
      <family val="2"/>
    </font>
    <font>
      <sz val="10"/>
      <name val="Arial"/>
      <family val="2"/>
    </font>
    <font>
      <sz val="10"/>
      <color indexed="81"/>
      <name val="Tahoma"/>
      <family val="2"/>
    </font>
    <font>
      <b/>
      <sz val="10"/>
      <color indexed="81"/>
      <name val="Tahoma"/>
      <family val="2"/>
    </font>
    <font>
      <sz val="10"/>
      <color rgb="FFFF0000"/>
      <name val="Tahoma"/>
      <family val="2"/>
    </font>
    <font>
      <b/>
      <sz val="8"/>
      <color indexed="81"/>
      <name val="Tahoma"/>
      <family val="2"/>
    </font>
    <font>
      <b/>
      <sz val="10"/>
      <color theme="0" tint="-0.249977111117893"/>
      <name val="Arial"/>
      <family val="2"/>
    </font>
    <font>
      <sz val="10"/>
      <color theme="0" tint="-0.249977111117893"/>
      <name val="Tahoma"/>
      <family val="2"/>
    </font>
    <font>
      <b/>
      <sz val="11"/>
      <color rgb="FF3F3F3F"/>
      <name val="Calibri"/>
      <family val="2"/>
      <scheme val="minor"/>
    </font>
    <font>
      <b/>
      <sz val="11"/>
      <color theme="0"/>
      <name val="Calibri"/>
      <family val="2"/>
      <scheme val="minor"/>
    </font>
    <font>
      <sz val="11"/>
      <color theme="0"/>
      <name val="Calibri"/>
      <family val="2"/>
      <scheme val="minor"/>
    </font>
    <font>
      <sz val="11.5"/>
      <name val="Times New Roman"/>
      <family val="1"/>
    </font>
    <font>
      <b/>
      <sz val="14"/>
      <name val="Times New Roman"/>
      <family val="1"/>
    </font>
    <font>
      <b/>
      <sz val="11"/>
      <color rgb="FF000000"/>
      <name val="Times New Roman"/>
      <family val="1"/>
    </font>
    <font>
      <sz val="9"/>
      <color indexed="81"/>
      <name val="Tahoma"/>
      <family val="2"/>
    </font>
    <font>
      <b/>
      <sz val="9"/>
      <color indexed="81"/>
      <name val="Tahoma"/>
      <family val="2"/>
    </font>
    <font>
      <b/>
      <sz val="12"/>
      <color rgb="FF0000FF"/>
      <name val="Tahoma"/>
      <family val="2"/>
    </font>
    <font>
      <sz val="10"/>
      <color rgb="FF0000FF"/>
      <name val="Tahoma"/>
      <family val="2"/>
    </font>
    <font>
      <sz val="9"/>
      <name val="Arial"/>
      <family val="2"/>
    </font>
    <font>
      <b/>
      <sz val="10"/>
      <color rgb="FF0000FF"/>
      <name val="Tahoma"/>
      <family val="2"/>
    </font>
    <font>
      <b/>
      <sz val="10"/>
      <color rgb="FFFF0000"/>
      <name val="Arial"/>
      <family val="2"/>
    </font>
    <font>
      <sz val="10"/>
      <color rgb="FF0000FF"/>
      <name val="Arial"/>
      <family val="2"/>
    </font>
    <font>
      <b/>
      <sz val="10"/>
      <color rgb="FF0000FF"/>
      <name val="Arial"/>
      <family val="2"/>
    </font>
    <font>
      <sz val="11"/>
      <name val="Tahoma"/>
      <family val="2"/>
    </font>
    <font>
      <sz val="11"/>
      <color rgb="FF9C6500"/>
      <name val="Calibri"/>
      <family val="2"/>
      <scheme val="minor"/>
    </font>
    <font>
      <sz val="11"/>
      <color rgb="FF0070C0"/>
      <name val="Tahoma"/>
      <family val="2"/>
    </font>
    <font>
      <b/>
      <sz val="11"/>
      <color rgb="FF0070C0"/>
      <name val="ariel"/>
    </font>
    <font>
      <b/>
      <sz val="11"/>
      <name val="ariel"/>
    </font>
    <font>
      <b/>
      <sz val="10"/>
      <color theme="1"/>
      <name val="Tahoma"/>
      <family val="2"/>
    </font>
    <font>
      <b/>
      <sz val="11"/>
      <color indexed="12"/>
      <name val="Tahoma"/>
      <family val="2"/>
    </font>
    <font>
      <b/>
      <sz val="11"/>
      <color rgb="FF0000FF"/>
      <name val="Calibri"/>
      <family val="2"/>
      <scheme val="minor"/>
    </font>
    <font>
      <sz val="11"/>
      <color rgb="FF0000FF"/>
      <name val="Calibri"/>
      <family val="2"/>
      <scheme val="minor"/>
    </font>
    <font>
      <sz val="11"/>
      <name val="Calibri"/>
      <family val="2"/>
      <scheme val="minor"/>
    </font>
    <font>
      <sz val="18"/>
      <color theme="1"/>
      <name val="Calibri"/>
      <family val="2"/>
      <scheme val="minor"/>
    </font>
    <font>
      <u/>
      <sz val="18"/>
      <color theme="1"/>
      <name val="Calibri"/>
      <family val="2"/>
      <scheme val="minor"/>
    </font>
    <font>
      <b/>
      <sz val="16"/>
      <color rgb="FF0000FF"/>
      <name val="Calibri"/>
      <family val="2"/>
      <scheme val="minor"/>
    </font>
    <font>
      <sz val="16"/>
      <color theme="1"/>
      <name val="Calibri"/>
      <family val="2"/>
      <scheme val="minor"/>
    </font>
  </fonts>
  <fills count="3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10"/>
        <bgColor indexed="64"/>
      </patternFill>
    </fill>
    <fill>
      <patternFill patternType="solid">
        <fgColor indexed="43"/>
        <bgColor indexed="64"/>
      </patternFill>
    </fill>
    <fill>
      <patternFill patternType="solid">
        <fgColor indexed="11"/>
        <bgColor indexed="64"/>
      </patternFill>
    </fill>
    <fill>
      <patternFill patternType="solid">
        <fgColor theme="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2F2F2"/>
      </patternFill>
    </fill>
    <fill>
      <patternFill patternType="solid">
        <fgColor theme="4"/>
      </patternFill>
    </fill>
    <fill>
      <patternFill patternType="solid">
        <fgColor theme="5"/>
      </patternFill>
    </fill>
    <fill>
      <patternFill patternType="solid">
        <fgColor theme="0" tint="-0.14999847407452621"/>
        <bgColor indexed="64"/>
      </patternFill>
    </fill>
    <fill>
      <patternFill patternType="solid">
        <fgColor rgb="FFFFFF99"/>
        <bgColor indexed="64"/>
      </patternFill>
    </fill>
    <fill>
      <patternFill patternType="solid">
        <fgColor rgb="FFFFFFFF"/>
        <bgColor indexed="64"/>
      </patternFill>
    </fill>
    <fill>
      <patternFill patternType="solid">
        <fgColor rgb="FFFFEB9C"/>
      </patternFill>
    </fill>
    <fill>
      <patternFill patternType="solid">
        <fgColor theme="4" tint="0.79998168889431442"/>
        <bgColor indexed="64"/>
      </patternFill>
    </fill>
    <fill>
      <patternFill patternType="solid">
        <fgColor indexed="9"/>
      </patternFill>
    </fill>
    <fill>
      <patternFill patternType="solid">
        <fgColor rgb="FFFFFF00"/>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s>
  <borders count="84">
    <border>
      <left/>
      <right/>
      <top/>
      <bottom/>
      <diagonal/>
    </border>
    <border>
      <left/>
      <right/>
      <top/>
      <bottom style="double">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8"/>
      </bottom>
      <diagonal/>
    </border>
    <border>
      <left/>
      <right style="medium">
        <color indexed="64"/>
      </right>
      <top/>
      <bottom style="medium">
        <color indexed="8"/>
      </bottom>
      <diagonal/>
    </border>
    <border>
      <left style="medium">
        <color indexed="64"/>
      </left>
      <right/>
      <top/>
      <bottom style="medium">
        <color indexed="8"/>
      </bottom>
      <diagonal/>
    </border>
    <border>
      <left/>
      <right/>
      <top style="medium">
        <color indexed="8"/>
      </top>
      <bottom/>
      <diagonal/>
    </border>
    <border>
      <left/>
      <right/>
      <top style="medium">
        <color indexed="64"/>
      </top>
      <bottom/>
      <diagonal/>
    </border>
    <border>
      <left/>
      <right style="medium">
        <color indexed="64"/>
      </right>
      <top style="medium">
        <color indexed="8"/>
      </top>
      <bottom/>
      <diagonal/>
    </border>
    <border>
      <left style="medium">
        <color indexed="64"/>
      </left>
      <right/>
      <top style="medium">
        <color indexed="8"/>
      </top>
      <bottom/>
      <diagonal/>
    </border>
    <border>
      <left/>
      <right/>
      <top/>
      <bottom style="medium">
        <color indexed="64"/>
      </bottom>
      <diagonal/>
    </border>
    <border>
      <left/>
      <right/>
      <top style="thick">
        <color indexed="64"/>
      </top>
      <bottom/>
      <diagonal/>
    </border>
    <border>
      <left style="medium">
        <color indexed="64"/>
      </left>
      <right style="medium">
        <color indexed="64"/>
      </right>
      <top style="thick">
        <color indexed="64"/>
      </top>
      <bottom/>
      <diagonal/>
    </border>
    <border>
      <left/>
      <right/>
      <top/>
      <bottom style="thin">
        <color indexed="8"/>
      </bottom>
      <diagonal/>
    </border>
    <border>
      <left/>
      <right style="medium">
        <color indexed="64"/>
      </right>
      <top/>
      <bottom style="thin">
        <color indexed="8"/>
      </bottom>
      <diagonal/>
    </border>
    <border>
      <left/>
      <right/>
      <top/>
      <bottom style="thick">
        <color indexed="64"/>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right/>
      <top style="double">
        <color indexed="64"/>
      </top>
      <bottom/>
      <diagonal/>
    </border>
    <border>
      <left/>
      <right/>
      <top style="thin">
        <color indexed="8"/>
      </top>
      <bottom style="double">
        <color indexed="64"/>
      </bottom>
      <diagonal/>
    </border>
    <border>
      <left/>
      <right style="medium">
        <color indexed="64"/>
      </right>
      <top style="thin">
        <color indexed="8"/>
      </top>
      <bottom style="double">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hair">
        <color indexed="8"/>
      </right>
      <top/>
      <bottom style="thin">
        <color indexed="8"/>
      </bottom>
      <diagonal/>
    </border>
    <border>
      <left/>
      <right style="hair">
        <color indexed="8"/>
      </right>
      <top style="thin">
        <color indexed="8"/>
      </top>
      <bottom style="thin">
        <color indexed="8"/>
      </bottom>
      <diagonal/>
    </border>
    <border>
      <left/>
      <right style="hair">
        <color indexed="8"/>
      </right>
      <top style="thin">
        <color indexed="8"/>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rgb="FF3F3F3F"/>
      </left>
      <right style="thin">
        <color rgb="FF3F3F3F"/>
      </right>
      <top/>
      <bottom style="thin">
        <color rgb="FF3F3F3F"/>
      </bottom>
      <diagonal/>
    </border>
    <border>
      <left style="medium">
        <color indexed="64"/>
      </left>
      <right/>
      <top style="medium">
        <color indexed="64"/>
      </top>
      <bottom style="thick">
        <color theme="4"/>
      </bottom>
      <diagonal/>
    </border>
    <border>
      <left/>
      <right style="medium">
        <color indexed="64"/>
      </right>
      <top style="medium">
        <color indexed="64"/>
      </top>
      <bottom style="thick">
        <color theme="4"/>
      </bottom>
      <diagonal/>
    </border>
    <border>
      <left style="medium">
        <color indexed="64"/>
      </left>
      <right/>
      <top/>
      <bottom style="thick">
        <color theme="4"/>
      </bottom>
      <diagonal/>
    </border>
    <border>
      <left/>
      <right style="medium">
        <color indexed="64"/>
      </right>
      <top style="thick">
        <color theme="4"/>
      </top>
      <bottom/>
      <diagonal/>
    </border>
    <border>
      <left style="medium">
        <color indexed="64"/>
      </left>
      <right style="medium">
        <color indexed="64"/>
      </right>
      <top style="medium">
        <color indexed="64"/>
      </top>
      <bottom style="thick">
        <color theme="4"/>
      </bottom>
      <diagonal/>
    </border>
    <border>
      <left style="medium">
        <color indexed="64"/>
      </left>
      <right style="medium">
        <color indexed="64"/>
      </right>
      <top/>
      <bottom style="thick">
        <color theme="4"/>
      </bottom>
      <diagonal/>
    </border>
    <border>
      <left/>
      <right style="medium">
        <color indexed="64"/>
      </right>
      <top/>
      <bottom style="thick">
        <color theme="4"/>
      </bottom>
      <diagonal/>
    </border>
    <border>
      <left style="hair">
        <color indexed="8"/>
      </left>
      <right style="hair">
        <color indexed="8"/>
      </right>
      <top/>
      <bottom style="thin">
        <color indexed="8"/>
      </bottom>
      <diagonal/>
    </border>
    <border>
      <left style="hair">
        <color indexed="8"/>
      </left>
      <right style="medium">
        <color indexed="64"/>
      </right>
      <top/>
      <bottom style="thin">
        <color indexed="8"/>
      </bottom>
      <diagonal/>
    </border>
    <border>
      <left style="medium">
        <color indexed="64"/>
      </left>
      <right style="hair">
        <color indexed="8"/>
      </right>
      <top/>
      <bottom style="thin">
        <color indexed="8"/>
      </bottom>
      <diagonal/>
    </border>
    <border>
      <left style="medium">
        <color indexed="8"/>
      </left>
      <right style="hair">
        <color indexed="8"/>
      </right>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medium">
        <color indexed="64"/>
      </right>
      <top style="thin">
        <color indexed="8"/>
      </top>
      <bottom style="thin">
        <color indexed="8"/>
      </bottom>
      <diagonal/>
    </border>
    <border>
      <left style="medium">
        <color indexed="64"/>
      </left>
      <right style="hair">
        <color indexed="8"/>
      </right>
      <top style="thin">
        <color indexed="8"/>
      </top>
      <bottom style="thin">
        <color indexed="8"/>
      </bottom>
      <diagonal/>
    </border>
    <border>
      <left style="medium">
        <color indexed="8"/>
      </left>
      <right style="hair">
        <color indexed="8"/>
      </right>
      <top style="thin">
        <color indexed="8"/>
      </top>
      <bottom style="thin">
        <color indexed="8"/>
      </bottom>
      <diagonal/>
    </border>
    <border>
      <left style="hair">
        <color indexed="8"/>
      </left>
      <right style="hair">
        <color indexed="8"/>
      </right>
      <top style="thin">
        <color indexed="8"/>
      </top>
      <bottom style="double">
        <color indexed="64"/>
      </bottom>
      <diagonal/>
    </border>
    <border>
      <left style="hair">
        <color indexed="8"/>
      </left>
      <right style="medium">
        <color indexed="64"/>
      </right>
      <top style="thin">
        <color indexed="8"/>
      </top>
      <bottom style="double">
        <color indexed="64"/>
      </bottom>
      <diagonal/>
    </border>
    <border>
      <left style="medium">
        <color indexed="64"/>
      </left>
      <right style="hair">
        <color indexed="8"/>
      </right>
      <top style="thin">
        <color indexed="8"/>
      </top>
      <bottom style="double">
        <color indexed="64"/>
      </bottom>
      <diagonal/>
    </border>
    <border>
      <left style="medium">
        <color indexed="8"/>
      </left>
      <right style="hair">
        <color indexed="8"/>
      </right>
      <top style="thin">
        <color indexed="8"/>
      </top>
      <bottom style="double">
        <color indexed="64"/>
      </bottom>
      <diagonal/>
    </border>
    <border>
      <left/>
      <right style="double">
        <color indexed="64"/>
      </right>
      <top/>
      <bottom style="thin">
        <color indexed="64"/>
      </bottom>
      <diagonal/>
    </border>
    <border>
      <left style="thin">
        <color indexed="64"/>
      </left>
      <right style="double">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3F3F3F"/>
      </left>
      <right/>
      <top/>
      <bottom style="thin">
        <color rgb="FF3F3F3F"/>
      </bottom>
      <diagonal/>
    </border>
    <border>
      <left/>
      <right/>
      <top/>
      <bottom style="thin">
        <color rgb="FF3F3F3F"/>
      </bottom>
      <diagonal/>
    </border>
    <border>
      <left/>
      <right style="thin">
        <color rgb="FF3F3F3F"/>
      </right>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ck">
        <color indexed="64"/>
      </bottom>
      <diagonal/>
    </border>
  </borders>
  <cellStyleXfs count="18">
    <xf numFmtId="0" fontId="0" fillId="0" borderId="0"/>
    <xf numFmtId="44" fontId="3" fillId="0" borderId="0" applyFont="0" applyFill="0" applyBorder="0" applyAlignment="0" applyProtection="0"/>
    <xf numFmtId="0" fontId="2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9" fontId="3" fillId="0" borderId="0" applyFont="0" applyFill="0" applyBorder="0" applyAlignment="0" applyProtection="0"/>
    <xf numFmtId="0" fontId="72" fillId="15" borderId="38" applyNumberFormat="0" applyAlignment="0" applyProtection="0"/>
    <xf numFmtId="0" fontId="74" fillId="16" borderId="0" applyNumberFormat="0" applyBorder="0" applyAlignment="0" applyProtection="0"/>
    <xf numFmtId="0" fontId="74" fillId="17" borderId="0" applyNumberFormat="0" applyBorder="0" applyAlignment="0" applyProtection="0"/>
    <xf numFmtId="43" fontId="3" fillId="0" borderId="0" applyFont="0" applyFill="0" applyBorder="0" applyAlignment="0" applyProtection="0"/>
    <xf numFmtId="0" fontId="88" fillId="21" borderId="0" applyNumberFormat="0" applyBorder="0" applyAlignment="0" applyProtection="0"/>
    <xf numFmtId="0" fontId="47" fillId="22" borderId="35">
      <alignment horizontal="center"/>
      <protection locked="0"/>
    </xf>
    <xf numFmtId="169" fontId="12" fillId="22" borderId="0" applyProtection="0">
      <alignment horizontal="right"/>
      <protection locked="0"/>
    </xf>
    <xf numFmtId="9" fontId="12" fillId="22" borderId="0" applyProtection="0">
      <alignment horizontal="right"/>
      <protection locked="0"/>
    </xf>
    <xf numFmtId="0" fontId="3" fillId="0" borderId="0"/>
    <xf numFmtId="0" fontId="5" fillId="23" borderId="0"/>
    <xf numFmtId="0" fontId="88" fillId="21" borderId="0" applyNumberFormat="0" applyBorder="0" applyAlignment="0" applyProtection="0"/>
    <xf numFmtId="0" fontId="2" fillId="0" borderId="0"/>
    <xf numFmtId="0" fontId="1" fillId="0" borderId="0"/>
  </cellStyleXfs>
  <cellXfs count="755">
    <xf numFmtId="0" fontId="0" fillId="0" borderId="0" xfId="0"/>
    <xf numFmtId="0" fontId="56" fillId="2" borderId="0" xfId="0" applyNumberFormat="1" applyFont="1" applyFill="1"/>
    <xf numFmtId="0" fontId="56" fillId="2" borderId="0" xfId="0" applyNumberFormat="1" applyFont="1" applyFill="1" applyAlignment="1">
      <alignment horizontal="right"/>
    </xf>
    <xf numFmtId="0" fontId="88" fillId="21" borderId="0" xfId="9" applyNumberFormat="1"/>
    <xf numFmtId="9" fontId="8" fillId="3" borderId="0" xfId="0" applyNumberFormat="1" applyFont="1" applyFill="1" applyProtection="1"/>
    <xf numFmtId="164" fontId="8" fillId="3" borderId="0" xfId="0" applyNumberFormat="1" applyFont="1" applyFill="1" applyProtection="1">
      <protection locked="0"/>
    </xf>
    <xf numFmtId="164" fontId="30" fillId="0" borderId="0" xfId="4" applyNumberFormat="1" applyFont="1" applyFill="1"/>
    <xf numFmtId="164" fontId="30" fillId="6" borderId="6" xfId="4" applyNumberFormat="1" applyFont="1" applyFill="1" applyBorder="1"/>
    <xf numFmtId="164" fontId="30" fillId="6" borderId="0" xfId="4" applyNumberFormat="1" applyFont="1" applyFill="1"/>
    <xf numFmtId="164" fontId="30" fillId="6" borderId="0" xfId="4" applyNumberFormat="1" applyFont="1" applyFill="1" applyAlignment="1">
      <alignment horizontal="center"/>
    </xf>
    <xf numFmtId="164" fontId="30" fillId="5" borderId="0" xfId="4" applyNumberFormat="1" applyFont="1" applyFill="1"/>
    <xf numFmtId="164" fontId="34" fillId="0" borderId="0" xfId="4" quotePrefix="1" applyNumberFormat="1" applyFont="1" applyFill="1" applyAlignment="1">
      <alignment horizontal="left"/>
    </xf>
    <xf numFmtId="164" fontId="30" fillId="6" borderId="0" xfId="4" quotePrefix="1" applyNumberFormat="1" applyFont="1" applyFill="1" applyAlignment="1">
      <alignment horizontal="left"/>
    </xf>
    <xf numFmtId="1" fontId="30" fillId="6" borderId="0" xfId="4" applyNumberFormat="1" applyFont="1" applyFill="1"/>
    <xf numFmtId="9" fontId="8" fillId="3" borderId="0" xfId="0" applyNumberFormat="1" applyFont="1" applyFill="1"/>
    <xf numFmtId="2" fontId="65" fillId="11" borderId="0" xfId="0" quotePrefix="1" applyNumberFormat="1" applyFont="1" applyFill="1" applyAlignment="1">
      <alignment horizontal="center"/>
    </xf>
    <xf numFmtId="2" fontId="65" fillId="2" borderId="0" xfId="0" quotePrefix="1" applyNumberFormat="1" applyFont="1" applyFill="1" applyAlignment="1">
      <alignment horizontal="center"/>
    </xf>
    <xf numFmtId="2" fontId="65" fillId="11" borderId="0" xfId="0" applyNumberFormat="1" applyFont="1" applyFill="1"/>
    <xf numFmtId="168" fontId="22" fillId="11" borderId="0" xfId="0" applyNumberFormat="1" applyFont="1" applyFill="1"/>
    <xf numFmtId="168" fontId="22" fillId="2" borderId="0" xfId="0" applyNumberFormat="1" applyFont="1" applyFill="1"/>
    <xf numFmtId="168" fontId="22" fillId="2" borderId="0" xfId="0" quotePrefix="1" applyNumberFormat="1" applyFont="1" applyFill="1" applyAlignment="1">
      <alignment horizontal="center"/>
    </xf>
    <xf numFmtId="168" fontId="22" fillId="11" borderId="0" xfId="0" applyNumberFormat="1" applyFont="1" applyFill="1" applyAlignment="1">
      <alignment horizontal="center"/>
    </xf>
    <xf numFmtId="168" fontId="22" fillId="2" borderId="0" xfId="0" applyNumberFormat="1" applyFont="1" applyFill="1" applyAlignment="1">
      <alignment horizontal="center"/>
    </xf>
    <xf numFmtId="169" fontId="8" fillId="3" borderId="0" xfId="0" applyNumberFormat="1" applyFont="1" applyFill="1" applyProtection="1"/>
    <xf numFmtId="169" fontId="8" fillId="3" borderId="0" xfId="0" applyNumberFormat="1" applyFont="1" applyFill="1" applyAlignment="1" applyProtection="1">
      <alignment horizontal="fill"/>
    </xf>
    <xf numFmtId="169" fontId="8" fillId="3" borderId="0" xfId="0" applyNumberFormat="1" applyFont="1" applyFill="1"/>
    <xf numFmtId="169" fontId="3" fillId="3" borderId="0" xfId="1" applyNumberFormat="1" applyFill="1"/>
    <xf numFmtId="169" fontId="12" fillId="3" borderId="0" xfId="0" applyNumberFormat="1" applyFont="1" applyFill="1" applyProtection="1"/>
    <xf numFmtId="169" fontId="8" fillId="3" borderId="0" xfId="0" applyNumberFormat="1" applyFont="1" applyFill="1" applyAlignment="1" applyProtection="1">
      <alignment horizontal="left"/>
    </xf>
    <xf numFmtId="169" fontId="0" fillId="3" borderId="0" xfId="0" applyNumberFormat="1" applyFill="1"/>
    <xf numFmtId="164" fontId="8" fillId="3" borderId="41" xfId="4" applyNumberFormat="1" applyFont="1" applyFill="1" applyBorder="1" applyAlignment="1">
      <alignment horizontal="center"/>
    </xf>
    <xf numFmtId="169" fontId="8" fillId="3" borderId="0" xfId="0" applyNumberFormat="1" applyFont="1" applyFill="1" applyBorder="1" applyProtection="1"/>
    <xf numFmtId="169" fontId="8" fillId="3" borderId="0" xfId="0" applyNumberFormat="1" applyFont="1" applyFill="1" applyBorder="1" applyAlignment="1" applyProtection="1">
      <alignment horizontal="fill"/>
    </xf>
    <xf numFmtId="169" fontId="8" fillId="3" borderId="0" xfId="0" applyNumberFormat="1" applyFont="1" applyFill="1" applyBorder="1"/>
    <xf numFmtId="169" fontId="8" fillId="3" borderId="42" xfId="0" applyNumberFormat="1" applyFont="1" applyFill="1" applyBorder="1" applyProtection="1"/>
    <xf numFmtId="169" fontId="8" fillId="3" borderId="42" xfId="0" applyNumberFormat="1" applyFont="1" applyFill="1" applyBorder="1" applyAlignment="1" applyProtection="1">
      <alignment horizontal="fill"/>
    </xf>
    <xf numFmtId="169" fontId="4" fillId="3" borderId="42" xfId="0" applyNumberFormat="1" applyFont="1" applyFill="1" applyBorder="1" applyProtection="1"/>
    <xf numFmtId="169" fontId="4" fillId="3" borderId="42" xfId="0" applyNumberFormat="1" applyFont="1" applyFill="1" applyBorder="1"/>
    <xf numFmtId="169" fontId="8" fillId="3" borderId="42" xfId="0" applyNumberFormat="1" applyFont="1" applyFill="1" applyBorder="1"/>
    <xf numFmtId="169" fontId="4" fillId="3" borderId="42" xfId="0" applyNumberFormat="1" applyFont="1" applyFill="1" applyBorder="1" applyAlignment="1" applyProtection="1">
      <alignment horizontal="right"/>
    </xf>
    <xf numFmtId="169" fontId="8" fillId="3" borderId="41" xfId="0" applyNumberFormat="1" applyFont="1" applyFill="1" applyBorder="1" applyProtection="1"/>
    <xf numFmtId="169" fontId="8" fillId="3" borderId="41" xfId="0" applyNumberFormat="1" applyFont="1" applyFill="1" applyBorder="1" applyAlignment="1" applyProtection="1">
      <alignment horizontal="fill"/>
    </xf>
    <xf numFmtId="169" fontId="8" fillId="3" borderId="41" xfId="0" applyNumberFormat="1" applyFont="1" applyFill="1" applyBorder="1"/>
    <xf numFmtId="169" fontId="53" fillId="3" borderId="41" xfId="1" applyNumberFormat="1" applyFont="1" applyFill="1" applyBorder="1"/>
    <xf numFmtId="169" fontId="12" fillId="3" borderId="41" xfId="0" applyNumberFormat="1" applyFont="1" applyFill="1" applyBorder="1" applyProtection="1">
      <protection locked="0"/>
    </xf>
    <xf numFmtId="169" fontId="24" fillId="3" borderId="41" xfId="0" quotePrefix="1" applyNumberFormat="1" applyFont="1" applyFill="1" applyBorder="1" applyAlignment="1">
      <alignment horizontal="left"/>
    </xf>
    <xf numFmtId="169" fontId="8" fillId="3" borderId="41" xfId="0" applyNumberFormat="1" applyFont="1" applyFill="1" applyBorder="1" applyProtection="1">
      <protection locked="0"/>
    </xf>
    <xf numFmtId="169" fontId="8" fillId="3" borderId="39" xfId="0" applyNumberFormat="1" applyFont="1" applyFill="1" applyBorder="1" applyProtection="1"/>
    <xf numFmtId="169" fontId="8" fillId="3" borderId="22" xfId="0" applyNumberFormat="1" applyFont="1" applyFill="1" applyBorder="1" applyProtection="1"/>
    <xf numFmtId="169" fontId="11" fillId="3" borderId="22" xfId="0" applyNumberFormat="1" applyFont="1" applyFill="1" applyBorder="1" applyProtection="1"/>
    <xf numFmtId="164" fontId="10" fillId="13" borderId="0" xfId="0" applyNumberFormat="1" applyFont="1" applyFill="1" applyBorder="1"/>
    <xf numFmtId="164" fontId="8" fillId="13" borderId="0" xfId="0" applyNumberFormat="1" applyFont="1" applyFill="1"/>
    <xf numFmtId="164" fontId="8" fillId="13" borderId="0" xfId="0" applyNumberFormat="1" applyFont="1" applyFill="1" applyBorder="1"/>
    <xf numFmtId="9" fontId="8" fillId="3" borderId="0" xfId="0" applyNumberFormat="1" applyFont="1" applyFill="1" applyBorder="1" applyProtection="1"/>
    <xf numFmtId="10" fontId="29" fillId="0" borderId="0" xfId="3" applyNumberFormat="1" applyFont="1" applyFill="1" applyAlignment="1" applyProtection="1">
      <alignment horizontal="left"/>
    </xf>
    <xf numFmtId="0" fontId="0" fillId="2" borderId="0" xfId="0" applyFill="1"/>
    <xf numFmtId="0" fontId="0" fillId="0" borderId="0" xfId="0"/>
    <xf numFmtId="0" fontId="6" fillId="4" borderId="0" xfId="0" quotePrefix="1" applyFont="1" applyFill="1" applyAlignment="1">
      <alignment horizontal="center"/>
    </xf>
    <xf numFmtId="0" fontId="65" fillId="2" borderId="0" xfId="0" applyFont="1" applyFill="1"/>
    <xf numFmtId="0" fontId="65" fillId="2" borderId="0" xfId="0" applyFont="1" applyFill="1" applyAlignment="1">
      <alignment horizontal="right"/>
    </xf>
    <xf numFmtId="0" fontId="8" fillId="2" borderId="0" xfId="0" applyFont="1" applyFill="1" applyAlignment="1">
      <alignment horizontal="center"/>
    </xf>
    <xf numFmtId="0" fontId="8" fillId="2" borderId="0" xfId="0" applyFont="1" applyFill="1"/>
    <xf numFmtId="0" fontId="22" fillId="2" borderId="0" xfId="0" applyFont="1" applyFill="1"/>
    <xf numFmtId="0" fontId="3" fillId="2" borderId="0" xfId="0" applyFont="1" applyFill="1"/>
    <xf numFmtId="0" fontId="3" fillId="2" borderId="0" xfId="0" applyFont="1" applyFill="1" applyAlignment="1">
      <alignment horizontal="right"/>
    </xf>
    <xf numFmtId="0" fontId="4" fillId="2" borderId="0" xfId="0" applyFont="1" applyFill="1"/>
    <xf numFmtId="0" fontId="11" fillId="2" borderId="0" xfId="0" applyFont="1" applyFill="1"/>
    <xf numFmtId="0" fontId="12" fillId="2" borderId="0" xfId="0" applyFont="1" applyFill="1"/>
    <xf numFmtId="0" fontId="11" fillId="2" borderId="0" xfId="0" applyFont="1" applyFill="1" applyBorder="1"/>
    <xf numFmtId="0" fontId="11" fillId="13" borderId="0" xfId="0" applyFont="1" applyFill="1" applyBorder="1" applyAlignment="1">
      <alignment horizontal="left"/>
    </xf>
    <xf numFmtId="0" fontId="8" fillId="2" borderId="0" xfId="0" applyFont="1" applyFill="1" applyBorder="1"/>
    <xf numFmtId="0" fontId="12" fillId="13" borderId="0" xfId="0" applyFont="1" applyFill="1" applyBorder="1"/>
    <xf numFmtId="0" fontId="8" fillId="13" borderId="0" xfId="0" applyFont="1" applyFill="1" applyBorder="1"/>
    <xf numFmtId="0" fontId="0" fillId="2" borderId="0" xfId="0" applyFill="1" applyBorder="1"/>
    <xf numFmtId="0" fontId="10" fillId="13" borderId="0" xfId="0" applyFont="1" applyFill="1" applyBorder="1"/>
    <xf numFmtId="0" fontId="3" fillId="13" borderId="0" xfId="0" applyFont="1" applyFill="1"/>
    <xf numFmtId="0" fontId="9" fillId="13" borderId="0" xfId="0" quotePrefix="1" applyFont="1" applyFill="1" applyAlignment="1">
      <alignment horizontal="left"/>
    </xf>
    <xf numFmtId="0" fontId="8" fillId="13" borderId="0" xfId="0" applyFont="1" applyFill="1"/>
    <xf numFmtId="0" fontId="11" fillId="13" borderId="0" xfId="0" quotePrefix="1" applyFont="1" applyFill="1" applyBorder="1" applyAlignment="1">
      <alignment horizontal="left"/>
    </xf>
    <xf numFmtId="0" fontId="8" fillId="13" borderId="0" xfId="0" quotePrefix="1" applyFont="1" applyFill="1" applyBorder="1" applyAlignment="1">
      <alignment horizontal="right"/>
    </xf>
    <xf numFmtId="9" fontId="24" fillId="13" borderId="0" xfId="4" applyFont="1" applyFill="1" applyBorder="1" applyAlignment="1">
      <alignment horizontal="center"/>
    </xf>
    <xf numFmtId="0" fontId="4" fillId="13" borderId="0" xfId="0" applyFont="1" applyFill="1" applyBorder="1"/>
    <xf numFmtId="0" fontId="0" fillId="13" borderId="0" xfId="0" applyFill="1" applyBorder="1"/>
    <xf numFmtId="0" fontId="22" fillId="13" borderId="0" xfId="0" applyFont="1" applyFill="1"/>
    <xf numFmtId="0" fontId="0" fillId="13" borderId="0" xfId="0" applyFill="1"/>
    <xf numFmtId="0" fontId="3" fillId="13" borderId="0" xfId="0" applyFont="1" applyFill="1" applyBorder="1"/>
    <xf numFmtId="0" fontId="8" fillId="13" borderId="0" xfId="0" applyFont="1" applyFill="1" applyAlignment="1">
      <alignment horizontal="center"/>
    </xf>
    <xf numFmtId="0" fontId="11" fillId="13" borderId="0" xfId="0" applyFont="1" applyFill="1" applyBorder="1"/>
    <xf numFmtId="0" fontId="4" fillId="13" borderId="0" xfId="0" applyFont="1" applyFill="1"/>
    <xf numFmtId="0" fontId="3" fillId="13" borderId="0" xfId="0" applyFont="1" applyFill="1" applyBorder="1" applyAlignment="1" applyProtection="1">
      <alignment horizontal="left"/>
    </xf>
    <xf numFmtId="0" fontId="3" fillId="13" borderId="0" xfId="0" applyFont="1" applyFill="1" applyAlignment="1">
      <alignment horizontal="center"/>
    </xf>
    <xf numFmtId="9" fontId="13" fillId="13" borderId="0" xfId="4" applyFont="1" applyFill="1" applyBorder="1"/>
    <xf numFmtId="9" fontId="12" fillId="13" borderId="0" xfId="4" applyFont="1" applyFill="1" applyBorder="1"/>
    <xf numFmtId="0" fontId="8" fillId="13" borderId="0" xfId="0" applyFont="1" applyFill="1" applyBorder="1" applyAlignment="1">
      <alignment horizontal="right"/>
    </xf>
    <xf numFmtId="0" fontId="54" fillId="13" borderId="0" xfId="0" quotePrefix="1" applyFont="1" applyFill="1" applyAlignment="1">
      <alignment horizontal="left"/>
    </xf>
    <xf numFmtId="0" fontId="5" fillId="13" borderId="0" xfId="0" quotePrefix="1" applyFont="1" applyFill="1" applyAlignment="1">
      <alignment horizontal="left"/>
    </xf>
    <xf numFmtId="0" fontId="8" fillId="13" borderId="0" xfId="0" quotePrefix="1" applyFont="1" applyFill="1" applyAlignment="1">
      <alignment horizontal="right"/>
    </xf>
    <xf numFmtId="9" fontId="13" fillId="13" borderId="0" xfId="4" applyFont="1" applyFill="1"/>
    <xf numFmtId="0" fontId="55" fillId="13" borderId="0" xfId="0" applyFont="1" applyFill="1"/>
    <xf numFmtId="0" fontId="55" fillId="2" borderId="0" xfId="0" applyFont="1" applyFill="1"/>
    <xf numFmtId="0" fontId="55" fillId="2" borderId="0" xfId="0" applyFont="1" applyFill="1" applyAlignment="1">
      <alignment horizontal="center"/>
    </xf>
    <xf numFmtId="0" fontId="51" fillId="5" borderId="0" xfId="0" applyFont="1" applyFill="1" applyAlignment="1" applyProtection="1">
      <alignment horizontal="left" wrapText="1"/>
    </xf>
    <xf numFmtId="0" fontId="42" fillId="2" borderId="0" xfId="0" applyFont="1" applyFill="1" applyAlignment="1" applyProtection="1">
      <alignment horizontal="left"/>
    </xf>
    <xf numFmtId="0" fontId="43" fillId="2" borderId="0" xfId="0" applyFont="1" applyFill="1" applyProtection="1">
      <protection locked="0"/>
    </xf>
    <xf numFmtId="0" fontId="57" fillId="2" borderId="0" xfId="0" applyFont="1" applyFill="1"/>
    <xf numFmtId="0" fontId="57" fillId="2" borderId="0" xfId="0" applyFont="1" applyFill="1" applyAlignment="1">
      <alignment horizontal="right"/>
    </xf>
    <xf numFmtId="0" fontId="8" fillId="3" borderId="0" xfId="0" applyFont="1" applyFill="1" applyAlignment="1">
      <alignment horizontal="left"/>
    </xf>
    <xf numFmtId="0" fontId="8" fillId="3" borderId="0" xfId="0" applyFont="1" applyFill="1"/>
    <xf numFmtId="0" fontId="8" fillId="3" borderId="0" xfId="0" applyFont="1" applyFill="1" applyAlignment="1">
      <alignment horizontal="right"/>
    </xf>
    <xf numFmtId="0" fontId="8" fillId="3" borderId="0" xfId="0" applyFont="1" applyFill="1" applyProtection="1"/>
    <xf numFmtId="0" fontId="32" fillId="2" borderId="0" xfId="0" applyFont="1" applyFill="1"/>
    <xf numFmtId="0" fontId="58" fillId="2" borderId="0" xfId="0" quotePrefix="1" applyFont="1" applyFill="1" applyAlignment="1">
      <alignment horizontal="right"/>
    </xf>
    <xf numFmtId="0" fontId="11" fillId="2" borderId="0" xfId="0" applyFont="1" applyFill="1" applyAlignment="1">
      <alignment horizontal="center"/>
    </xf>
    <xf numFmtId="0" fontId="8" fillId="3" borderId="0" xfId="0" applyFont="1" applyFill="1" applyBorder="1"/>
    <xf numFmtId="0" fontId="8" fillId="3" borderId="0" xfId="0" applyFont="1" applyFill="1" applyAlignment="1" applyProtection="1">
      <alignment horizontal="left"/>
    </xf>
    <xf numFmtId="0" fontId="4" fillId="3" borderId="0" xfId="0" applyFont="1" applyFill="1"/>
    <xf numFmtId="0" fontId="20" fillId="3" borderId="0" xfId="0" applyFont="1" applyFill="1" applyProtection="1">
      <protection locked="0"/>
    </xf>
    <xf numFmtId="0" fontId="59" fillId="2" borderId="0" xfId="0" applyFont="1" applyFill="1"/>
    <xf numFmtId="0" fontId="8" fillId="3" borderId="0" xfId="0" applyFont="1" applyFill="1" applyBorder="1" applyProtection="1"/>
    <xf numFmtId="0" fontId="8" fillId="3" borderId="1" xfId="0" applyFont="1" applyFill="1" applyBorder="1" applyAlignment="1" applyProtection="1">
      <alignment horizontal="fill"/>
    </xf>
    <xf numFmtId="0" fontId="8" fillId="3" borderId="1" xfId="0" applyFont="1" applyFill="1" applyBorder="1"/>
    <xf numFmtId="0" fontId="4" fillId="3" borderId="1" xfId="0" applyFont="1" applyFill="1" applyBorder="1" applyAlignment="1" applyProtection="1">
      <alignment horizontal="fill"/>
    </xf>
    <xf numFmtId="0" fontId="35" fillId="2" borderId="0" xfId="0" quotePrefix="1" applyFont="1" applyFill="1"/>
    <xf numFmtId="0" fontId="8" fillId="3" borderId="43" xfId="0" quotePrefix="1" applyFont="1" applyFill="1" applyBorder="1" applyAlignment="1" applyProtection="1">
      <alignment horizontal="left"/>
    </xf>
    <xf numFmtId="0" fontId="8" fillId="3" borderId="0" xfId="0" applyFont="1" applyFill="1" applyAlignment="1" applyProtection="1">
      <alignment horizontal="right"/>
    </xf>
    <xf numFmtId="0" fontId="8" fillId="3" borderId="39" xfId="0" applyFont="1" applyFill="1" applyBorder="1" applyProtection="1"/>
    <xf numFmtId="0" fontId="0" fillId="12" borderId="0" xfId="0" applyFill="1"/>
    <xf numFmtId="0" fontId="8" fillId="3" borderId="42" xfId="0" quotePrefix="1" applyFont="1" applyFill="1" applyBorder="1" applyAlignment="1" applyProtection="1">
      <alignment horizontal="left"/>
    </xf>
    <xf numFmtId="0" fontId="8" fillId="3" borderId="41" xfId="0" applyFont="1" applyFill="1" applyBorder="1" applyProtection="1"/>
    <xf numFmtId="0" fontId="8" fillId="3" borderId="0" xfId="0" applyFont="1" applyFill="1" applyBorder="1" applyAlignment="1" applyProtection="1">
      <alignment horizontal="right"/>
    </xf>
    <xf numFmtId="0" fontId="8" fillId="3" borderId="0" xfId="0" applyFont="1" applyFill="1" applyBorder="1" applyAlignment="1" applyProtection="1">
      <alignment horizontal="center"/>
    </xf>
    <xf numFmtId="0" fontId="4" fillId="3" borderId="0" xfId="0" applyFont="1" applyFill="1" applyBorder="1"/>
    <xf numFmtId="0" fontId="4" fillId="3" borderId="42" xfId="0" applyFont="1" applyFill="1" applyBorder="1"/>
    <xf numFmtId="0" fontId="11" fillId="3" borderId="0" xfId="0" applyFont="1" applyFill="1" applyAlignment="1">
      <alignment horizontal="right"/>
    </xf>
    <xf numFmtId="0" fontId="3" fillId="12" borderId="0" xfId="0" applyFont="1" applyFill="1"/>
    <xf numFmtId="0" fontId="11" fillId="3" borderId="0" xfId="0" applyFont="1" applyFill="1" applyBorder="1" applyAlignment="1" applyProtection="1">
      <alignment horizontal="center"/>
    </xf>
    <xf numFmtId="0" fontId="8" fillId="3" borderId="41" xfId="0" applyFont="1" applyFill="1" applyBorder="1"/>
    <xf numFmtId="0" fontId="60" fillId="2" borderId="0" xfId="0" quotePrefix="1" applyFont="1" applyFill="1" applyAlignment="1">
      <alignment horizontal="right"/>
    </xf>
    <xf numFmtId="0" fontId="8" fillId="3" borderId="0" xfId="0" applyFont="1" applyFill="1" applyAlignment="1" applyProtection="1">
      <alignment horizontal="center"/>
    </xf>
    <xf numFmtId="0" fontId="8" fillId="3" borderId="0" xfId="0" applyFont="1" applyFill="1" applyAlignment="1">
      <alignment horizontal="center"/>
    </xf>
    <xf numFmtId="0" fontId="8" fillId="3" borderId="41" xfId="0" applyFont="1" applyFill="1" applyBorder="1" applyAlignment="1" applyProtection="1">
      <alignment horizontal="center"/>
    </xf>
    <xf numFmtId="0" fontId="4" fillId="3" borderId="0" xfId="0" applyFont="1" applyFill="1" applyBorder="1" applyAlignment="1" applyProtection="1">
      <alignment horizontal="center"/>
    </xf>
    <xf numFmtId="0" fontId="4" fillId="3" borderId="42" xfId="0" applyFont="1" applyFill="1" applyBorder="1" applyAlignment="1" applyProtection="1">
      <alignment horizontal="center"/>
    </xf>
    <xf numFmtId="0" fontId="61" fillId="2" borderId="0" xfId="0" applyFont="1" applyFill="1"/>
    <xf numFmtId="0" fontId="61" fillId="2" borderId="0" xfId="0" applyFont="1" applyFill="1" applyAlignment="1">
      <alignment horizontal="right"/>
    </xf>
    <xf numFmtId="0" fontId="16" fillId="3" borderId="0" xfId="0" applyFont="1" applyFill="1" applyAlignment="1" applyProtection="1">
      <alignment horizontal="center"/>
    </xf>
    <xf numFmtId="0" fontId="16" fillId="3" borderId="41" xfId="0" applyFont="1" applyFill="1" applyBorder="1" applyAlignment="1" applyProtection="1">
      <alignment horizontal="center"/>
    </xf>
    <xf numFmtId="0" fontId="16" fillId="3" borderId="0" xfId="0" applyFont="1" applyFill="1" applyBorder="1" applyAlignment="1" applyProtection="1">
      <alignment horizontal="center"/>
    </xf>
    <xf numFmtId="0" fontId="16" fillId="3" borderId="42" xfId="0" applyFont="1" applyFill="1" applyBorder="1" applyAlignment="1" applyProtection="1">
      <alignment horizontal="center"/>
    </xf>
    <xf numFmtId="0" fontId="61" fillId="2" borderId="0" xfId="0" quotePrefix="1" applyFont="1" applyFill="1" applyAlignment="1">
      <alignment horizontal="center"/>
    </xf>
    <xf numFmtId="0" fontId="4" fillId="2" borderId="0" xfId="0" applyFont="1" applyFill="1" applyAlignment="1">
      <alignment horizontal="center"/>
    </xf>
    <xf numFmtId="0" fontId="11" fillId="2" borderId="0" xfId="0" applyFont="1" applyFill="1" applyAlignment="1">
      <alignment horizontal="left" indent="1"/>
    </xf>
    <xf numFmtId="0" fontId="52" fillId="3" borderId="0" xfId="0" applyFont="1" applyFill="1" applyBorder="1" applyAlignment="1" applyProtection="1">
      <alignment horizontal="center"/>
    </xf>
    <xf numFmtId="0" fontId="52" fillId="3" borderId="41" xfId="0" applyFont="1" applyFill="1" applyBorder="1" applyAlignment="1" applyProtection="1">
      <alignment horizontal="center"/>
    </xf>
    <xf numFmtId="0" fontId="52" fillId="3" borderId="42" xfId="0" quotePrefix="1" applyFont="1" applyFill="1" applyBorder="1" applyAlignment="1" applyProtection="1">
      <alignment horizontal="left"/>
    </xf>
    <xf numFmtId="0" fontId="52" fillId="3" borderId="42" xfId="0" applyFont="1" applyFill="1" applyBorder="1" applyAlignment="1" applyProtection="1">
      <alignment horizontal="center"/>
    </xf>
    <xf numFmtId="0" fontId="61" fillId="2" borderId="0" xfId="0" quotePrefix="1" applyFont="1" applyFill="1" applyAlignment="1">
      <alignment horizontal="right"/>
    </xf>
    <xf numFmtId="0" fontId="62" fillId="2" borderId="0" xfId="0" quotePrefix="1" applyFont="1" applyFill="1" applyAlignment="1">
      <alignment horizontal="right"/>
    </xf>
    <xf numFmtId="0" fontId="8" fillId="3" borderId="0" xfId="0" applyFont="1" applyFill="1" applyAlignment="1" applyProtection="1">
      <alignment horizontal="fill"/>
    </xf>
    <xf numFmtId="0" fontId="8" fillId="3" borderId="0" xfId="0" applyFont="1" applyFill="1" applyBorder="1" applyAlignment="1" applyProtection="1">
      <alignment horizontal="fill"/>
    </xf>
    <xf numFmtId="0" fontId="63" fillId="2" borderId="0" xfId="0" applyFont="1" applyFill="1"/>
    <xf numFmtId="0" fontId="11" fillId="3" borderId="0" xfId="0" applyFont="1" applyFill="1" applyAlignment="1" applyProtection="1">
      <alignment horizontal="right"/>
    </xf>
    <xf numFmtId="0" fontId="35" fillId="2" borderId="0" xfId="0" applyFont="1" applyFill="1"/>
    <xf numFmtId="0" fontId="62" fillId="2" borderId="0" xfId="0" applyFont="1" applyFill="1" applyAlignment="1">
      <alignment horizontal="right"/>
    </xf>
    <xf numFmtId="0" fontId="3" fillId="3" borderId="0" xfId="0" applyFont="1" applyFill="1"/>
    <xf numFmtId="0" fontId="63" fillId="2" borderId="0" xfId="0" applyFont="1" applyFill="1" applyAlignment="1">
      <alignment horizontal="right"/>
    </xf>
    <xf numFmtId="0" fontId="15" fillId="3" borderId="0" xfId="0" applyFont="1" applyFill="1"/>
    <xf numFmtId="0" fontId="4" fillId="9" borderId="0" xfId="0" applyFont="1" applyFill="1"/>
    <xf numFmtId="0" fontId="31" fillId="2" borderId="0" xfId="0" quotePrefix="1" applyFont="1" applyFill="1"/>
    <xf numFmtId="0" fontId="8" fillId="3" borderId="0" xfId="0" quotePrefix="1" applyFont="1" applyFill="1" applyAlignment="1">
      <alignment horizontal="left"/>
    </xf>
    <xf numFmtId="0" fontId="4" fillId="5" borderId="0" xfId="0" applyFont="1" applyFill="1"/>
    <xf numFmtId="0" fontId="3" fillId="2" borderId="0" xfId="0" quotePrefix="1" applyFont="1" applyFill="1"/>
    <xf numFmtId="0" fontId="4" fillId="2" borderId="0" xfId="0" applyFont="1" applyFill="1"/>
    <xf numFmtId="0" fontId="5" fillId="3" borderId="3" xfId="0" applyFont="1" applyFill="1" applyBorder="1" applyAlignment="1" applyProtection="1">
      <alignment horizontal="left"/>
    </xf>
    <xf numFmtId="0" fontId="22" fillId="3" borderId="0" xfId="0" applyFont="1" applyFill="1"/>
    <xf numFmtId="0" fontId="8" fillId="3" borderId="0" xfId="0" quotePrefix="1" applyFont="1" applyFill="1" applyAlignment="1" applyProtection="1">
      <alignment horizontal="left"/>
    </xf>
    <xf numFmtId="0" fontId="8" fillId="0" borderId="0" xfId="0" applyFont="1" applyFill="1"/>
    <xf numFmtId="0" fontId="27" fillId="3" borderId="0" xfId="0" applyFont="1" applyFill="1" applyAlignment="1">
      <alignment horizontal="right"/>
    </xf>
    <xf numFmtId="0" fontId="0" fillId="2" borderId="0" xfId="0" applyFill="1" applyAlignment="1">
      <alignment horizontal="center"/>
    </xf>
    <xf numFmtId="0" fontId="8" fillId="12" borderId="3" xfId="0" quotePrefix="1" applyFont="1" applyFill="1" applyBorder="1" applyAlignment="1" applyProtection="1">
      <alignment horizontal="left"/>
    </xf>
    <xf numFmtId="0" fontId="8" fillId="12" borderId="0" xfId="0" applyFont="1" applyFill="1"/>
    <xf numFmtId="0" fontId="4" fillId="5" borderId="0" xfId="0" quotePrefix="1" applyFont="1" applyFill="1" applyAlignment="1">
      <alignment horizontal="left"/>
    </xf>
    <xf numFmtId="0" fontId="4" fillId="5" borderId="0" xfId="0" quotePrefix="1" applyFont="1" applyFill="1"/>
    <xf numFmtId="0" fontId="8" fillId="12" borderId="0" xfId="0" quotePrefix="1" applyFont="1" applyFill="1" applyBorder="1" applyAlignment="1" applyProtection="1">
      <alignment horizontal="left"/>
    </xf>
    <xf numFmtId="0" fontId="63" fillId="4" borderId="0" xfId="0" applyFont="1" applyFill="1" applyAlignment="1">
      <alignment horizontal="right"/>
    </xf>
    <xf numFmtId="0" fontId="11" fillId="4" borderId="0" xfId="0" applyFont="1" applyFill="1" applyAlignment="1">
      <alignment horizontal="left"/>
    </xf>
    <xf numFmtId="0" fontId="11" fillId="3" borderId="0" xfId="0" applyFont="1" applyFill="1" applyAlignment="1" applyProtection="1">
      <alignment horizontal="left"/>
    </xf>
    <xf numFmtId="0" fontId="21" fillId="3" borderId="0" xfId="0" applyFont="1" applyFill="1" applyAlignment="1" applyProtection="1">
      <alignment horizontal="left"/>
      <protection locked="0"/>
    </xf>
    <xf numFmtId="0" fontId="4" fillId="3" borderId="0" xfId="0" applyFont="1" applyFill="1" applyBorder="1" applyAlignment="1" applyProtection="1">
      <alignment horizontal="fill"/>
    </xf>
    <xf numFmtId="0" fontId="29" fillId="2" borderId="0" xfId="2" applyFill="1" applyAlignment="1" applyProtection="1">
      <alignment horizontal="center"/>
    </xf>
    <xf numFmtId="0" fontId="59" fillId="2" borderId="0" xfId="0" applyFont="1" applyFill="1" applyAlignment="1">
      <alignment horizontal="right"/>
    </xf>
    <xf numFmtId="0" fontId="59" fillId="2" borderId="0" xfId="0" quotePrefix="1" applyFont="1" applyFill="1" applyAlignment="1">
      <alignment horizontal="right"/>
    </xf>
    <xf numFmtId="0" fontId="58" fillId="2" borderId="0" xfId="0" applyFont="1" applyFill="1" applyAlignment="1">
      <alignment horizontal="center"/>
    </xf>
    <xf numFmtId="0" fontId="64" fillId="11" borderId="0" xfId="0" applyFont="1" applyFill="1" applyAlignment="1">
      <alignment horizontal="center" wrapText="1"/>
    </xf>
    <xf numFmtId="0" fontId="64" fillId="2" borderId="0" xfId="0" applyFont="1" applyFill="1" applyAlignment="1">
      <alignment horizontal="center" wrapText="1"/>
    </xf>
    <xf numFmtId="0" fontId="19" fillId="2" borderId="0" xfId="0" applyFont="1" applyFill="1" applyAlignment="1">
      <alignment horizontal="center"/>
    </xf>
    <xf numFmtId="0" fontId="8" fillId="3" borderId="40" xfId="0" quotePrefix="1" applyFont="1" applyFill="1" applyBorder="1" applyAlignment="1" applyProtection="1">
      <alignment horizontal="left"/>
    </xf>
    <xf numFmtId="0" fontId="4" fillId="3" borderId="40" xfId="0" applyFont="1" applyFill="1" applyBorder="1"/>
    <xf numFmtId="0" fontId="65" fillId="11" borderId="0" xfId="0" applyFont="1" applyFill="1"/>
    <xf numFmtId="0" fontId="65" fillId="11" borderId="0" xfId="0" quotePrefix="1" applyFont="1" applyFill="1" applyAlignment="1">
      <alignment horizontal="center"/>
    </xf>
    <xf numFmtId="0" fontId="65" fillId="2" borderId="0" xfId="0" quotePrefix="1" applyFont="1" applyFill="1" applyAlignment="1">
      <alignment horizontal="center"/>
    </xf>
    <xf numFmtId="0" fontId="3" fillId="3" borderId="0" xfId="0" applyFont="1" applyFill="1" applyBorder="1" applyAlignment="1" applyProtection="1">
      <alignment horizontal="center"/>
    </xf>
    <xf numFmtId="0" fontId="4" fillId="3" borderId="0" xfId="0" applyFont="1" applyFill="1" applyAlignment="1" applyProtection="1">
      <alignment horizontal="center"/>
    </xf>
    <xf numFmtId="0" fontId="8" fillId="2" borderId="0" xfId="0" quotePrefix="1" applyFont="1" applyFill="1" applyAlignment="1">
      <alignment horizontal="center"/>
    </xf>
    <xf numFmtId="0" fontId="8" fillId="2" borderId="0" xfId="0" applyFont="1" applyFill="1" applyAlignment="1">
      <alignment horizontal="left" indent="1"/>
    </xf>
    <xf numFmtId="0" fontId="15" fillId="3" borderId="0" xfId="0" applyFont="1" applyFill="1" applyAlignment="1" applyProtection="1">
      <alignment horizontal="center"/>
      <protection locked="0"/>
    </xf>
    <xf numFmtId="0" fontId="12" fillId="3" borderId="0" xfId="0" applyFont="1" applyFill="1" applyAlignment="1" applyProtection="1">
      <alignment horizontal="left"/>
    </xf>
    <xf numFmtId="0" fontId="8" fillId="3" borderId="0" xfId="0" applyFont="1" applyFill="1" applyAlignment="1">
      <alignment horizontal="left" vertical="top"/>
    </xf>
    <xf numFmtId="0" fontId="8" fillId="3" borderId="0" xfId="0" applyFont="1" applyFill="1" applyAlignment="1">
      <alignment horizontal="right" vertical="top"/>
    </xf>
    <xf numFmtId="0" fontId="11" fillId="2" borderId="0" xfId="0" quotePrefix="1" applyFont="1" applyFill="1" applyAlignment="1">
      <alignment horizontal="left" indent="1"/>
    </xf>
    <xf numFmtId="0" fontId="8" fillId="2" borderId="0" xfId="0" quotePrefix="1" applyFont="1" applyFill="1" applyAlignment="1">
      <alignment horizontal="left" indent="2"/>
    </xf>
    <xf numFmtId="0" fontId="11" fillId="2" borderId="0" xfId="0" applyFont="1" applyFill="1" applyAlignment="1">
      <alignment horizontal="left" indent="2"/>
    </xf>
    <xf numFmtId="0" fontId="17" fillId="2" borderId="0" xfId="0" applyFont="1" applyFill="1" applyAlignment="1">
      <alignment horizontal="left" indent="2"/>
    </xf>
    <xf numFmtId="0" fontId="65" fillId="2" borderId="0" xfId="0" applyFont="1" applyFill="1" applyAlignment="1">
      <alignment horizontal="center"/>
    </xf>
    <xf numFmtId="0" fontId="8" fillId="2" borderId="0" xfId="0" applyFont="1" applyFill="1" applyAlignment="1">
      <alignment horizontal="left" indent="2"/>
    </xf>
    <xf numFmtId="0" fontId="15" fillId="3" borderId="41" xfId="0" applyFont="1" applyFill="1" applyBorder="1" applyAlignment="1" applyProtection="1">
      <alignment horizontal="fill"/>
    </xf>
    <xf numFmtId="0" fontId="11" fillId="3" borderId="40" xfId="0" applyFont="1" applyFill="1" applyBorder="1" applyAlignment="1" applyProtection="1">
      <alignment horizontal="center"/>
    </xf>
    <xf numFmtId="0" fontId="8" fillId="3" borderId="22" xfId="0" applyFont="1" applyFill="1" applyBorder="1" applyProtection="1"/>
    <xf numFmtId="0" fontId="35" fillId="5" borderId="0" xfId="0" quotePrefix="1" applyFont="1" applyFill="1"/>
    <xf numFmtId="0" fontId="8" fillId="3" borderId="3" xfId="0" applyFont="1" applyFill="1" applyBorder="1"/>
    <xf numFmtId="0" fontId="8" fillId="3" borderId="3" xfId="0" quotePrefix="1" applyFont="1" applyFill="1" applyBorder="1" applyAlignment="1">
      <alignment horizontal="left"/>
    </xf>
    <xf numFmtId="0" fontId="8" fillId="3" borderId="3" xfId="0" applyFont="1" applyFill="1" applyBorder="1" applyProtection="1"/>
    <xf numFmtId="0" fontId="8" fillId="3" borderId="3" xfId="0" quotePrefix="1" applyFont="1" applyFill="1" applyBorder="1" applyAlignment="1" applyProtection="1">
      <alignment horizontal="left"/>
    </xf>
    <xf numFmtId="10" fontId="14" fillId="10" borderId="35" xfId="4" applyNumberFormat="1" applyFont="1" applyFill="1" applyBorder="1"/>
    <xf numFmtId="10" fontId="14" fillId="10" borderId="2" xfId="4" applyNumberFormat="1" applyFont="1" applyFill="1" applyBorder="1"/>
    <xf numFmtId="10" fontId="24" fillId="0" borderId="0" xfId="4" applyNumberFormat="1" applyFont="1" applyFill="1" applyBorder="1" applyAlignment="1">
      <alignment horizontal="center"/>
    </xf>
    <xf numFmtId="10" fontId="14" fillId="10" borderId="37" xfId="4" applyNumberFormat="1" applyFont="1" applyFill="1" applyBorder="1"/>
    <xf numFmtId="171" fontId="8" fillId="3" borderId="41" xfId="0" applyNumberFormat="1" applyFont="1" applyFill="1" applyBorder="1"/>
    <xf numFmtId="171" fontId="8" fillId="3" borderId="0" xfId="0" applyNumberFormat="1" applyFont="1" applyFill="1"/>
    <xf numFmtId="10" fontId="8" fillId="3" borderId="0" xfId="0" applyNumberFormat="1" applyFont="1" applyFill="1"/>
    <xf numFmtId="10" fontId="8" fillId="3" borderId="41" xfId="4" applyNumberFormat="1" applyFont="1" applyFill="1" applyBorder="1" applyAlignment="1">
      <alignment horizontal="center"/>
    </xf>
    <xf numFmtId="10" fontId="8" fillId="3" borderId="41" xfId="0" applyNumberFormat="1" applyFont="1" applyFill="1" applyBorder="1"/>
    <xf numFmtId="10" fontId="3" fillId="3" borderId="41" xfId="4" applyNumberFormat="1" applyFont="1" applyFill="1" applyBorder="1" applyAlignment="1">
      <alignment horizontal="center"/>
    </xf>
    <xf numFmtId="171" fontId="8" fillId="3" borderId="0" xfId="0" applyNumberFormat="1" applyFont="1" applyFill="1" applyBorder="1"/>
    <xf numFmtId="171" fontId="4" fillId="3" borderId="0" xfId="0" applyNumberFormat="1" applyFont="1" applyFill="1" applyBorder="1"/>
    <xf numFmtId="171" fontId="4" fillId="3" borderId="42" xfId="0" applyNumberFormat="1" applyFont="1" applyFill="1" applyBorder="1"/>
    <xf numFmtId="171" fontId="4" fillId="3" borderId="0" xfId="0" applyNumberFormat="1" applyFont="1" applyFill="1"/>
    <xf numFmtId="171" fontId="22" fillId="3" borderId="0" xfId="0" applyNumberFormat="1" applyFont="1" applyFill="1"/>
    <xf numFmtId="171" fontId="4" fillId="5" borderId="0" xfId="0" applyNumberFormat="1" applyFont="1" applyFill="1"/>
    <xf numFmtId="164" fontId="8" fillId="3" borderId="0" xfId="0" applyNumberFormat="1" applyFont="1" applyFill="1" applyProtection="1"/>
    <xf numFmtId="164" fontId="8" fillId="3" borderId="0" xfId="0" applyNumberFormat="1" applyFont="1" applyFill="1" applyAlignment="1" applyProtection="1">
      <alignment horizontal="fill"/>
    </xf>
    <xf numFmtId="164" fontId="8" fillId="3" borderId="0" xfId="0" applyNumberFormat="1" applyFont="1" applyFill="1"/>
    <xf numFmtId="9" fontId="8" fillId="3" borderId="0" xfId="0" applyNumberFormat="1" applyFont="1" applyFill="1" applyAlignment="1" applyProtection="1">
      <alignment horizontal="fill"/>
    </xf>
    <xf numFmtId="164" fontId="8" fillId="3" borderId="41" xfId="0" applyNumberFormat="1" applyFont="1" applyFill="1" applyBorder="1"/>
    <xf numFmtId="169" fontId="0" fillId="2" borderId="0" xfId="0" applyNumberFormat="1" applyFill="1"/>
    <xf numFmtId="169" fontId="0" fillId="13" borderId="0" xfId="0" applyNumberFormat="1" applyFill="1"/>
    <xf numFmtId="169" fontId="42" fillId="2" borderId="0" xfId="0" applyNumberFormat="1" applyFont="1" applyFill="1" applyAlignment="1" applyProtection="1">
      <alignment horizontal="left"/>
    </xf>
    <xf numFmtId="169" fontId="4" fillId="2" borderId="0" xfId="0" applyNumberFormat="1" applyFont="1" applyFill="1" applyAlignment="1" applyProtection="1">
      <alignment horizontal="left"/>
    </xf>
    <xf numFmtId="169" fontId="4" fillId="2" borderId="0" xfId="0" applyNumberFormat="1" applyFont="1" applyFill="1" applyAlignment="1" applyProtection="1"/>
    <xf numFmtId="169" fontId="4" fillId="2" borderId="0" xfId="0" applyNumberFormat="1" applyFont="1" applyFill="1" applyAlignment="1" applyProtection="1">
      <alignment horizontal="right"/>
    </xf>
    <xf numFmtId="169" fontId="4" fillId="8" borderId="0" xfId="0" applyNumberFormat="1" applyFont="1" applyFill="1" applyAlignment="1" applyProtection="1">
      <alignment horizontal="right"/>
    </xf>
    <xf numFmtId="169" fontId="4" fillId="9" borderId="0" xfId="0" applyNumberFormat="1" applyFont="1" applyFill="1" applyAlignment="1" applyProtection="1">
      <alignment horizontal="right"/>
    </xf>
    <xf numFmtId="169" fontId="44" fillId="5" borderId="0" xfId="0" applyNumberFormat="1" applyFont="1" applyFill="1" applyAlignment="1" applyProtection="1">
      <alignment horizontal="left"/>
    </xf>
    <xf numFmtId="169" fontId="46" fillId="9" borderId="0" xfId="0" applyNumberFormat="1" applyFont="1" applyFill="1"/>
    <xf numFmtId="169" fontId="37" fillId="8" borderId="0" xfId="0" applyNumberFormat="1" applyFont="1" applyFill="1" applyAlignment="1" applyProtection="1">
      <alignment horizontal="right"/>
    </xf>
    <xf numFmtId="169" fontId="4" fillId="8" borderId="0" xfId="0" quotePrefix="1" applyNumberFormat="1" applyFont="1" applyFill="1" applyAlignment="1" applyProtection="1">
      <alignment horizontal="right"/>
    </xf>
    <xf numFmtId="169" fontId="4" fillId="2" borderId="0" xfId="0" applyNumberFormat="1" applyFont="1" applyFill="1"/>
    <xf numFmtId="169" fontId="4" fillId="8" borderId="1" xfId="0" applyNumberFormat="1" applyFont="1" applyFill="1" applyBorder="1" applyAlignment="1" applyProtection="1">
      <alignment horizontal="right"/>
    </xf>
    <xf numFmtId="169" fontId="4" fillId="8" borderId="0" xfId="0" applyNumberFormat="1" applyFont="1" applyFill="1" applyAlignment="1" applyProtection="1"/>
    <xf numFmtId="169" fontId="4" fillId="2" borderId="0" xfId="0" applyNumberFormat="1" applyFont="1" applyFill="1" applyAlignment="1"/>
    <xf numFmtId="169" fontId="4" fillId="2" borderId="3" xfId="0" applyNumberFormat="1" applyFont="1" applyFill="1" applyBorder="1" applyAlignment="1" applyProtection="1"/>
    <xf numFmtId="169" fontId="4" fillId="8" borderId="22" xfId="0" applyNumberFormat="1" applyFont="1" applyFill="1" applyBorder="1" applyAlignment="1" applyProtection="1"/>
    <xf numFmtId="164" fontId="53" fillId="3" borderId="0" xfId="4" applyNumberFormat="1" applyFont="1" applyFill="1"/>
    <xf numFmtId="164" fontId="3" fillId="3" borderId="0" xfId="4" applyNumberFormat="1" applyFill="1"/>
    <xf numFmtId="172" fontId="8" fillId="3" borderId="3" xfId="0" applyNumberFormat="1" applyFont="1" applyFill="1" applyBorder="1"/>
    <xf numFmtId="172" fontId="4" fillId="3" borderId="3" xfId="0" applyNumberFormat="1" applyFont="1" applyFill="1" applyBorder="1"/>
    <xf numFmtId="1" fontId="8" fillId="3" borderId="0" xfId="0" applyNumberFormat="1" applyFont="1" applyFill="1" applyBorder="1"/>
    <xf numFmtId="168" fontId="65" fillId="2" borderId="0" xfId="0" quotePrefix="1" applyNumberFormat="1" applyFont="1" applyFill="1" applyAlignment="1">
      <alignment horizontal="center"/>
    </xf>
    <xf numFmtId="168" fontId="65" fillId="11" borderId="0" xfId="0" applyNumberFormat="1" applyFont="1" applyFill="1"/>
    <xf numFmtId="168" fontId="65" fillId="2" borderId="0" xfId="0" applyNumberFormat="1" applyFont="1" applyFill="1"/>
    <xf numFmtId="14" fontId="4" fillId="3" borderId="0" xfId="0" applyNumberFormat="1" applyFont="1" applyFill="1" applyAlignment="1" applyProtection="1">
      <alignment horizontal="center"/>
      <protection locked="0"/>
    </xf>
    <xf numFmtId="164" fontId="3" fillId="3" borderId="0" xfId="0" applyNumberFormat="1" applyFont="1" applyFill="1"/>
    <xf numFmtId="164" fontId="8" fillId="3" borderId="0" xfId="0" applyNumberFormat="1" applyFont="1" applyFill="1" applyBorder="1" applyAlignment="1" applyProtection="1">
      <alignment horizontal="fill"/>
    </xf>
    <xf numFmtId="173" fontId="47" fillId="2" borderId="0" xfId="0" applyNumberFormat="1" applyFont="1" applyFill="1" applyAlignment="1">
      <alignment horizontal="center"/>
    </xf>
    <xf numFmtId="10" fontId="8" fillId="2" borderId="0" xfId="0" applyNumberFormat="1" applyFont="1" applyFill="1"/>
    <xf numFmtId="171" fontId="4" fillId="2" borderId="0" xfId="0" applyNumberFormat="1" applyFont="1" applyFill="1"/>
    <xf numFmtId="0" fontId="6" fillId="3" borderId="0" xfId="0" applyFont="1" applyFill="1" applyAlignment="1" applyProtection="1">
      <alignment horizontal="left" wrapText="1"/>
    </xf>
    <xf numFmtId="0" fontId="14" fillId="18" borderId="28" xfId="0" quotePrefix="1" applyFont="1" applyFill="1" applyBorder="1" applyAlignment="1">
      <alignment horizontal="left"/>
    </xf>
    <xf numFmtId="0" fontId="14" fillId="18" borderId="28" xfId="0" applyFont="1" applyFill="1" applyBorder="1" applyAlignment="1">
      <alignment horizontal="left"/>
    </xf>
    <xf numFmtId="0" fontId="15" fillId="18" borderId="28" xfId="0" quotePrefix="1" applyFont="1" applyFill="1" applyBorder="1" applyAlignment="1">
      <alignment horizontal="left"/>
    </xf>
    <xf numFmtId="0" fontId="14" fillId="18" borderId="29" xfId="0" applyFont="1" applyFill="1" applyBorder="1" applyAlignment="1">
      <alignment horizontal="left"/>
    </xf>
    <xf numFmtId="0" fontId="15" fillId="18" borderId="29" xfId="0" quotePrefix="1" applyFont="1" applyFill="1" applyBorder="1" applyAlignment="1">
      <alignment horizontal="left"/>
    </xf>
    <xf numFmtId="0" fontId="8" fillId="18" borderId="0" xfId="0" applyFont="1" applyFill="1" applyBorder="1"/>
    <xf numFmtId="0" fontId="11" fillId="18" borderId="0" xfId="0" quotePrefix="1" applyFont="1" applyFill="1" applyBorder="1" applyAlignment="1">
      <alignment horizontal="left"/>
    </xf>
    <xf numFmtId="0" fontId="8" fillId="18" borderId="28" xfId="0" applyFont="1" applyFill="1" applyBorder="1"/>
    <xf numFmtId="0" fontId="8" fillId="18" borderId="30" xfId="0" applyFont="1" applyFill="1" applyBorder="1"/>
    <xf numFmtId="0" fontId="14" fillId="18" borderId="0" xfId="0" applyFont="1" applyFill="1" applyBorder="1"/>
    <xf numFmtId="0" fontId="8" fillId="18" borderId="0" xfId="0" quotePrefix="1" applyFont="1" applyFill="1" applyBorder="1" applyAlignment="1">
      <alignment horizontal="left"/>
    </xf>
    <xf numFmtId="0" fontId="14" fillId="18" borderId="0" xfId="0" quotePrefix="1" applyFont="1" applyFill="1" applyBorder="1" applyAlignment="1">
      <alignment horizontal="left"/>
    </xf>
    <xf numFmtId="0" fontId="8" fillId="18" borderId="27" xfId="0" applyFont="1" applyFill="1" applyBorder="1"/>
    <xf numFmtId="0" fontId="8" fillId="18" borderId="27" xfId="0" quotePrefix="1" applyFont="1" applyFill="1" applyBorder="1" applyAlignment="1">
      <alignment horizontal="right"/>
    </xf>
    <xf numFmtId="0" fontId="8" fillId="18" borderId="0" xfId="0" quotePrefix="1" applyFont="1" applyFill="1" applyBorder="1" applyAlignment="1">
      <alignment horizontal="right"/>
    </xf>
    <xf numFmtId="0" fontId="8" fillId="18" borderId="27" xfId="0" applyFont="1" applyFill="1" applyBorder="1" applyAlignment="1">
      <alignment horizontal="right"/>
    </xf>
    <xf numFmtId="0" fontId="8" fillId="18" borderId="3" xfId="0" applyFont="1" applyFill="1" applyBorder="1"/>
    <xf numFmtId="0" fontId="8" fillId="18" borderId="3" xfId="0" quotePrefix="1" applyFont="1" applyFill="1" applyBorder="1" applyAlignment="1">
      <alignment horizontal="right"/>
    </xf>
    <xf numFmtId="0" fontId="84" fillId="12" borderId="36" xfId="0" applyFont="1" applyFill="1" applyBorder="1" applyAlignment="1">
      <alignment horizontal="center" wrapText="1"/>
    </xf>
    <xf numFmtId="0" fontId="11" fillId="3" borderId="0" xfId="0" applyFont="1" applyFill="1" applyProtection="1"/>
    <xf numFmtId="0" fontId="85" fillId="12" borderId="0" xfId="0" applyFont="1" applyFill="1"/>
    <xf numFmtId="0" fontId="85" fillId="12" borderId="0" xfId="0" quotePrefix="1" applyFont="1" applyFill="1" applyAlignment="1" applyProtection="1">
      <alignment horizontal="left"/>
    </xf>
    <xf numFmtId="0" fontId="6" fillId="3" borderId="0" xfId="0" applyFont="1" applyFill="1" applyProtection="1"/>
    <xf numFmtId="0" fontId="86" fillId="2" borderId="0" xfId="0" applyFont="1" applyFill="1"/>
    <xf numFmtId="15" fontId="83" fillId="0" borderId="0" xfId="0" applyNumberFormat="1" applyFont="1" applyFill="1"/>
    <xf numFmtId="164" fontId="85" fillId="3" borderId="0" xfId="4" applyNumberFormat="1" applyFont="1" applyFill="1"/>
    <xf numFmtId="164" fontId="85" fillId="3" borderId="0" xfId="0" applyNumberFormat="1" applyFont="1" applyFill="1" applyProtection="1">
      <protection locked="0"/>
    </xf>
    <xf numFmtId="169" fontId="4" fillId="3" borderId="0" xfId="0" applyNumberFormat="1" applyFont="1" applyFill="1" applyProtection="1"/>
    <xf numFmtId="169" fontId="4" fillId="3" borderId="42" xfId="0" applyNumberFormat="1" applyFont="1" applyFill="1" applyBorder="1" applyAlignment="1" applyProtection="1">
      <alignment horizontal="center"/>
    </xf>
    <xf numFmtId="169" fontId="8" fillId="3" borderId="3" xfId="0" applyNumberFormat="1" applyFont="1" applyFill="1" applyBorder="1" applyAlignment="1" applyProtection="1">
      <alignment horizontal="fill"/>
    </xf>
    <xf numFmtId="169" fontId="4" fillId="3" borderId="3" xfId="0" applyNumberFormat="1" applyFont="1" applyFill="1" applyBorder="1" applyAlignment="1" applyProtection="1">
      <alignment horizontal="fill"/>
    </xf>
    <xf numFmtId="169" fontId="4" fillId="3" borderId="71" xfId="0" applyNumberFormat="1" applyFont="1" applyFill="1" applyBorder="1" applyAlignment="1" applyProtection="1">
      <alignment horizontal="center"/>
    </xf>
    <xf numFmtId="169" fontId="4" fillId="3" borderId="0" xfId="0" applyNumberFormat="1" applyFont="1" applyFill="1"/>
    <xf numFmtId="169" fontId="4" fillId="3" borderId="42" xfId="0" applyNumberFormat="1" applyFont="1" applyFill="1" applyBorder="1" applyAlignment="1">
      <alignment horizontal="center"/>
    </xf>
    <xf numFmtId="169" fontId="4" fillId="3" borderId="0" xfId="0" applyNumberFormat="1" applyFont="1" applyFill="1" applyBorder="1" applyAlignment="1" applyProtection="1">
      <alignment horizontal="fill"/>
    </xf>
    <xf numFmtId="169" fontId="4" fillId="3" borderId="0" xfId="0" applyNumberFormat="1" applyFont="1" applyFill="1" applyBorder="1" applyAlignment="1" applyProtection="1">
      <alignment horizontal="center"/>
    </xf>
    <xf numFmtId="169" fontId="4" fillId="3" borderId="22" xfId="0" applyNumberFormat="1" applyFont="1" applyFill="1" applyBorder="1" applyProtection="1"/>
    <xf numFmtId="169" fontId="23" fillId="3" borderId="22" xfId="0" applyNumberFormat="1" applyFont="1" applyFill="1" applyBorder="1" applyAlignment="1" applyProtection="1">
      <alignment horizontal="center"/>
    </xf>
    <xf numFmtId="164" fontId="8" fillId="3" borderId="3" xfId="0" applyNumberFormat="1" applyFont="1" applyFill="1" applyBorder="1" applyAlignment="1" applyProtection="1">
      <alignment horizontal="fill"/>
    </xf>
    <xf numFmtId="0" fontId="5" fillId="3" borderId="0" xfId="0" applyFont="1" applyFill="1" applyProtection="1"/>
    <xf numFmtId="0" fontId="6" fillId="3" borderId="0" xfId="0" applyFont="1" applyFill="1" applyAlignment="1" applyProtection="1">
      <alignment horizontal="left"/>
    </xf>
    <xf numFmtId="14" fontId="6" fillId="3" borderId="0" xfId="0" applyNumberFormat="1" applyFont="1" applyFill="1" applyAlignment="1" applyProtection="1">
      <alignment horizontal="center"/>
      <protection locked="0"/>
    </xf>
    <xf numFmtId="37" fontId="4" fillId="20" borderId="0" xfId="0" applyNumberFormat="1" applyFont="1" applyFill="1" applyBorder="1" applyAlignment="1" applyProtection="1"/>
    <xf numFmtId="169" fontId="23" fillId="20" borderId="0" xfId="0" applyNumberFormat="1" applyFont="1" applyFill="1" applyBorder="1" applyAlignment="1" applyProtection="1"/>
    <xf numFmtId="0" fontId="4" fillId="20" borderId="0" xfId="0" applyFont="1" applyFill="1" applyBorder="1" applyAlignment="1" applyProtection="1"/>
    <xf numFmtId="169" fontId="25" fillId="20" borderId="0" xfId="0" applyNumberFormat="1" applyFont="1" applyFill="1" applyBorder="1" applyAlignment="1" applyProtection="1"/>
    <xf numFmtId="169" fontId="25" fillId="20" borderId="0" xfId="0" applyNumberFormat="1" applyFont="1" applyFill="1" applyBorder="1" applyAlignment="1" applyProtection="1">
      <alignment readingOrder="2"/>
    </xf>
    <xf numFmtId="9" fontId="4" fillId="20" borderId="0" xfId="0" applyNumberFormat="1" applyFont="1" applyFill="1" applyBorder="1" applyAlignment="1" applyProtection="1"/>
    <xf numFmtId="0" fontId="3" fillId="20" borderId="0" xfId="0" applyFont="1" applyFill="1" applyBorder="1" applyAlignment="1" applyProtection="1"/>
    <xf numFmtId="169" fontId="87" fillId="20" borderId="0" xfId="0" applyNumberFormat="1" applyFont="1" applyFill="1" applyBorder="1" applyAlignment="1" applyProtection="1">
      <protection locked="0"/>
    </xf>
    <xf numFmtId="0" fontId="0" fillId="2" borderId="0" xfId="0" applyFill="1"/>
    <xf numFmtId="0" fontId="3" fillId="3" borderId="0" xfId="0" applyFont="1" applyFill="1"/>
    <xf numFmtId="37" fontId="26" fillId="3" borderId="0" xfId="0" applyNumberFormat="1" applyFont="1" applyFill="1" applyAlignment="1">
      <alignment horizontal="right"/>
    </xf>
    <xf numFmtId="37" fontId="27" fillId="3" borderId="0" xfId="0" applyNumberFormat="1" applyFont="1" applyFill="1" applyAlignment="1">
      <alignment horizontal="right"/>
    </xf>
    <xf numFmtId="9" fontId="8" fillId="3" borderId="72" xfId="4" applyFont="1" applyFill="1" applyBorder="1" applyAlignment="1">
      <alignment horizontal="center"/>
    </xf>
    <xf numFmtId="0" fontId="8" fillId="3" borderId="42" xfId="0" applyFont="1" applyFill="1" applyBorder="1"/>
    <xf numFmtId="169" fontId="3" fillId="3" borderId="0" xfId="0" applyNumberFormat="1" applyFont="1" applyFill="1" applyBorder="1" applyProtection="1"/>
    <xf numFmtId="169" fontId="3" fillId="3" borderId="0" xfId="0" applyNumberFormat="1" applyFont="1" applyFill="1" applyBorder="1" applyAlignment="1" applyProtection="1">
      <alignment horizontal="fill"/>
    </xf>
    <xf numFmtId="169" fontId="3" fillId="3" borderId="0" xfId="0" applyNumberFormat="1" applyFont="1" applyFill="1" applyBorder="1"/>
    <xf numFmtId="0" fontId="16" fillId="3" borderId="41" xfId="0" applyFont="1" applyFill="1" applyBorder="1" applyAlignment="1" applyProtection="1">
      <alignment horizontal="center"/>
    </xf>
    <xf numFmtId="0" fontId="16" fillId="3" borderId="0" xfId="0" applyFont="1" applyFill="1" applyBorder="1" applyAlignment="1" applyProtection="1">
      <alignment horizontal="center"/>
    </xf>
    <xf numFmtId="0" fontId="11" fillId="2" borderId="0" xfId="0" applyFont="1" applyFill="1" applyAlignment="1">
      <alignment horizontal="left" indent="1"/>
    </xf>
    <xf numFmtId="0" fontId="52" fillId="3" borderId="42" xfId="0" applyFont="1" applyFill="1" applyBorder="1" applyAlignment="1" applyProtection="1">
      <alignment horizontal="center"/>
    </xf>
    <xf numFmtId="171" fontId="3" fillId="3" borderId="0" xfId="0" applyNumberFormat="1" applyFont="1" applyFill="1" applyBorder="1"/>
    <xf numFmtId="0" fontId="8" fillId="3" borderId="0" xfId="0" quotePrefix="1" applyFont="1" applyFill="1" applyBorder="1" applyAlignment="1" applyProtection="1">
      <alignment horizontal="left"/>
    </xf>
    <xf numFmtId="0" fontId="52" fillId="3" borderId="0" xfId="0" quotePrefix="1" applyFont="1" applyFill="1" applyBorder="1" applyAlignment="1" applyProtection="1">
      <alignment horizontal="left"/>
    </xf>
    <xf numFmtId="0" fontId="8" fillId="3" borderId="2" xfId="0" applyFont="1" applyFill="1" applyBorder="1" applyAlignment="1">
      <alignment horizontal="center"/>
    </xf>
    <xf numFmtId="0" fontId="16" fillId="3" borderId="2" xfId="0" applyFont="1" applyFill="1" applyBorder="1" applyAlignment="1" applyProtection="1">
      <alignment horizontal="center"/>
    </xf>
    <xf numFmtId="0" fontId="52" fillId="3" borderId="2" xfId="0" applyFont="1" applyFill="1" applyBorder="1" applyAlignment="1" applyProtection="1">
      <alignment horizontal="center"/>
    </xf>
    <xf numFmtId="0" fontId="17" fillId="3" borderId="0" xfId="0" applyFont="1" applyFill="1" applyBorder="1" applyAlignment="1" applyProtection="1">
      <alignment horizontal="center"/>
    </xf>
    <xf numFmtId="169" fontId="8" fillId="3" borderId="72" xfId="4" applyNumberFormat="1" applyFont="1" applyFill="1" applyBorder="1" applyAlignment="1">
      <alignment horizontal="center"/>
    </xf>
    <xf numFmtId="169" fontId="3" fillId="3" borderId="2" xfId="0" applyNumberFormat="1" applyFont="1" applyFill="1" applyBorder="1" applyAlignment="1" applyProtection="1">
      <alignment horizontal="fill"/>
    </xf>
    <xf numFmtId="0" fontId="16" fillId="3" borderId="29" xfId="0" applyFont="1" applyFill="1" applyBorder="1" applyAlignment="1" applyProtection="1">
      <alignment horizontal="center"/>
    </xf>
    <xf numFmtId="0" fontId="0" fillId="0" borderId="44" xfId="0" applyBorder="1" applyAlignment="1">
      <alignment wrapText="1"/>
    </xf>
    <xf numFmtId="0" fontId="8" fillId="3" borderId="41" xfId="0" applyFont="1" applyFill="1" applyBorder="1" applyAlignment="1" applyProtection="1">
      <alignment horizontal="center"/>
    </xf>
    <xf numFmtId="0" fontId="11" fillId="3" borderId="0" xfId="0" applyFont="1" applyFill="1" applyBorder="1" applyAlignment="1" applyProtection="1">
      <alignment horizontal="center" wrapText="1"/>
    </xf>
    <xf numFmtId="169" fontId="85" fillId="3" borderId="2" xfId="0" applyNumberFormat="1" applyFont="1" applyFill="1" applyBorder="1"/>
    <xf numFmtId="14" fontId="0" fillId="0" borderId="0" xfId="0" applyNumberFormat="1"/>
    <xf numFmtId="0" fontId="3" fillId="0" borderId="0" xfId="0" applyFont="1"/>
    <xf numFmtId="169" fontId="3" fillId="3" borderId="0" xfId="0" applyNumberFormat="1" applyFont="1" applyFill="1" applyProtection="1"/>
    <xf numFmtId="169" fontId="3" fillId="3" borderId="0" xfId="0" applyNumberFormat="1" applyFont="1" applyFill="1"/>
    <xf numFmtId="169" fontId="3" fillId="3" borderId="0" xfId="0" applyNumberFormat="1" applyFont="1" applyFill="1" applyAlignment="1" applyProtection="1">
      <alignment horizontal="fill"/>
    </xf>
    <xf numFmtId="169" fontId="8" fillId="3" borderId="72" xfId="0" applyNumberFormat="1" applyFont="1" applyFill="1" applyBorder="1" applyAlignment="1" applyProtection="1">
      <alignment horizontal="center"/>
    </xf>
    <xf numFmtId="0" fontId="8" fillId="3" borderId="42" xfId="0" applyFont="1" applyFill="1" applyBorder="1" applyAlignment="1">
      <alignment horizontal="center"/>
    </xf>
    <xf numFmtId="0" fontId="8" fillId="3" borderId="42" xfId="0" applyFont="1" applyFill="1" applyBorder="1" applyAlignment="1" applyProtection="1">
      <alignment horizontal="center"/>
      <protection locked="0"/>
    </xf>
    <xf numFmtId="0" fontId="3" fillId="3" borderId="42" xfId="0" applyFont="1" applyFill="1" applyBorder="1" applyAlignment="1">
      <alignment horizontal="center"/>
    </xf>
    <xf numFmtId="169" fontId="11" fillId="3" borderId="42" xfId="0" applyNumberFormat="1" applyFont="1" applyFill="1" applyBorder="1" applyAlignment="1" applyProtection="1">
      <alignment horizontal="center"/>
    </xf>
    <xf numFmtId="0" fontId="3" fillId="3" borderId="0" xfId="0" applyFont="1" applyFill="1" applyAlignment="1" applyProtection="1">
      <alignment horizontal="left"/>
    </xf>
    <xf numFmtId="0" fontId="0" fillId="0" borderId="0" xfId="0"/>
    <xf numFmtId="14" fontId="3" fillId="0" borderId="0" xfId="0" applyNumberFormat="1" applyFont="1"/>
    <xf numFmtId="0" fontId="18" fillId="3" borderId="0" xfId="0" applyFont="1" applyFill="1" applyAlignment="1">
      <alignment horizontal="center"/>
    </xf>
    <xf numFmtId="169" fontId="89" fillId="20" borderId="0" xfId="0" applyNumberFormat="1" applyFont="1" applyFill="1" applyBorder="1" applyAlignment="1" applyProtection="1">
      <protection locked="0"/>
    </xf>
    <xf numFmtId="169" fontId="89" fillId="20" borderId="0" xfId="0" applyNumberFormat="1" applyFont="1" applyFill="1" applyBorder="1" applyAlignment="1" applyProtection="1"/>
    <xf numFmtId="9" fontId="90" fillId="20" borderId="0" xfId="0" applyNumberFormat="1" applyFont="1" applyFill="1" applyBorder="1" applyAlignment="1" applyProtection="1"/>
    <xf numFmtId="9" fontId="91" fillId="20" borderId="0" xfId="0" applyNumberFormat="1" applyFont="1" applyFill="1" applyBorder="1" applyAlignment="1" applyProtection="1"/>
    <xf numFmtId="0" fontId="0" fillId="0" borderId="0" xfId="0"/>
    <xf numFmtId="0" fontId="48" fillId="2" borderId="0" xfId="0" applyNumberFormat="1" applyFont="1" applyFill="1" applyAlignment="1">
      <alignment horizontal="center"/>
    </xf>
    <xf numFmtId="0" fontId="48" fillId="2" borderId="0" xfId="0" applyNumberFormat="1" applyFont="1" applyFill="1" applyAlignment="1">
      <alignment horizontal="right"/>
    </xf>
    <xf numFmtId="0" fontId="48" fillId="4" borderId="0" xfId="0" applyNumberFormat="1" applyFont="1" applyFill="1" applyAlignment="1">
      <alignment horizontal="center"/>
    </xf>
    <xf numFmtId="0" fontId="49" fillId="4" borderId="0" xfId="0" applyNumberFormat="1" applyFont="1" applyFill="1" applyAlignment="1">
      <alignment horizontal="center"/>
    </xf>
    <xf numFmtId="0" fontId="36" fillId="9" borderId="0" xfId="0" applyNumberFormat="1" applyFont="1" applyFill="1" applyAlignment="1" applyProtection="1">
      <alignment horizontal="center"/>
    </xf>
    <xf numFmtId="0" fontId="50" fillId="2" borderId="0" xfId="0" applyNumberFormat="1" applyFont="1" applyFill="1"/>
    <xf numFmtId="0" fontId="38" fillId="2" borderId="0" xfId="0" applyNumberFormat="1" applyFont="1" applyFill="1" applyAlignment="1" applyProtection="1">
      <alignment horizontal="left"/>
    </xf>
    <xf numFmtId="0" fontId="38" fillId="2" borderId="0" xfId="0" applyNumberFormat="1" applyFont="1" applyFill="1"/>
    <xf numFmtId="0" fontId="48" fillId="2" borderId="0" xfId="0" applyNumberFormat="1" applyFont="1" applyFill="1"/>
    <xf numFmtId="0" fontId="8" fillId="13" borderId="0" xfId="0" applyNumberFormat="1" applyFont="1" applyFill="1"/>
    <xf numFmtId="0" fontId="8" fillId="2" borderId="0" xfId="0" applyNumberFormat="1" applyFont="1" applyFill="1"/>
    <xf numFmtId="0" fontId="8" fillId="4" borderId="0" xfId="0" applyNumberFormat="1" applyFont="1" applyFill="1" applyAlignment="1">
      <alignment horizontal="center"/>
    </xf>
    <xf numFmtId="0" fontId="8" fillId="2" borderId="0" xfId="0" applyNumberFormat="1" applyFont="1" applyFill="1" applyAlignment="1">
      <alignment horizontal="center"/>
    </xf>
    <xf numFmtId="0" fontId="8" fillId="3" borderId="0" xfId="0" applyNumberFormat="1" applyFont="1" applyFill="1" applyAlignment="1">
      <alignment horizontal="left"/>
    </xf>
    <xf numFmtId="0" fontId="3" fillId="3" borderId="0" xfId="0" applyNumberFormat="1" applyFont="1" applyFill="1" applyAlignment="1">
      <alignment horizontal="left"/>
    </xf>
    <xf numFmtId="0" fontId="8" fillId="3" borderId="0" xfId="0" applyNumberFormat="1" applyFont="1" applyFill="1" applyAlignment="1" applyProtection="1">
      <alignment horizontal="left"/>
    </xf>
    <xf numFmtId="0" fontId="8" fillId="3" borderId="1" xfId="0" applyNumberFormat="1" applyFont="1" applyFill="1" applyBorder="1" applyAlignment="1" applyProtection="1">
      <alignment horizontal="fill"/>
    </xf>
    <xf numFmtId="0" fontId="8" fillId="3" borderId="0" xfId="0" applyNumberFormat="1" applyFont="1" applyFill="1"/>
    <xf numFmtId="0" fontId="8" fillId="3" borderId="0" xfId="0" applyNumberFormat="1" applyFont="1" applyFill="1" applyAlignment="1" applyProtection="1">
      <alignment horizontal="center"/>
    </xf>
    <xf numFmtId="0" fontId="16" fillId="3" borderId="0" xfId="0" applyNumberFormat="1" applyFont="1" applyFill="1" applyAlignment="1" applyProtection="1">
      <alignment horizontal="center"/>
    </xf>
    <xf numFmtId="0" fontId="52" fillId="3" borderId="0" xfId="0" applyNumberFormat="1" applyFont="1" applyFill="1" applyBorder="1" applyAlignment="1" applyProtection="1">
      <alignment horizontal="center"/>
    </xf>
    <xf numFmtId="0" fontId="8" fillId="3" borderId="0" xfId="0" applyNumberFormat="1" applyFont="1" applyFill="1" applyAlignment="1">
      <alignment horizontal="center"/>
    </xf>
    <xf numFmtId="0" fontId="35" fillId="0" borderId="0" xfId="0" applyNumberFormat="1" applyFont="1" applyFill="1" applyBorder="1" applyAlignment="1" applyProtection="1">
      <alignment horizontal="center"/>
    </xf>
    <xf numFmtId="0" fontId="7" fillId="3" borderId="0" xfId="0" applyNumberFormat="1" applyFont="1" applyFill="1" applyAlignment="1">
      <alignment horizontal="center"/>
    </xf>
    <xf numFmtId="0" fontId="16" fillId="3" borderId="0" xfId="0" quotePrefix="1" applyNumberFormat="1" applyFont="1" applyFill="1" applyAlignment="1">
      <alignment horizontal="left"/>
    </xf>
    <xf numFmtId="0" fontId="12" fillId="3" borderId="0" xfId="0" quotePrefix="1" applyNumberFormat="1" applyFont="1" applyFill="1" applyAlignment="1" applyProtection="1">
      <alignment horizontal="left"/>
      <protection locked="0"/>
    </xf>
    <xf numFmtId="0" fontId="8" fillId="3" borderId="0" xfId="0" applyNumberFormat="1" applyFont="1" applyFill="1" applyBorder="1" applyAlignment="1" applyProtection="1">
      <alignment horizontal="fill"/>
    </xf>
    <xf numFmtId="0" fontId="8" fillId="0" borderId="0" xfId="0" applyNumberFormat="1" applyFont="1" applyFill="1" applyAlignment="1" applyProtection="1">
      <alignment horizontal="center"/>
    </xf>
    <xf numFmtId="0" fontId="8" fillId="0" borderId="0" xfId="0" applyNumberFormat="1" applyFont="1" applyFill="1" applyAlignment="1">
      <alignment horizontal="center"/>
    </xf>
    <xf numFmtId="0" fontId="30" fillId="0" borderId="0" xfId="0" applyNumberFormat="1" applyFont="1" applyFill="1" applyAlignment="1">
      <alignment horizontal="center"/>
    </xf>
    <xf numFmtId="0" fontId="17" fillId="3" borderId="0" xfId="0" applyNumberFormat="1" applyFont="1" applyFill="1"/>
    <xf numFmtId="0" fontId="8" fillId="3" borderId="3" xfId="0" applyNumberFormat="1" applyFont="1" applyFill="1" applyBorder="1"/>
    <xf numFmtId="0" fontId="35" fillId="13" borderId="0" xfId="0" applyNumberFormat="1" applyFont="1" applyFill="1" applyBorder="1" applyAlignment="1">
      <alignment horizontal="center"/>
    </xf>
    <xf numFmtId="0" fontId="0" fillId="2" borderId="0" xfId="0" applyNumberFormat="1" applyFill="1" applyAlignment="1">
      <alignment horizontal="center"/>
    </xf>
    <xf numFmtId="0" fontId="6" fillId="4" borderId="0" xfId="0" quotePrefix="1" applyNumberFormat="1" applyFont="1" applyFill="1" applyAlignment="1">
      <alignment horizontal="center"/>
    </xf>
    <xf numFmtId="0" fontId="11" fillId="2" borderId="0" xfId="0" applyNumberFormat="1" applyFont="1" applyFill="1" applyAlignment="1">
      <alignment horizontal="center"/>
    </xf>
    <xf numFmtId="0" fontId="19" fillId="2" borderId="0" xfId="0" applyNumberFormat="1" applyFont="1" applyFill="1" applyAlignment="1">
      <alignment horizontal="center"/>
    </xf>
    <xf numFmtId="0" fontId="35" fillId="0" borderId="26" xfId="0" applyNumberFormat="1" applyFont="1" applyBorder="1" applyAlignment="1">
      <alignment horizontal="center"/>
    </xf>
    <xf numFmtId="0" fontId="8" fillId="2" borderId="0" xfId="0" quotePrefix="1" applyNumberFormat="1" applyFont="1" applyFill="1" applyAlignment="1">
      <alignment horizontal="center"/>
    </xf>
    <xf numFmtId="0" fontId="4" fillId="2" borderId="0" xfId="0" applyNumberFormat="1" applyFont="1" applyFill="1" applyAlignment="1">
      <alignment horizontal="center"/>
    </xf>
    <xf numFmtId="0" fontId="17" fillId="2" borderId="0" xfId="0" quotePrefix="1" applyNumberFormat="1" applyFont="1" applyFill="1" applyAlignment="1">
      <alignment horizontal="center"/>
    </xf>
    <xf numFmtId="0" fontId="8" fillId="13" borderId="0" xfId="0" applyNumberFormat="1" applyFont="1" applyFill="1" applyAlignment="1">
      <alignment horizontal="center"/>
    </xf>
    <xf numFmtId="0" fontId="19" fillId="2" borderId="0" xfId="0" applyNumberFormat="1" applyFont="1" applyFill="1" applyAlignment="1">
      <alignment horizontal="center" wrapText="1"/>
    </xf>
    <xf numFmtId="0" fontId="47" fillId="2" borderId="0" xfId="0" applyNumberFormat="1" applyFont="1" applyFill="1" applyAlignment="1">
      <alignment horizontal="center"/>
    </xf>
    <xf numFmtId="0" fontId="92" fillId="2" borderId="0" xfId="0" applyNumberFormat="1" applyFont="1" applyFill="1" applyAlignment="1">
      <alignment horizontal="center"/>
    </xf>
    <xf numFmtId="0" fontId="0" fillId="0" borderId="0" xfId="0" applyNumberFormat="1"/>
    <xf numFmtId="0" fontId="8" fillId="2" borderId="0" xfId="0" applyNumberFormat="1" applyFont="1" applyFill="1" applyBorder="1"/>
    <xf numFmtId="0" fontId="4" fillId="13" borderId="0" xfId="0" applyNumberFormat="1" applyFont="1" applyFill="1" applyBorder="1"/>
    <xf numFmtId="0" fontId="8" fillId="0" borderId="0" xfId="0" applyNumberFormat="1" applyFont="1" applyFill="1" applyBorder="1"/>
    <xf numFmtId="0" fontId="8" fillId="13" borderId="0" xfId="0" applyNumberFormat="1" applyFont="1" applyFill="1" applyBorder="1"/>
    <xf numFmtId="0" fontId="75" fillId="0" borderId="0" xfId="0" applyNumberFormat="1" applyFont="1" applyAlignment="1">
      <alignment wrapText="1"/>
    </xf>
    <xf numFmtId="0" fontId="0" fillId="0" borderId="0" xfId="0" applyNumberFormat="1" applyAlignment="1">
      <alignment vertical="center"/>
    </xf>
    <xf numFmtId="0" fontId="75" fillId="0" borderId="0" xfId="0" applyNumberFormat="1" applyFont="1" applyAlignment="1">
      <alignment vertical="center" wrapText="1"/>
    </xf>
    <xf numFmtId="0" fontId="75" fillId="0" borderId="0" xfId="0" applyNumberFormat="1" applyFont="1" applyAlignment="1">
      <alignment horizontal="left" vertical="center" wrapText="1"/>
    </xf>
    <xf numFmtId="0" fontId="75" fillId="0" borderId="14" xfId="0" applyNumberFormat="1" applyFont="1" applyBorder="1" applyAlignment="1">
      <alignment horizontal="left" vertical="center" wrapText="1"/>
    </xf>
    <xf numFmtId="0" fontId="73" fillId="16" borderId="56" xfId="6" applyNumberFormat="1" applyFont="1" applyBorder="1" applyAlignment="1">
      <alignment horizontal="center" vertical="center" wrapText="1"/>
    </xf>
    <xf numFmtId="0" fontId="73" fillId="16" borderId="54" xfId="6" applyNumberFormat="1" applyFont="1" applyBorder="1" applyAlignment="1">
      <alignment horizontal="center" wrapText="1"/>
    </xf>
    <xf numFmtId="0" fontId="73" fillId="16" borderId="57" xfId="6" applyNumberFormat="1" applyFont="1" applyBorder="1" applyAlignment="1">
      <alignment horizontal="center" wrapText="1"/>
    </xf>
    <xf numFmtId="0" fontId="0" fillId="0" borderId="0" xfId="0" applyNumberFormat="1" applyAlignment="1">
      <alignment horizontal="center"/>
    </xf>
    <xf numFmtId="0" fontId="73" fillId="16" borderId="49" xfId="6" applyNumberFormat="1" applyFont="1" applyBorder="1" applyAlignment="1">
      <alignment horizontal="center" vertical="center" wrapText="1"/>
    </xf>
    <xf numFmtId="0" fontId="73" fillId="16" borderId="48" xfId="6" applyNumberFormat="1" applyFont="1" applyBorder="1" applyAlignment="1">
      <alignment horizontal="center" vertical="center" wrapText="1"/>
    </xf>
    <xf numFmtId="0" fontId="0" fillId="0" borderId="0" xfId="0" applyNumberFormat="1" applyAlignment="1">
      <alignment horizontal="center" vertical="center"/>
    </xf>
    <xf numFmtId="0" fontId="74" fillId="17" borderId="0" xfId="7" applyNumberFormat="1" applyBorder="1" applyAlignment="1">
      <alignment horizontal="center" vertical="center" wrapText="1"/>
    </xf>
    <xf numFmtId="0" fontId="77" fillId="0" borderId="0" xfId="0" applyNumberFormat="1" applyFont="1" applyBorder="1" applyAlignment="1">
      <alignment vertical="top" wrapText="1"/>
    </xf>
    <xf numFmtId="0" fontId="72" fillId="15" borderId="51" xfId="5" applyNumberFormat="1" applyBorder="1" applyAlignment="1">
      <alignment vertical="center"/>
    </xf>
    <xf numFmtId="0" fontId="72" fillId="15" borderId="51" xfId="5" applyNumberFormat="1" applyBorder="1" applyAlignment="1">
      <alignment horizontal="center" vertical="center"/>
    </xf>
    <xf numFmtId="0" fontId="72" fillId="15" borderId="51" xfId="5" applyNumberFormat="1" applyBorder="1" applyAlignment="1">
      <alignment vertical="center" wrapText="1"/>
    </xf>
    <xf numFmtId="0" fontId="72" fillId="15" borderId="51" xfId="5" applyNumberFormat="1" applyBorder="1" applyAlignment="1">
      <alignment horizontal="center" vertical="center" wrapText="1"/>
    </xf>
    <xf numFmtId="0" fontId="72" fillId="15" borderId="38" xfId="5" applyNumberFormat="1" applyAlignment="1">
      <alignment vertical="center"/>
    </xf>
    <xf numFmtId="0" fontId="72" fillId="15" borderId="38" xfId="5" quotePrefix="1" applyNumberFormat="1" applyAlignment="1">
      <alignment horizontal="center" vertical="center"/>
    </xf>
    <xf numFmtId="0" fontId="72" fillId="15" borderId="38" xfId="5" applyNumberFormat="1" applyAlignment="1">
      <alignment vertical="center" wrapText="1"/>
    </xf>
    <xf numFmtId="0" fontId="72" fillId="15" borderId="38" xfId="5" applyNumberFormat="1" applyAlignment="1">
      <alignment horizontal="center" vertical="center" wrapText="1"/>
    </xf>
    <xf numFmtId="0" fontId="72" fillId="15" borderId="38" xfId="5" applyNumberFormat="1" applyAlignment="1">
      <alignment horizontal="center" vertical="center"/>
    </xf>
    <xf numFmtId="0" fontId="0" fillId="0" borderId="0" xfId="0" applyNumberFormat="1" applyAlignment="1">
      <alignment wrapText="1"/>
    </xf>
    <xf numFmtId="0" fontId="73" fillId="16" borderId="50" xfId="6" applyNumberFormat="1" applyFont="1" applyBorder="1" applyAlignment="1">
      <alignment horizontal="center" vertical="center" wrapText="1"/>
    </xf>
    <xf numFmtId="0" fontId="72" fillId="15" borderId="51" xfId="5" applyNumberFormat="1" applyBorder="1" applyAlignment="1">
      <alignment horizontal="left" vertical="center"/>
    </xf>
    <xf numFmtId="0" fontId="72" fillId="15" borderId="38" xfId="5" quotePrefix="1" applyNumberFormat="1" applyAlignment="1">
      <alignment horizontal="left" vertical="center"/>
    </xf>
    <xf numFmtId="0" fontId="72" fillId="15" borderId="38" xfId="5" quotePrefix="1" applyNumberFormat="1" applyAlignment="1">
      <alignment horizontal="left" vertical="center" wrapText="1"/>
    </xf>
    <xf numFmtId="0" fontId="83" fillId="0" borderId="0" xfId="0" applyNumberFormat="1" applyFont="1" applyFill="1"/>
    <xf numFmtId="0" fontId="8" fillId="3" borderId="0" xfId="0" applyNumberFormat="1" applyFont="1" applyFill="1" applyBorder="1" applyAlignment="1" applyProtection="1">
      <alignment horizontal="center"/>
    </xf>
    <xf numFmtId="1" fontId="35" fillId="2" borderId="0" xfId="0" quotePrefix="1" applyNumberFormat="1" applyFont="1" applyFill="1"/>
    <xf numFmtId="0" fontId="0" fillId="2" borderId="0" xfId="0" applyNumberFormat="1" applyFill="1"/>
    <xf numFmtId="164" fontId="85" fillId="12" borderId="0" xfId="4" applyNumberFormat="1" applyFont="1" applyFill="1"/>
    <xf numFmtId="0" fontId="25" fillId="0" borderId="0" xfId="13" quotePrefix="1" applyFont="1" applyAlignment="1">
      <alignment horizontal="right"/>
    </xf>
    <xf numFmtId="0" fontId="4" fillId="0" borderId="0" xfId="13" applyFont="1"/>
    <xf numFmtId="0" fontId="4" fillId="2" borderId="0" xfId="13" applyFont="1" applyFill="1"/>
    <xf numFmtId="0" fontId="30" fillId="5" borderId="4" xfId="13" quotePrefix="1" applyFont="1" applyFill="1" applyBorder="1" applyAlignment="1">
      <alignment horizontal="left"/>
    </xf>
    <xf numFmtId="0" fontId="4" fillId="5" borderId="3" xfId="13" applyFont="1" applyFill="1" applyBorder="1"/>
    <xf numFmtId="0" fontId="30" fillId="5" borderId="5" xfId="13" applyFont="1" applyFill="1" applyBorder="1"/>
    <xf numFmtId="0" fontId="30" fillId="6" borderId="0" xfId="13" applyFont="1" applyFill="1" applyAlignment="1">
      <alignment horizontal="center"/>
    </xf>
    <xf numFmtId="0" fontId="32" fillId="0" borderId="0" xfId="13" applyFont="1"/>
    <xf numFmtId="1" fontId="4" fillId="2" borderId="0" xfId="13" applyNumberFormat="1" applyFont="1" applyFill="1"/>
    <xf numFmtId="1" fontId="4" fillId="5" borderId="0" xfId="13" applyNumberFormat="1" applyFont="1" applyFill="1"/>
    <xf numFmtId="0" fontId="23" fillId="0" borderId="0" xfId="13" quotePrefix="1" applyFont="1" applyAlignment="1">
      <alignment horizontal="left" indent="1"/>
    </xf>
    <xf numFmtId="1" fontId="23" fillId="0" borderId="0" xfId="13" quotePrefix="1" applyNumberFormat="1" applyFont="1"/>
    <xf numFmtId="0" fontId="23" fillId="0" borderId="7" xfId="13" applyFont="1" applyBorder="1" applyAlignment="1">
      <alignment horizontal="left"/>
    </xf>
    <xf numFmtId="1" fontId="4" fillId="0" borderId="0" xfId="13" applyNumberFormat="1" applyFont="1" applyFill="1"/>
    <xf numFmtId="0" fontId="30" fillId="0" borderId="7" xfId="13" applyFont="1" applyBorder="1"/>
    <xf numFmtId="0" fontId="25" fillId="0" borderId="7" xfId="13" applyFont="1" applyBorder="1" applyAlignment="1">
      <alignment horizontal="center"/>
    </xf>
    <xf numFmtId="0" fontId="25" fillId="0" borderId="8" xfId="13" applyFont="1" applyBorder="1" applyAlignment="1">
      <alignment horizontal="center"/>
    </xf>
    <xf numFmtId="0" fontId="25" fillId="0" borderId="9" xfId="13" applyFont="1" applyBorder="1" applyAlignment="1">
      <alignment horizontal="center"/>
    </xf>
    <xf numFmtId="0" fontId="4" fillId="0" borderId="0" xfId="13" applyFont="1" applyAlignment="1">
      <alignment horizontal="center"/>
    </xf>
    <xf numFmtId="0" fontId="32" fillId="0" borderId="0" xfId="13" applyFont="1" applyFill="1"/>
    <xf numFmtId="0" fontId="4" fillId="0" borderId="0" xfId="13" applyFont="1" applyFill="1"/>
    <xf numFmtId="0" fontId="23" fillId="0" borderId="10" xfId="13" applyFont="1" applyBorder="1" applyAlignment="1">
      <alignment horizontal="left"/>
    </xf>
    <xf numFmtId="0" fontId="30" fillId="0" borderId="10" xfId="13" applyFont="1" applyBorder="1"/>
    <xf numFmtId="1" fontId="36" fillId="0" borderId="13" xfId="13" applyNumberFormat="1" applyFont="1" applyBorder="1" applyAlignment="1">
      <alignment horizontal="center"/>
    </xf>
    <xf numFmtId="1" fontId="36" fillId="0" borderId="10" xfId="13" applyNumberFormat="1" applyFont="1" applyBorder="1" applyAlignment="1">
      <alignment horizontal="center"/>
    </xf>
    <xf numFmtId="1" fontId="36" fillId="0" borderId="12" xfId="13" applyNumberFormat="1" applyFont="1" applyBorder="1" applyAlignment="1">
      <alignment horizontal="center"/>
    </xf>
    <xf numFmtId="0" fontId="37" fillId="0" borderId="0" xfId="13" quotePrefix="1" applyFont="1" applyAlignment="1">
      <alignment horizontal="right"/>
    </xf>
    <xf numFmtId="0" fontId="23" fillId="0" borderId="0" xfId="13" quotePrefix="1" applyFont="1" applyAlignment="1">
      <alignment horizontal="center"/>
    </xf>
    <xf numFmtId="0" fontId="23" fillId="0" borderId="0" xfId="13" applyFont="1" applyAlignment="1">
      <alignment horizontal="center"/>
    </xf>
    <xf numFmtId="0" fontId="23" fillId="0" borderId="7" xfId="13" quotePrefix="1" applyFont="1" applyBorder="1" applyAlignment="1">
      <alignment horizontal="left"/>
    </xf>
    <xf numFmtId="0" fontId="38" fillId="0" borderId="7" xfId="13" quotePrefix="1" applyFont="1" applyBorder="1" applyAlignment="1">
      <alignment horizontal="center" wrapText="1"/>
    </xf>
    <xf numFmtId="0" fontId="38" fillId="0" borderId="8" xfId="13" quotePrefix="1" applyFont="1" applyBorder="1" applyAlignment="1">
      <alignment horizontal="center" wrapText="1"/>
    </xf>
    <xf numFmtId="0" fontId="32" fillId="0" borderId="15" xfId="13" applyFont="1" applyBorder="1"/>
    <xf numFmtId="0" fontId="23" fillId="0" borderId="15" xfId="13" quotePrefix="1" applyFont="1" applyBorder="1" applyAlignment="1">
      <alignment horizontal="right"/>
    </xf>
    <xf numFmtId="0" fontId="32" fillId="0" borderId="15" xfId="13" applyFont="1" applyBorder="1" applyAlignment="1">
      <alignment horizontal="center"/>
    </xf>
    <xf numFmtId="4" fontId="4" fillId="0" borderId="15" xfId="13" applyNumberFormat="1" applyFont="1" applyBorder="1"/>
    <xf numFmtId="0" fontId="4" fillId="0" borderId="15" xfId="13" quotePrefix="1" applyFont="1" applyBorder="1" applyAlignment="1">
      <alignment horizontal="center"/>
    </xf>
    <xf numFmtId="0" fontId="23" fillId="0" borderId="17" xfId="13" quotePrefix="1" applyFont="1" applyBorder="1" applyAlignment="1">
      <alignment horizontal="center"/>
    </xf>
    <xf numFmtId="0" fontId="23" fillId="0" borderId="17" xfId="13" applyFont="1" applyBorder="1" applyAlignment="1">
      <alignment horizontal="left"/>
    </xf>
    <xf numFmtId="0" fontId="32" fillId="0" borderId="19" xfId="13" applyFont="1" applyBorder="1"/>
    <xf numFmtId="0" fontId="23" fillId="0" borderId="19" xfId="13" quotePrefix="1" applyFont="1" applyBorder="1" applyAlignment="1">
      <alignment horizontal="right"/>
    </xf>
    <xf numFmtId="0" fontId="32" fillId="0" borderId="19" xfId="13" applyFont="1" applyBorder="1" applyAlignment="1">
      <alignment horizontal="center"/>
    </xf>
    <xf numFmtId="4" fontId="4" fillId="0" borderId="19" xfId="13" applyNumberFormat="1" applyFont="1" applyBorder="1"/>
    <xf numFmtId="0" fontId="4" fillId="0" borderId="19" xfId="13" applyFont="1" applyBorder="1" applyAlignment="1">
      <alignment horizontal="center"/>
    </xf>
    <xf numFmtId="0" fontId="23" fillId="0" borderId="20" xfId="13" applyFont="1" applyBorder="1" applyAlignment="1">
      <alignment horizontal="center"/>
    </xf>
    <xf numFmtId="0" fontId="23" fillId="0" borderId="20" xfId="13" applyFont="1" applyBorder="1" applyAlignment="1">
      <alignment horizontal="left"/>
    </xf>
    <xf numFmtId="0" fontId="23" fillId="0" borderId="0" xfId="13" quotePrefix="1" applyFont="1" applyAlignment="1">
      <alignment horizontal="right"/>
    </xf>
    <xf numFmtId="4" fontId="4" fillId="0" borderId="0" xfId="13" applyNumberFormat="1" applyFont="1"/>
    <xf numFmtId="0" fontId="23" fillId="0" borderId="20" xfId="13" quotePrefix="1" applyFont="1" applyBorder="1" applyAlignment="1">
      <alignment horizontal="center"/>
    </xf>
    <xf numFmtId="0" fontId="4" fillId="7" borderId="0" xfId="13" applyFont="1" applyFill="1"/>
    <xf numFmtId="10" fontId="30" fillId="14" borderId="26" xfId="13" applyNumberFormat="1" applyFont="1" applyFill="1" applyBorder="1"/>
    <xf numFmtId="0" fontId="32" fillId="2" borderId="0" xfId="13" applyFont="1" applyFill="1"/>
    <xf numFmtId="17" fontId="4" fillId="2" borderId="0" xfId="13" applyNumberFormat="1" applyFont="1" applyFill="1"/>
    <xf numFmtId="0" fontId="41" fillId="2" borderId="0" xfId="13" applyFont="1" applyFill="1" applyAlignment="1">
      <alignment horizontal="center"/>
    </xf>
    <xf numFmtId="0" fontId="23" fillId="0" borderId="20" xfId="13" applyFont="1" applyBorder="1" applyAlignment="1">
      <alignment horizontal="center" vertical="center"/>
    </xf>
    <xf numFmtId="0" fontId="23" fillId="0" borderId="20" xfId="13" applyFont="1" applyBorder="1" applyAlignment="1">
      <alignment horizontal="left" wrapText="1"/>
    </xf>
    <xf numFmtId="0" fontId="81" fillId="0" borderId="0" xfId="13" applyFont="1"/>
    <xf numFmtId="0" fontId="23" fillId="0" borderId="23" xfId="13" applyFont="1" applyBorder="1" applyAlignment="1">
      <alignment horizontal="center"/>
    </xf>
    <xf numFmtId="0" fontId="23" fillId="0" borderId="23" xfId="13" applyFont="1" applyBorder="1" applyAlignment="1">
      <alignment horizontal="left"/>
    </xf>
    <xf numFmtId="0" fontId="23" fillId="0" borderId="0" xfId="13" applyFont="1" applyAlignment="1">
      <alignment horizontal="left"/>
    </xf>
    <xf numFmtId="1" fontId="23" fillId="0" borderId="20" xfId="13" quotePrefix="1" applyNumberFormat="1" applyFont="1" applyBorder="1" applyAlignment="1">
      <alignment horizontal="center"/>
    </xf>
    <xf numFmtId="9" fontId="4" fillId="0" borderId="0" xfId="13" applyNumberFormat="1" applyFont="1" applyBorder="1" applyAlignment="1" applyProtection="1">
      <alignment horizontal="center"/>
    </xf>
    <xf numFmtId="165" fontId="11" fillId="0" borderId="0" xfId="13" applyNumberFormat="1" applyFont="1" applyFill="1" applyProtection="1"/>
    <xf numFmtId="9" fontId="4" fillId="2" borderId="0" xfId="13" applyNumberFormat="1" applyFont="1" applyFill="1" applyBorder="1" applyAlignment="1" applyProtection="1">
      <alignment horizontal="center"/>
    </xf>
    <xf numFmtId="0" fontId="3" fillId="2" borderId="0" xfId="13" applyFill="1"/>
    <xf numFmtId="166" fontId="20" fillId="2" borderId="0" xfId="13" applyNumberFormat="1" applyFont="1" applyFill="1" applyProtection="1">
      <protection locked="0"/>
    </xf>
    <xf numFmtId="165" fontId="20" fillId="2" borderId="0" xfId="13" applyNumberFormat="1" applyFont="1" applyFill="1" applyProtection="1">
      <protection locked="0"/>
    </xf>
    <xf numFmtId="167" fontId="4" fillId="2" borderId="0" xfId="13" applyNumberFormat="1" applyFont="1" applyFill="1"/>
    <xf numFmtId="0" fontId="3" fillId="0" borderId="0" xfId="13"/>
    <xf numFmtId="1" fontId="4" fillId="0" borderId="0" xfId="13" applyNumberFormat="1" applyFont="1"/>
    <xf numFmtId="0" fontId="4" fillId="10" borderId="0" xfId="13" applyFont="1" applyFill="1"/>
    <xf numFmtId="174" fontId="8" fillId="3" borderId="0" xfId="0" applyNumberFormat="1" applyFont="1" applyFill="1" applyAlignment="1" applyProtection="1">
      <alignment horizontal="center"/>
    </xf>
    <xf numFmtId="174" fontId="86" fillId="12" borderId="22" xfId="0" applyNumberFormat="1" applyFont="1" applyFill="1" applyBorder="1" applyAlignment="1" applyProtection="1">
      <alignment horizontal="center"/>
    </xf>
    <xf numFmtId="174" fontId="86" fillId="3" borderId="2" xfId="0" applyNumberFormat="1" applyFont="1" applyFill="1" applyBorder="1" applyAlignment="1">
      <alignment horizontal="center"/>
    </xf>
    <xf numFmtId="169" fontId="85" fillId="12" borderId="2" xfId="0" applyNumberFormat="1" applyFont="1" applyFill="1" applyBorder="1"/>
    <xf numFmtId="169" fontId="3" fillId="12" borderId="2" xfId="0" applyNumberFormat="1" applyFont="1" applyFill="1" applyBorder="1" applyAlignment="1" applyProtection="1">
      <alignment horizontal="fill"/>
    </xf>
    <xf numFmtId="169" fontId="85" fillId="12" borderId="2" xfId="0" applyNumberFormat="1" applyFont="1" applyFill="1" applyBorder="1" applyProtection="1"/>
    <xf numFmtId="0" fontId="12" fillId="2" borderId="0" xfId="0" applyNumberFormat="1" applyFont="1" applyFill="1"/>
    <xf numFmtId="0" fontId="3" fillId="2" borderId="0" xfId="0" applyFont="1" applyFill="1" applyBorder="1"/>
    <xf numFmtId="10" fontId="3" fillId="0" borderId="35" xfId="0" applyNumberFormat="1" applyFont="1" applyFill="1" applyBorder="1"/>
    <xf numFmtId="10" fontId="3" fillId="0" borderId="2" xfId="0" applyNumberFormat="1" applyFont="1" applyFill="1" applyBorder="1"/>
    <xf numFmtId="0" fontId="3" fillId="2" borderId="0" xfId="0" quotePrefix="1" applyNumberFormat="1" applyFont="1" applyFill="1" applyAlignment="1">
      <alignment horizontal="center"/>
    </xf>
    <xf numFmtId="164" fontId="17" fillId="0" borderId="0" xfId="4" applyNumberFormat="1" applyFont="1" applyFill="1"/>
    <xf numFmtId="169" fontId="12" fillId="3" borderId="41" xfId="1" applyNumberFormat="1" applyFont="1" applyFill="1" applyBorder="1"/>
    <xf numFmtId="164" fontId="12" fillId="3" borderId="0" xfId="4" applyNumberFormat="1" applyFont="1" applyFill="1"/>
    <xf numFmtId="168" fontId="3" fillId="11" borderId="0" xfId="0" applyNumberFormat="1" applyFont="1" applyFill="1"/>
    <xf numFmtId="168" fontId="3" fillId="2" borderId="0" xfId="0" applyNumberFormat="1" applyFont="1" applyFill="1"/>
    <xf numFmtId="0" fontId="3" fillId="2" borderId="0" xfId="0" quotePrefix="1" applyFont="1" applyFill="1" applyAlignment="1">
      <alignment horizontal="left" indent="2"/>
    </xf>
    <xf numFmtId="0" fontId="3" fillId="4" borderId="0" xfId="0" applyNumberFormat="1" applyFont="1" applyFill="1" applyAlignment="1">
      <alignment horizontal="center"/>
    </xf>
    <xf numFmtId="169" fontId="3" fillId="3" borderId="41" xfId="0" applyNumberFormat="1" applyFont="1" applyFill="1" applyBorder="1" applyProtection="1">
      <protection locked="0"/>
    </xf>
    <xf numFmtId="0" fontId="3" fillId="3" borderId="42" xfId="0" quotePrefix="1" applyFont="1" applyFill="1" applyBorder="1" applyAlignment="1" applyProtection="1">
      <alignment horizontal="left"/>
    </xf>
    <xf numFmtId="164" fontId="3" fillId="3" borderId="0" xfId="0" applyNumberFormat="1" applyFont="1" applyFill="1" applyProtection="1">
      <protection locked="0"/>
    </xf>
    <xf numFmtId="168" fontId="3" fillId="2" borderId="0" xfId="0" applyNumberFormat="1" applyFont="1" applyFill="1" applyAlignment="1">
      <alignment horizontal="center"/>
    </xf>
    <xf numFmtId="0" fontId="3" fillId="2" borderId="0" xfId="0" applyNumberFormat="1" applyFont="1" applyFill="1" applyAlignment="1">
      <alignment horizontal="center"/>
    </xf>
    <xf numFmtId="0" fontId="3" fillId="2" borderId="0" xfId="0" applyFont="1" applyFill="1" applyAlignment="1">
      <alignment horizontal="center"/>
    </xf>
    <xf numFmtId="0" fontId="3" fillId="2" borderId="0" xfId="0" applyFont="1" applyFill="1" applyAlignment="1">
      <alignment horizontal="left" indent="2"/>
    </xf>
    <xf numFmtId="0" fontId="3" fillId="0" borderId="0" xfId="0" applyNumberFormat="1" applyFont="1" applyFill="1" applyAlignment="1">
      <alignment horizontal="center"/>
    </xf>
    <xf numFmtId="168" fontId="22" fillId="24" borderId="0" xfId="0" applyNumberFormat="1" applyFont="1" applyFill="1"/>
    <xf numFmtId="168" fontId="22" fillId="24" borderId="0" xfId="0" quotePrefix="1" applyNumberFormat="1" applyFont="1" applyFill="1" applyAlignment="1">
      <alignment horizontal="center"/>
    </xf>
    <xf numFmtId="169" fontId="3" fillId="2" borderId="0" xfId="0" applyNumberFormat="1" applyFont="1" applyFill="1" applyAlignment="1">
      <alignment horizontal="left" indent="2"/>
    </xf>
    <xf numFmtId="0" fontId="15" fillId="12" borderId="0" xfId="0" applyFont="1" applyFill="1" applyAlignment="1" applyProtection="1">
      <alignment horizontal="center"/>
      <protection locked="0"/>
    </xf>
    <xf numFmtId="169" fontId="8" fillId="12" borderId="41" xfId="0" applyNumberFormat="1" applyFont="1" applyFill="1" applyBorder="1" applyProtection="1"/>
    <xf numFmtId="0" fontId="18" fillId="3" borderId="0" xfId="0" applyFont="1" applyFill="1" applyAlignment="1"/>
    <xf numFmtId="0" fontId="86" fillId="3" borderId="0" xfId="0" applyFont="1" applyFill="1"/>
    <xf numFmtId="169" fontId="3" fillId="3" borderId="22" xfId="0" applyNumberFormat="1" applyFont="1" applyFill="1" applyBorder="1" applyProtection="1"/>
    <xf numFmtId="9" fontId="4" fillId="0" borderId="0" xfId="13" applyNumberFormat="1" applyFont="1" applyFill="1" applyBorder="1" applyAlignment="1" applyProtection="1">
      <alignment horizontal="center"/>
    </xf>
    <xf numFmtId="0" fontId="3" fillId="0" borderId="0" xfId="13" applyFill="1"/>
    <xf numFmtId="0" fontId="0" fillId="0" borderId="0" xfId="0" applyFill="1"/>
    <xf numFmtId="0" fontId="32" fillId="0" borderId="0" xfId="13" applyFont="1" applyFill="1" applyBorder="1"/>
    <xf numFmtId="165" fontId="11" fillId="0" borderId="0" xfId="13" applyNumberFormat="1" applyFont="1" applyFill="1" applyBorder="1" applyProtection="1"/>
    <xf numFmtId="168" fontId="11" fillId="0" borderId="0" xfId="13" applyNumberFormat="1" applyFont="1" applyFill="1" applyProtection="1"/>
    <xf numFmtId="10" fontId="11" fillId="0" borderId="0" xfId="13" applyNumberFormat="1" applyFont="1" applyFill="1" applyBorder="1" applyProtection="1"/>
    <xf numFmtId="166" fontId="20" fillId="0" borderId="0" xfId="13" applyNumberFormat="1" applyFont="1" applyFill="1" applyProtection="1">
      <protection locked="0"/>
    </xf>
    <xf numFmtId="0" fontId="8" fillId="0" borderId="0" xfId="0" applyFont="1" applyFill="1" applyBorder="1"/>
    <xf numFmtId="0" fontId="8" fillId="12" borderId="0" xfId="0" applyFont="1" applyFill="1" applyBorder="1"/>
    <xf numFmtId="0" fontId="3" fillId="12" borderId="0" xfId="0" quotePrefix="1" applyFont="1" applyFill="1" applyAlignment="1">
      <alignment horizontal="left"/>
    </xf>
    <xf numFmtId="0" fontId="3" fillId="12" borderId="0" xfId="0" quotePrefix="1" applyFont="1" applyFill="1" applyAlignment="1">
      <alignment horizontal="left" wrapText="1"/>
    </xf>
    <xf numFmtId="164" fontId="17" fillId="12" borderId="0" xfId="0" applyNumberFormat="1" applyFont="1" applyFill="1"/>
    <xf numFmtId="164" fontId="88" fillId="21" borderId="35" xfId="15" applyNumberFormat="1" applyBorder="1" applyAlignment="1">
      <alignment horizontal="center"/>
    </xf>
    <xf numFmtId="175" fontId="88" fillId="21" borderId="35" xfId="15" applyNumberFormat="1" applyBorder="1"/>
    <xf numFmtId="0" fontId="3" fillId="13" borderId="27" xfId="0" applyFont="1" applyFill="1" applyBorder="1"/>
    <xf numFmtId="175" fontId="88" fillId="21" borderId="31" xfId="15" applyNumberFormat="1" applyBorder="1"/>
    <xf numFmtId="164" fontId="3" fillId="25" borderId="35" xfId="4" applyNumberFormat="1" applyFont="1" applyFill="1" applyBorder="1" applyAlignment="1">
      <alignment horizontal="center"/>
    </xf>
    <xf numFmtId="0" fontId="8" fillId="18" borderId="0" xfId="0" applyFont="1" applyFill="1" applyBorder="1" applyAlignment="1">
      <alignment horizontal="right"/>
    </xf>
    <xf numFmtId="0" fontId="11" fillId="12" borderId="35" xfId="0" applyFont="1" applyFill="1" applyBorder="1" applyAlignment="1">
      <alignment horizontal="center" wrapText="1"/>
    </xf>
    <xf numFmtId="175" fontId="23" fillId="12" borderId="35" xfId="0" applyNumberFormat="1" applyFont="1" applyFill="1" applyBorder="1" applyAlignment="1">
      <alignment horizontal="center" wrapText="1"/>
    </xf>
    <xf numFmtId="0" fontId="4" fillId="13" borderId="0" xfId="13" applyFont="1" applyFill="1"/>
    <xf numFmtId="0" fontId="3" fillId="2" borderId="0" xfId="0" applyFont="1" applyFill="1" applyAlignment="1">
      <alignment wrapText="1"/>
    </xf>
    <xf numFmtId="0" fontId="61" fillId="2" borderId="0" xfId="0" applyFont="1" applyFill="1" applyAlignment="1">
      <alignment vertical="center"/>
    </xf>
    <xf numFmtId="0" fontId="61" fillId="2" borderId="0" xfId="0" quotePrefix="1" applyFont="1" applyFill="1" applyAlignment="1">
      <alignment horizontal="right" vertical="center"/>
    </xf>
    <xf numFmtId="0" fontId="8" fillId="2" borderId="0" xfId="0" applyNumberFormat="1"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xf>
    <xf numFmtId="0" fontId="3" fillId="2" borderId="0" xfId="0" applyFont="1" applyFill="1" applyAlignment="1">
      <alignment horizontal="right" vertical="center"/>
    </xf>
    <xf numFmtId="0" fontId="8" fillId="4" borderId="0" xfId="0" applyNumberFormat="1" applyFont="1" applyFill="1" applyAlignment="1">
      <alignment horizontal="center" vertical="center"/>
    </xf>
    <xf numFmtId="0" fontId="35" fillId="0" borderId="0" xfId="0" applyNumberFormat="1" applyFont="1" applyFill="1" applyBorder="1" applyAlignment="1" applyProtection="1">
      <alignment horizontal="center" vertical="center"/>
    </xf>
    <xf numFmtId="169" fontId="8" fillId="3" borderId="41" xfId="0" applyNumberFormat="1" applyFont="1" applyFill="1" applyBorder="1" applyAlignment="1" applyProtection="1">
      <alignment vertical="center"/>
    </xf>
    <xf numFmtId="169" fontId="8" fillId="3" borderId="0" xfId="0" applyNumberFormat="1" applyFont="1" applyFill="1" applyBorder="1" applyAlignment="1" applyProtection="1">
      <alignment vertical="center"/>
    </xf>
    <xf numFmtId="9" fontId="8" fillId="3" borderId="0" xfId="0" applyNumberFormat="1" applyFont="1" applyFill="1" applyAlignment="1" applyProtection="1">
      <alignment vertical="center"/>
    </xf>
    <xf numFmtId="169" fontId="8" fillId="3" borderId="0" xfId="0" applyNumberFormat="1" applyFont="1" applyFill="1" applyAlignment="1" applyProtection="1">
      <alignment vertical="center"/>
    </xf>
    <xf numFmtId="0" fontId="8" fillId="3" borderId="42" xfId="0" quotePrefix="1" applyFont="1" applyFill="1" applyBorder="1" applyAlignment="1" applyProtection="1">
      <alignment horizontal="left" vertical="center"/>
    </xf>
    <xf numFmtId="164" fontId="8" fillId="3" borderId="41" xfId="4" applyNumberFormat="1" applyFont="1" applyFill="1" applyBorder="1" applyAlignment="1">
      <alignment horizontal="center" vertical="center"/>
    </xf>
    <xf numFmtId="169" fontId="3" fillId="3" borderId="0" xfId="0" applyNumberFormat="1" applyFont="1" applyFill="1" applyBorder="1" applyAlignment="1" applyProtection="1">
      <alignment vertical="center"/>
    </xf>
    <xf numFmtId="0" fontId="8" fillId="3" borderId="0" xfId="0" quotePrefix="1" applyFont="1" applyFill="1" applyBorder="1" applyAlignment="1" applyProtection="1">
      <alignment horizontal="left" vertical="center"/>
    </xf>
    <xf numFmtId="169" fontId="85" fillId="12" borderId="2" xfId="0" applyNumberFormat="1" applyFont="1" applyFill="1" applyBorder="1" applyAlignment="1">
      <alignment vertical="center"/>
    </xf>
    <xf numFmtId="169" fontId="8" fillId="3" borderId="72" xfId="4" applyNumberFormat="1" applyFont="1" applyFill="1" applyBorder="1" applyAlignment="1">
      <alignment horizontal="center" vertical="center"/>
    </xf>
    <xf numFmtId="169" fontId="8" fillId="3" borderId="42" xfId="0" applyNumberFormat="1" applyFont="1" applyFill="1" applyBorder="1" applyAlignment="1" applyProtection="1">
      <alignment vertical="center"/>
    </xf>
    <xf numFmtId="0" fontId="0" fillId="2" borderId="0" xfId="0" applyFill="1" applyAlignment="1">
      <alignment vertical="center"/>
    </xf>
    <xf numFmtId="169" fontId="4" fillId="2" borderId="0" xfId="0" applyNumberFormat="1" applyFont="1" applyFill="1" applyAlignment="1" applyProtection="1">
      <alignment horizontal="right" vertical="center"/>
    </xf>
    <xf numFmtId="0" fontId="35" fillId="2" borderId="0" xfId="0" quotePrefix="1" applyFont="1" applyFill="1" applyAlignment="1">
      <alignment vertical="center"/>
    </xf>
    <xf numFmtId="2" fontId="65" fillId="11" borderId="0" xfId="0" quotePrefix="1" applyNumberFormat="1" applyFont="1" applyFill="1" applyAlignment="1">
      <alignment horizontal="center" vertical="center"/>
    </xf>
    <xf numFmtId="2" fontId="65" fillId="2" borderId="0" xfId="0" quotePrefix="1" applyNumberFormat="1" applyFont="1" applyFill="1" applyAlignment="1">
      <alignment horizontal="center" vertical="center"/>
    </xf>
    <xf numFmtId="0" fontId="35" fillId="0" borderId="26" xfId="0" applyNumberFormat="1" applyFont="1" applyBorder="1" applyAlignment="1">
      <alignment horizontal="center" vertical="center"/>
    </xf>
    <xf numFmtId="0" fontId="4" fillId="2" borderId="0" xfId="0" applyFont="1" applyFill="1" applyAlignment="1">
      <alignment horizontal="center" vertical="center"/>
    </xf>
    <xf numFmtId="0" fontId="4" fillId="2" borderId="0" xfId="0" applyNumberFormat="1" applyFont="1" applyFill="1" applyAlignment="1">
      <alignment horizontal="center" vertical="center"/>
    </xf>
    <xf numFmtId="0" fontId="11" fillId="2" borderId="0" xfId="0" applyFont="1" applyFill="1" applyAlignment="1">
      <alignment horizontal="left" vertical="center"/>
    </xf>
    <xf numFmtId="169" fontId="12" fillId="3" borderId="41" xfId="1" applyNumberFormat="1" applyFont="1" applyFill="1" applyBorder="1" applyAlignment="1">
      <alignment vertical="center"/>
    </xf>
    <xf numFmtId="169" fontId="3" fillId="3" borderId="0" xfId="1" applyNumberFormat="1" applyFill="1" applyAlignment="1">
      <alignment vertical="center"/>
    </xf>
    <xf numFmtId="164" fontId="12" fillId="3" borderId="0" xfId="4" applyNumberFormat="1" applyFont="1" applyFill="1" applyAlignment="1">
      <alignment vertical="center"/>
    </xf>
    <xf numFmtId="169" fontId="0" fillId="3" borderId="0" xfId="0" applyNumberFormat="1" applyFill="1" applyAlignment="1">
      <alignment vertical="center"/>
    </xf>
    <xf numFmtId="164" fontId="8" fillId="3" borderId="0" xfId="0" applyNumberFormat="1" applyFont="1" applyFill="1" applyAlignment="1" applyProtection="1">
      <alignment vertical="center"/>
      <protection locked="0"/>
    </xf>
    <xf numFmtId="0" fontId="15" fillId="3" borderId="0" xfId="0" applyFont="1" applyFill="1" applyAlignment="1" applyProtection="1">
      <alignment horizontal="center" vertical="center"/>
      <protection locked="0"/>
    </xf>
    <xf numFmtId="169" fontId="4" fillId="3" borderId="0" xfId="0" applyNumberFormat="1" applyFont="1" applyFill="1" applyAlignment="1" applyProtection="1">
      <alignment vertical="center"/>
    </xf>
    <xf numFmtId="169" fontId="4" fillId="3" borderId="42" xfId="0" applyNumberFormat="1" applyFont="1" applyFill="1" applyBorder="1" applyAlignment="1" applyProtection="1">
      <alignment horizontal="center" vertical="center"/>
    </xf>
    <xf numFmtId="169" fontId="4" fillId="2" borderId="0" xfId="0" applyNumberFormat="1" applyFont="1" applyFill="1" applyAlignment="1" applyProtection="1">
      <alignment vertical="center"/>
    </xf>
    <xf numFmtId="0" fontId="8" fillId="3" borderId="0" xfId="0" applyFont="1" applyFill="1" applyAlignment="1">
      <alignment vertical="center"/>
    </xf>
    <xf numFmtId="0" fontId="25" fillId="0" borderId="0" xfId="13" applyFont="1" applyAlignment="1">
      <alignment horizontal="center"/>
    </xf>
    <xf numFmtId="165" fontId="70" fillId="13" borderId="0" xfId="13" applyNumberFormat="1" applyFont="1" applyFill="1"/>
    <xf numFmtId="165" fontId="11" fillId="0" borderId="0" xfId="13" applyNumberFormat="1" applyFont="1"/>
    <xf numFmtId="164" fontId="11" fillId="0" borderId="0" xfId="4" applyNumberFormat="1" applyFont="1"/>
    <xf numFmtId="164" fontId="11" fillId="19" borderId="0" xfId="14" applyNumberFormat="1" applyFont="1" applyFill="1"/>
    <xf numFmtId="164" fontId="11" fillId="10" borderId="0" xfId="4" applyNumberFormat="1" applyFont="1" applyFill="1"/>
    <xf numFmtId="0" fontId="2" fillId="0" borderId="78" xfId="16" applyBorder="1"/>
    <xf numFmtId="0" fontId="93" fillId="0" borderId="79" xfId="13" quotePrefix="1" applyFont="1" applyBorder="1" applyAlignment="1">
      <alignment horizontal="left"/>
    </xf>
    <xf numFmtId="0" fontId="23" fillId="0" borderId="79" xfId="13" quotePrefix="1" applyFont="1" applyBorder="1" applyAlignment="1">
      <alignment horizontal="left" indent="1"/>
    </xf>
    <xf numFmtId="0" fontId="2" fillId="0" borderId="79" xfId="16" applyBorder="1"/>
    <xf numFmtId="0" fontId="2" fillId="0" borderId="80" xfId="16" applyBorder="1"/>
    <xf numFmtId="0" fontId="2" fillId="0" borderId="0" xfId="16"/>
    <xf numFmtId="0" fontId="2" fillId="0" borderId="29" xfId="16" applyBorder="1"/>
    <xf numFmtId="0" fontId="2" fillId="0" borderId="81" xfId="16" applyBorder="1"/>
    <xf numFmtId="0" fontId="2" fillId="0" borderId="0" xfId="16" applyAlignment="1">
      <alignment horizontal="left"/>
    </xf>
    <xf numFmtId="0" fontId="2" fillId="26" borderId="0" xfId="16" applyFill="1"/>
    <xf numFmtId="0" fontId="94" fillId="27" borderId="0" xfId="16" applyFont="1" applyFill="1"/>
    <xf numFmtId="0" fontId="95" fillId="0" borderId="0" xfId="16" applyFont="1"/>
    <xf numFmtId="0" fontId="96" fillId="0" borderId="81" xfId="16" applyFont="1" applyBorder="1"/>
    <xf numFmtId="0" fontId="2" fillId="0" borderId="30" xfId="16" applyBorder="1"/>
    <xf numFmtId="0" fontId="2" fillId="0" borderId="3" xfId="16" applyBorder="1"/>
    <xf numFmtId="0" fontId="96" fillId="24" borderId="82" xfId="16" applyFont="1" applyFill="1" applyBorder="1"/>
    <xf numFmtId="0" fontId="2" fillId="18" borderId="0" xfId="16" applyFill="1"/>
    <xf numFmtId="0" fontId="2" fillId="28" borderId="0" xfId="16" applyFill="1"/>
    <xf numFmtId="0" fontId="2" fillId="0" borderId="0" xfId="16" applyAlignment="1">
      <alignment vertical="top"/>
    </xf>
    <xf numFmtId="0" fontId="2" fillId="29" borderId="0" xfId="16" applyFill="1"/>
    <xf numFmtId="15" fontId="83" fillId="0" borderId="0" xfId="13" applyNumberFormat="1" applyFont="1"/>
    <xf numFmtId="17" fontId="31" fillId="0" borderId="0" xfId="13" applyNumberFormat="1" applyFont="1"/>
    <xf numFmtId="0" fontId="30" fillId="5" borderId="0" xfId="13" quotePrefix="1" applyFont="1" applyFill="1" applyAlignment="1">
      <alignment horizontal="left"/>
    </xf>
    <xf numFmtId="0" fontId="35" fillId="0" borderId="26" xfId="13" applyFont="1" applyBorder="1" applyAlignment="1">
      <alignment horizontal="center"/>
    </xf>
    <xf numFmtId="17" fontId="23" fillId="0" borderId="0" xfId="13" applyNumberFormat="1" applyFont="1"/>
    <xf numFmtId="9" fontId="23" fillId="0" borderId="8" xfId="13" applyNumberFormat="1" applyFont="1" applyBorder="1" applyAlignment="1">
      <alignment horizontal="center" wrapText="1"/>
    </xf>
    <xf numFmtId="1" fontId="4" fillId="0" borderId="11" xfId="13" applyNumberFormat="1" applyFont="1" applyBorder="1"/>
    <xf numFmtId="9" fontId="23" fillId="0" borderId="12" xfId="13" applyNumberFormat="1" applyFont="1" applyBorder="1" applyAlignment="1">
      <alignment horizontal="center" wrapText="1"/>
    </xf>
    <xf numFmtId="1" fontId="4" fillId="0" borderId="14" xfId="13" applyNumberFormat="1" applyFont="1" applyBorder="1"/>
    <xf numFmtId="9" fontId="23" fillId="0" borderId="8" xfId="13" quotePrefix="1" applyNumberFormat="1" applyFont="1" applyBorder="1" applyAlignment="1">
      <alignment horizontal="center" wrapText="1"/>
    </xf>
    <xf numFmtId="17" fontId="80" fillId="0" borderId="16" xfId="13" applyNumberFormat="1" applyFont="1" applyBorder="1" applyAlignment="1">
      <alignment horizontal="center"/>
    </xf>
    <xf numFmtId="9" fontId="4" fillId="0" borderId="18" xfId="13" applyNumberFormat="1" applyFont="1" applyBorder="1" applyAlignment="1">
      <alignment horizontal="center"/>
    </xf>
    <xf numFmtId="165" fontId="23" fillId="0" borderId="32" xfId="13" applyNumberFormat="1" applyFont="1" applyBorder="1" applyAlignment="1">
      <alignment horizontal="right"/>
    </xf>
    <xf numFmtId="165" fontId="23" fillId="0" borderId="59" xfId="13" applyNumberFormat="1" applyFont="1" applyBorder="1" applyAlignment="1">
      <alignment horizontal="right"/>
    </xf>
    <xf numFmtId="165" fontId="23" fillId="0" borderId="60" xfId="13" applyNumberFormat="1" applyFont="1" applyBorder="1" applyAlignment="1">
      <alignment horizontal="right"/>
    </xf>
    <xf numFmtId="165" fontId="23" fillId="0" borderId="61" xfId="13" applyNumberFormat="1" applyFont="1" applyBorder="1" applyAlignment="1">
      <alignment horizontal="right"/>
    </xf>
    <xf numFmtId="165" fontId="23" fillId="0" borderId="62" xfId="13" applyNumberFormat="1" applyFont="1" applyBorder="1" applyAlignment="1">
      <alignment horizontal="right"/>
    </xf>
    <xf numFmtId="17" fontId="35" fillId="0" borderId="83" xfId="13" applyNumberFormat="1" applyFont="1" applyBorder="1" applyAlignment="1">
      <alignment horizontal="center"/>
    </xf>
    <xf numFmtId="9" fontId="4" fillId="0" borderId="21" xfId="13" applyNumberFormat="1" applyFont="1" applyBorder="1" applyAlignment="1">
      <alignment horizontal="center"/>
    </xf>
    <xf numFmtId="165" fontId="23" fillId="0" borderId="33" xfId="13" applyNumberFormat="1" applyFont="1" applyBorder="1" applyAlignment="1">
      <alignment horizontal="right"/>
    </xf>
    <xf numFmtId="165" fontId="23" fillId="0" borderId="63" xfId="13" applyNumberFormat="1" applyFont="1" applyBorder="1" applyAlignment="1">
      <alignment horizontal="right"/>
    </xf>
    <xf numFmtId="165" fontId="23" fillId="0" borderId="64" xfId="13" applyNumberFormat="1" applyFont="1" applyBorder="1" applyAlignment="1">
      <alignment horizontal="right"/>
    </xf>
    <xf numFmtId="165" fontId="23" fillId="0" borderId="65" xfId="13" applyNumberFormat="1" applyFont="1" applyBorder="1" applyAlignment="1">
      <alignment horizontal="right"/>
    </xf>
    <xf numFmtId="165" fontId="23" fillId="0" borderId="66" xfId="13" applyNumberFormat="1" applyFont="1" applyBorder="1" applyAlignment="1">
      <alignment horizontal="right"/>
    </xf>
    <xf numFmtId="17" fontId="35" fillId="0" borderId="0" xfId="13" applyNumberFormat="1" applyFont="1" applyAlignment="1">
      <alignment horizontal="center"/>
    </xf>
    <xf numFmtId="0" fontId="32" fillId="0" borderId="0" xfId="13" applyFont="1" applyAlignment="1">
      <alignment horizontal="center"/>
    </xf>
    <xf numFmtId="0" fontId="30" fillId="0" borderId="0" xfId="13" quotePrefix="1" applyFont="1" applyAlignment="1">
      <alignment horizontal="right"/>
    </xf>
    <xf numFmtId="0" fontId="39" fillId="0" borderId="0" xfId="13" quotePrefix="1" applyFont="1" applyAlignment="1">
      <alignment horizontal="left"/>
    </xf>
    <xf numFmtId="10" fontId="4" fillId="0" borderId="0" xfId="13" applyNumberFormat="1" applyFont="1"/>
    <xf numFmtId="0" fontId="39" fillId="0" borderId="0" xfId="13" applyFont="1" applyAlignment="1">
      <alignment horizontal="right"/>
    </xf>
    <xf numFmtId="1" fontId="4" fillId="0" borderId="1" xfId="13" applyNumberFormat="1" applyFont="1" applyBorder="1"/>
    <xf numFmtId="9" fontId="4" fillId="0" borderId="24" xfId="13" applyNumberFormat="1" applyFont="1" applyBorder="1" applyAlignment="1">
      <alignment horizontal="center"/>
    </xf>
    <xf numFmtId="165" fontId="23" fillId="0" borderId="34" xfId="13" applyNumberFormat="1" applyFont="1" applyBorder="1" applyAlignment="1">
      <alignment horizontal="right"/>
    </xf>
    <xf numFmtId="165" fontId="23" fillId="0" borderId="67" xfId="13" applyNumberFormat="1" applyFont="1" applyBorder="1" applyAlignment="1">
      <alignment horizontal="right"/>
    </xf>
    <xf numFmtId="165" fontId="23" fillId="0" borderId="68" xfId="13" applyNumberFormat="1" applyFont="1" applyBorder="1" applyAlignment="1">
      <alignment horizontal="right"/>
    </xf>
    <xf numFmtId="165" fontId="23" fillId="0" borderId="69" xfId="13" applyNumberFormat="1" applyFont="1" applyBorder="1" applyAlignment="1">
      <alignment horizontal="right"/>
    </xf>
    <xf numFmtId="165" fontId="23" fillId="0" borderId="70" xfId="13" applyNumberFormat="1" applyFont="1" applyBorder="1" applyAlignment="1">
      <alignment horizontal="right"/>
    </xf>
    <xf numFmtId="9" fontId="4" fillId="0" borderId="25" xfId="13" applyNumberFormat="1" applyFont="1" applyBorder="1" applyAlignment="1">
      <alignment horizontal="center"/>
    </xf>
    <xf numFmtId="165" fontId="11" fillId="0" borderId="25" xfId="13" applyNumberFormat="1" applyFont="1" applyBorder="1"/>
    <xf numFmtId="165" fontId="11" fillId="0" borderId="6" xfId="13" applyNumberFormat="1" applyFont="1" applyBorder="1"/>
    <xf numFmtId="43" fontId="82" fillId="0" borderId="0" xfId="8" applyFont="1" applyAlignment="1">
      <alignment horizontal="center" vertical="center"/>
    </xf>
    <xf numFmtId="0" fontId="4" fillId="2" borderId="0" xfId="13" applyFont="1" applyFill="1" applyAlignment="1">
      <alignment horizontal="right"/>
    </xf>
    <xf numFmtId="1" fontId="81" fillId="0" borderId="16" xfId="13" applyNumberFormat="1" applyFont="1" applyBorder="1" applyAlignment="1">
      <alignment horizontal="center"/>
    </xf>
    <xf numFmtId="9" fontId="4" fillId="0" borderId="0" xfId="13" applyNumberFormat="1" applyFont="1" applyAlignment="1">
      <alignment horizontal="center"/>
    </xf>
    <xf numFmtId="168" fontId="11" fillId="0" borderId="0" xfId="13" applyNumberFormat="1" applyFont="1"/>
    <xf numFmtId="0" fontId="71" fillId="2" borderId="0" xfId="13" applyFont="1" applyFill="1"/>
    <xf numFmtId="170" fontId="4" fillId="0" borderId="0" xfId="13" applyNumberFormat="1" applyFont="1" applyAlignment="1">
      <alignment horizontal="center"/>
    </xf>
    <xf numFmtId="0" fontId="68" fillId="0" borderId="0" xfId="13" applyFont="1"/>
    <xf numFmtId="15" fontId="4" fillId="0" borderId="0" xfId="13" applyNumberFormat="1" applyFont="1" applyAlignment="1">
      <alignment horizontal="center"/>
    </xf>
    <xf numFmtId="9" fontId="4" fillId="2" borderId="0" xfId="13" applyNumberFormat="1" applyFont="1" applyFill="1" applyAlignment="1">
      <alignment horizontal="center"/>
    </xf>
    <xf numFmtId="165" fontId="32" fillId="2" borderId="0" xfId="13" applyNumberFormat="1" applyFont="1" applyFill="1"/>
    <xf numFmtId="164" fontId="11" fillId="0" borderId="0" xfId="14" applyNumberFormat="1" applyFont="1" applyFill="1"/>
    <xf numFmtId="164" fontId="11" fillId="0" borderId="0" xfId="4" applyNumberFormat="1" applyFont="1" applyFill="1"/>
    <xf numFmtId="0" fontId="11" fillId="3" borderId="44" xfId="0" applyFont="1" applyFill="1" applyBorder="1" applyAlignment="1" applyProtection="1">
      <alignment horizontal="center" vertical="center" wrapText="1"/>
    </xf>
    <xf numFmtId="0" fontId="0" fillId="0" borderId="44" xfId="0" applyBorder="1" applyAlignment="1">
      <alignment horizontal="center" vertical="center" wrapText="1"/>
    </xf>
    <xf numFmtId="0" fontId="0" fillId="0" borderId="43" xfId="0" applyBorder="1" applyAlignment="1">
      <alignment horizontal="center" vertical="center" wrapText="1"/>
    </xf>
    <xf numFmtId="0" fontId="6" fillId="3" borderId="0" xfId="0" applyFont="1" applyFill="1" applyAlignment="1" applyProtection="1">
      <alignment horizontal="left" wrapText="1"/>
    </xf>
    <xf numFmtId="0" fontId="11" fillId="3" borderId="44" xfId="0" applyFont="1" applyFill="1" applyBorder="1" applyAlignment="1" applyProtection="1">
      <alignment horizontal="center" vertical="center"/>
    </xf>
    <xf numFmtId="0" fontId="11" fillId="3" borderId="43" xfId="0" applyFont="1" applyFill="1" applyBorder="1" applyAlignment="1" applyProtection="1">
      <alignment horizontal="center" vertical="center"/>
    </xf>
    <xf numFmtId="0" fontId="29" fillId="2" borderId="0" xfId="2" applyFill="1" applyAlignment="1" applyProtection="1">
      <alignment horizontal="center"/>
    </xf>
    <xf numFmtId="0" fontId="82" fillId="13" borderId="0" xfId="0" applyFont="1" applyFill="1" applyAlignment="1">
      <alignment horizontal="left" wrapText="1" indent="1"/>
    </xf>
    <xf numFmtId="0" fontId="11" fillId="3" borderId="45" xfId="0" applyFont="1" applyFill="1" applyBorder="1" applyAlignment="1">
      <alignment horizontal="center" vertical="center"/>
    </xf>
    <xf numFmtId="0" fontId="11" fillId="3" borderId="44" xfId="0" applyFont="1" applyFill="1" applyBorder="1" applyAlignment="1">
      <alignment horizontal="center" vertical="center"/>
    </xf>
    <xf numFmtId="0" fontId="11" fillId="3" borderId="45"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0" fillId="0" borderId="44" xfId="0" applyBorder="1" applyAlignment="1">
      <alignment wrapText="1"/>
    </xf>
    <xf numFmtId="0" fontId="0" fillId="0" borderId="43" xfId="0" applyBorder="1" applyAlignment="1">
      <alignment wrapText="1"/>
    </xf>
    <xf numFmtId="0" fontId="3" fillId="3" borderId="0" xfId="0" applyFont="1" applyFill="1" applyBorder="1" applyAlignment="1" applyProtection="1">
      <alignment horizontal="center" wrapText="1"/>
    </xf>
    <xf numFmtId="0" fontId="3" fillId="0" borderId="0" xfId="0" applyFont="1" applyAlignment="1">
      <alignment wrapText="1"/>
    </xf>
    <xf numFmtId="0" fontId="11" fillId="3" borderId="72" xfId="0" applyFont="1" applyFill="1" applyBorder="1" applyAlignment="1" applyProtection="1">
      <alignment horizontal="center" wrapText="1"/>
    </xf>
    <xf numFmtId="0" fontId="11" fillId="0" borderId="72" xfId="0" applyFont="1" applyBorder="1" applyAlignment="1">
      <alignment wrapText="1"/>
    </xf>
    <xf numFmtId="0" fontId="8" fillId="3" borderId="39" xfId="0" applyFont="1" applyFill="1" applyBorder="1" applyAlignment="1" applyProtection="1">
      <alignment horizontal="center"/>
    </xf>
    <xf numFmtId="0" fontId="8" fillId="3" borderId="22" xfId="0" applyFont="1" applyFill="1" applyBorder="1" applyAlignment="1" applyProtection="1">
      <alignment horizontal="center"/>
    </xf>
    <xf numFmtId="0" fontId="3" fillId="3" borderId="41" xfId="0" applyFont="1" applyFill="1" applyBorder="1" applyAlignment="1" applyProtection="1">
      <alignment horizontal="center"/>
    </xf>
    <xf numFmtId="0" fontId="8" fillId="3" borderId="0" xfId="0" applyFont="1" applyFill="1" applyBorder="1" applyAlignment="1" applyProtection="1">
      <alignment horizontal="center"/>
    </xf>
    <xf numFmtId="0" fontId="8" fillId="3" borderId="41" xfId="0" applyFont="1" applyFill="1" applyBorder="1" applyAlignment="1" applyProtection="1">
      <alignment horizontal="center"/>
    </xf>
    <xf numFmtId="0" fontId="8" fillId="3" borderId="0" xfId="0" applyFont="1" applyFill="1" applyAlignment="1" applyProtection="1">
      <alignment horizontal="center"/>
    </xf>
    <xf numFmtId="0" fontId="5" fillId="3" borderId="0" xfId="0" applyFont="1" applyFill="1" applyAlignment="1" applyProtection="1">
      <alignment horizontal="left" wrapText="1"/>
    </xf>
    <xf numFmtId="0" fontId="11" fillId="3" borderId="45" xfId="0" applyFont="1" applyFill="1" applyBorder="1" applyAlignment="1" applyProtection="1">
      <alignment horizontal="center" vertical="center"/>
    </xf>
    <xf numFmtId="0" fontId="3" fillId="3" borderId="0" xfId="0" applyFont="1" applyFill="1" applyAlignment="1">
      <alignment horizontal="left" wrapText="1"/>
    </xf>
    <xf numFmtId="0" fontId="75" fillId="0" borderId="0" xfId="0" applyNumberFormat="1" applyFont="1" applyAlignment="1">
      <alignment horizontal="left" vertical="center" wrapText="1"/>
    </xf>
    <xf numFmtId="0" fontId="73" fillId="16" borderId="25" xfId="6" applyNumberFormat="1" applyFont="1" applyBorder="1" applyAlignment="1">
      <alignment horizontal="center" vertical="center" wrapText="1"/>
    </xf>
    <xf numFmtId="0" fontId="73" fillId="16" borderId="58" xfId="6" applyNumberFormat="1" applyFont="1" applyBorder="1" applyAlignment="1">
      <alignment horizontal="center" vertical="center" wrapText="1"/>
    </xf>
    <xf numFmtId="0" fontId="77" fillId="0" borderId="0" xfId="0" applyNumberFormat="1" applyFont="1" applyBorder="1" applyAlignment="1">
      <alignment horizontal="center" wrapText="1"/>
    </xf>
    <xf numFmtId="0" fontId="73" fillId="16" borderId="52" xfId="6" applyNumberFormat="1" applyFont="1" applyBorder="1" applyAlignment="1">
      <alignment horizontal="center" vertical="center" wrapText="1"/>
    </xf>
    <xf numFmtId="0" fontId="73" fillId="16" borderId="53" xfId="6" applyNumberFormat="1" applyFont="1" applyBorder="1" applyAlignment="1">
      <alignment horizontal="center" vertical="center" wrapText="1"/>
    </xf>
    <xf numFmtId="0" fontId="73" fillId="16" borderId="50" xfId="6" applyNumberFormat="1" applyFont="1" applyBorder="1" applyAlignment="1">
      <alignment horizontal="center" vertical="center" wrapText="1"/>
    </xf>
    <xf numFmtId="0" fontId="73" fillId="16" borderId="46" xfId="6" applyNumberFormat="1" applyFont="1" applyBorder="1" applyAlignment="1">
      <alignment horizontal="center" vertical="center" wrapText="1"/>
    </xf>
    <xf numFmtId="0" fontId="73" fillId="16" borderId="48" xfId="6" applyNumberFormat="1" applyFont="1" applyBorder="1" applyAlignment="1">
      <alignment horizontal="center" vertical="center" wrapText="1"/>
    </xf>
    <xf numFmtId="0" fontId="73" fillId="16" borderId="55" xfId="6" applyNumberFormat="1" applyFont="1" applyBorder="1" applyAlignment="1">
      <alignment horizontal="center" vertical="center" wrapText="1"/>
    </xf>
    <xf numFmtId="0" fontId="73" fillId="16" borderId="47" xfId="6" applyNumberFormat="1" applyFont="1" applyBorder="1" applyAlignment="1">
      <alignment horizontal="center" vertical="center" wrapText="1"/>
    </xf>
    <xf numFmtId="0" fontId="72" fillId="15" borderId="75" xfId="5" applyNumberFormat="1" applyBorder="1" applyAlignment="1">
      <alignment vertical="center" wrapText="1"/>
    </xf>
    <xf numFmtId="0" fontId="0" fillId="0" borderId="76" xfId="0" applyNumberFormat="1" applyBorder="1" applyAlignment="1">
      <alignment vertical="center" wrapText="1"/>
    </xf>
    <xf numFmtId="0" fontId="0" fillId="0" borderId="77" xfId="0" applyNumberFormat="1" applyBorder="1" applyAlignment="1">
      <alignment vertical="center" wrapText="1"/>
    </xf>
    <xf numFmtId="0" fontId="76" fillId="0" borderId="0" xfId="0" applyNumberFormat="1" applyFont="1" applyAlignment="1">
      <alignment horizontal="left" vertical="center" wrapText="1"/>
    </xf>
    <xf numFmtId="0" fontId="73" fillId="16" borderId="73" xfId="6" applyNumberFormat="1" applyFont="1" applyBorder="1" applyAlignment="1">
      <alignment horizontal="center" vertical="center" wrapText="1"/>
    </xf>
    <xf numFmtId="0" fontId="0" fillId="0" borderId="11" xfId="0" applyNumberFormat="1" applyBorder="1" applyAlignment="1">
      <alignment horizontal="center" vertical="center" wrapText="1"/>
    </xf>
    <xf numFmtId="0" fontId="0" fillId="0" borderId="74" xfId="0" applyNumberFormat="1" applyBorder="1" applyAlignment="1">
      <alignment horizontal="center" vertical="center" wrapText="1"/>
    </xf>
    <xf numFmtId="0" fontId="33" fillId="0" borderId="0" xfId="13" quotePrefix="1" applyFont="1" applyAlignment="1">
      <alignment horizontal="center"/>
    </xf>
    <xf numFmtId="0" fontId="33" fillId="0" borderId="0" xfId="13" applyFont="1" applyAlignment="1">
      <alignment horizontal="center"/>
    </xf>
    <xf numFmtId="0" fontId="4" fillId="2" borderId="0" xfId="13" applyFont="1" applyFill="1" applyAlignment="1">
      <alignment horizontal="left" vertical="top" wrapText="1"/>
    </xf>
    <xf numFmtId="0" fontId="97" fillId="0" borderId="0" xfId="16" applyFont="1" applyAlignment="1">
      <alignment horizontal="center" vertical="top" wrapText="1"/>
    </xf>
    <xf numFmtId="0" fontId="99" fillId="18" borderId="0" xfId="16" applyFont="1" applyFill="1" applyAlignment="1">
      <alignment horizontal="center" vertical="top"/>
    </xf>
    <xf numFmtId="0" fontId="95" fillId="18" borderId="0" xfId="16" applyFont="1" applyFill="1" applyAlignment="1">
      <alignment horizontal="center" vertical="top"/>
    </xf>
    <xf numFmtId="0" fontId="100" fillId="24" borderId="0" xfId="16" applyFont="1" applyFill="1" applyAlignment="1">
      <alignment horizontal="center" vertical="top"/>
    </xf>
    <xf numFmtId="2" fontId="11" fillId="0" borderId="0" xfId="4" applyNumberFormat="1" applyFont="1"/>
    <xf numFmtId="2" fontId="70" fillId="13" borderId="0" xfId="13" applyNumberFormat="1" applyFont="1" applyFill="1"/>
  </cellXfs>
  <cellStyles count="18">
    <cellStyle name="Accent1" xfId="6" builtinId="29"/>
    <cellStyle name="Accent2" xfId="7" builtinId="33"/>
    <cellStyle name="Comma 2" xfId="8" xr:uid="{00000000-0005-0000-0000-000003000000}"/>
    <cellStyle name="Currency" xfId="1" builtinId="4"/>
    <cellStyle name="DataInput" xfId="10" xr:uid="{00000000-0005-0000-0000-000005000000}"/>
    <cellStyle name="DataInput $" xfId="11" xr:uid="{00000000-0005-0000-0000-000006000000}"/>
    <cellStyle name="DataInput %" xfId="12" xr:uid="{00000000-0005-0000-0000-000007000000}"/>
    <cellStyle name="Hyperlink" xfId="2" builtinId="8"/>
    <cellStyle name="Hyperlink_CWCCISS 03 31 07" xfId="3" xr:uid="{00000000-0005-0000-0000-000009000000}"/>
    <cellStyle name="Neutral" xfId="15" builtinId="28"/>
    <cellStyle name="Neutral 2" xfId="9" xr:uid="{00000000-0005-0000-0000-00000B000000}"/>
    <cellStyle name="Normal" xfId="0" builtinId="0" customBuiltin="1"/>
    <cellStyle name="Normal 2" xfId="14" xr:uid="{00000000-0005-0000-0000-00000D000000}"/>
    <cellStyle name="Normal 2 3" xfId="13" xr:uid="{00000000-0005-0000-0000-00000E000000}"/>
    <cellStyle name="Normal 3" xfId="16" xr:uid="{DEC72F72-560C-4305-9E25-6C9B80CF72F4}"/>
    <cellStyle name="Normal 4" xfId="17" xr:uid="{07B4466B-8D65-4FF9-A465-1B34F0676F7F}"/>
    <cellStyle name="Output" xfId="5" builtinId="21"/>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47625</xdr:rowOff>
    </xdr:from>
    <xdr:to>
      <xdr:col>24</xdr:col>
      <xdr:colOff>323850</xdr:colOff>
      <xdr:row>3</xdr:row>
      <xdr:rowOff>2609851</xdr:rowOff>
    </xdr:to>
    <xdr:sp macro="" textlink="">
      <xdr:nvSpPr>
        <xdr:cNvPr id="2" name="Text Box 37">
          <a:extLst>
            <a:ext uri="{FF2B5EF4-FFF2-40B4-BE49-F238E27FC236}">
              <a16:creationId xmlns:a16="http://schemas.microsoft.com/office/drawing/2014/main" id="{00000000-0008-0000-0000-000002000000}"/>
            </a:ext>
          </a:extLst>
        </xdr:cNvPr>
        <xdr:cNvSpPr txBox="1">
          <a:spLocks noChangeArrowheads="1"/>
        </xdr:cNvSpPr>
      </xdr:nvSpPr>
      <xdr:spPr bwMode="auto">
        <a:xfrm>
          <a:off x="676275" y="47625"/>
          <a:ext cx="15963900" cy="8620126"/>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050" b="1" i="0" u="none" strike="noStrike" baseline="0">
              <a:solidFill>
                <a:srgbClr val="000000"/>
              </a:solidFill>
              <a:latin typeface="Arial"/>
              <a:cs typeface="Arial"/>
            </a:rPr>
            <a:t>Total Project Cost  (TPCS) BASICS:</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A completed TPCS will show the overall project cost by feature account of a project and an estimate of the total cost to complete the project(fully funded estimate).  It is essentially a summary of a programs cost by summing each construction contract  by WBS feature and its estimated lands damages and associated administrative costs.  These costs are escalated to the midpoint of construction and summed to give a fully funded cost.</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Things you need to complete a TPCS:</a:t>
          </a:r>
        </a:p>
        <a:p>
          <a:pPr algn="l" rtl="0">
            <a:defRPr sz="1000"/>
          </a:pPr>
          <a:r>
            <a:rPr lang="en-US" sz="1050" b="1" i="0" u="none" strike="noStrike" baseline="0">
              <a:solidFill>
                <a:srgbClr val="000000"/>
              </a:solidFill>
              <a:latin typeface="Arial"/>
              <a:cs typeface="Arial"/>
            </a:rPr>
            <a:t>Projected budget year planned to obtain funding to support the project development and construction.</a:t>
          </a:r>
        </a:p>
        <a:p>
          <a:pPr algn="l" rtl="0">
            <a:defRPr sz="1000"/>
          </a:pPr>
          <a:r>
            <a:rPr lang="en-US" sz="1050" b="1" i="0" u="none" strike="noStrike" baseline="0">
              <a:solidFill>
                <a:srgbClr val="000000"/>
              </a:solidFill>
              <a:latin typeface="Arial" pitchFamily="34" charset="0"/>
              <a:cs typeface="Arial" pitchFamily="34" charset="0"/>
            </a:rPr>
            <a:t>Effective price level date of estimate.</a:t>
          </a:r>
        </a:p>
        <a:p>
          <a:pPr algn="l" rtl="0">
            <a:defRPr sz="1000"/>
          </a:pPr>
          <a:r>
            <a:rPr lang="en-US" sz="1050" b="1" i="0" u="none" strike="noStrike" baseline="0">
              <a:solidFill>
                <a:srgbClr val="000000"/>
              </a:solidFill>
              <a:latin typeface="Arial" pitchFamily="34" charset="0"/>
              <a:cs typeface="Arial" pitchFamily="34" charset="0"/>
            </a:rPr>
            <a:t>Estimate of construction costs for the appropriate work breakdown structure.</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1" i="0" baseline="0">
              <a:latin typeface="Arial" pitchFamily="34" charset="0"/>
              <a:ea typeface="+mn-ea"/>
              <a:cs typeface="Arial" pitchFamily="34" charset="0"/>
            </a:rPr>
            <a:t>Estimates for other accounts (lands, damages, real estate, relocations, etc)</a:t>
          </a:r>
          <a:endParaRPr lang="en-US" sz="1050" b="1">
            <a:latin typeface="Arial" pitchFamily="34" charset="0"/>
            <a:cs typeface="Arial" pitchFamily="34" charset="0"/>
          </a:endParaRPr>
        </a:p>
        <a:p>
          <a:pPr algn="l" rtl="0">
            <a:defRPr sz="1000"/>
          </a:pPr>
          <a:r>
            <a:rPr lang="en-US" sz="1050" b="1" i="0" u="none" strike="noStrike" baseline="0">
              <a:solidFill>
                <a:srgbClr val="000000"/>
              </a:solidFill>
              <a:latin typeface="Arial" pitchFamily="34" charset="0"/>
              <a:cs typeface="Arial" pitchFamily="34" charset="0"/>
            </a:rPr>
            <a:t>Midpoint of construction schedule.</a:t>
          </a:r>
        </a:p>
        <a:p>
          <a:pPr algn="l" rtl="0">
            <a:defRPr sz="1000"/>
          </a:pPr>
          <a:r>
            <a:rPr lang="en-US" sz="1050" b="1" i="0" u="none" strike="noStrike" baseline="0">
              <a:solidFill>
                <a:srgbClr val="000000"/>
              </a:solidFill>
              <a:latin typeface="Arial"/>
              <a:cs typeface="Arial"/>
            </a:rPr>
            <a:t>Midpoint of design schedule.</a:t>
          </a:r>
        </a:p>
        <a:p>
          <a:pPr algn="l" rtl="0">
            <a:defRPr sz="1000"/>
          </a:pPr>
          <a:r>
            <a:rPr lang="en-US" sz="1050" b="1" i="0" u="none" strike="noStrike" baseline="0">
              <a:solidFill>
                <a:srgbClr val="000000"/>
              </a:solidFill>
              <a:latin typeface="Arial"/>
              <a:cs typeface="Arial"/>
            </a:rPr>
            <a:t>Midpoint of Lands and Damages, Relocations...</a:t>
          </a:r>
        </a:p>
        <a:p>
          <a:pPr algn="l" rtl="0">
            <a:defRPr sz="1000"/>
          </a:pPr>
          <a:r>
            <a:rPr lang="en-US" sz="1050" b="1" i="0" u="none" strike="noStrike" baseline="0">
              <a:solidFill>
                <a:srgbClr val="000000"/>
              </a:solidFill>
              <a:latin typeface="Arial"/>
              <a:cs typeface="Arial"/>
            </a:rPr>
            <a:t>30/31 accounts estimates or they may be calculated based on rule of thumb percentages (default on the spreadsheet).</a:t>
          </a:r>
        </a:p>
        <a:p>
          <a:pPr algn="l" rtl="0">
            <a:defRPr sz="1000"/>
          </a:pPr>
          <a:r>
            <a:rPr lang="en-US" sz="1050" b="1" i="0" u="none" strike="noStrike" baseline="0">
              <a:solidFill>
                <a:srgbClr val="000000"/>
              </a:solidFill>
              <a:latin typeface="Arial"/>
              <a:cs typeface="Arial"/>
            </a:rPr>
            <a:t>Risk Based contingencies.</a:t>
          </a:r>
        </a:p>
        <a:p>
          <a:pPr algn="l" rtl="0">
            <a:defRPr sz="1000"/>
          </a:pPr>
          <a:r>
            <a:rPr lang="en-US" sz="1050" b="1" i="0" u="none" strike="noStrike" baseline="0">
              <a:solidFill>
                <a:srgbClr val="000000"/>
              </a:solidFill>
              <a:latin typeface="Arial"/>
              <a:cs typeface="Arial"/>
            </a:rPr>
            <a:t>Current CWCCIS table (updated 2x per year, Mar and Sep) Downloadable from NWW’s web site.</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Other data that may be nice to know: ( you will need this for the 902 limit)</a:t>
          </a:r>
        </a:p>
        <a:p>
          <a:pPr algn="l" rtl="0">
            <a:defRPr sz="1000"/>
          </a:pPr>
          <a:r>
            <a:rPr lang="en-US" sz="1050" b="1" i="0" u="none" strike="noStrike" baseline="0">
              <a:solidFill>
                <a:srgbClr val="000000"/>
              </a:solidFill>
              <a:latin typeface="Arial"/>
              <a:cs typeface="Arial"/>
            </a:rPr>
            <a:t>Authorization legislation and date.</a:t>
          </a:r>
        </a:p>
        <a:p>
          <a:pPr algn="l" rtl="0">
            <a:defRPr sz="1000"/>
          </a:pPr>
          <a:r>
            <a:rPr lang="en-US" sz="1050" b="1" i="0" u="none" strike="noStrike" baseline="0">
              <a:solidFill>
                <a:srgbClr val="000000"/>
              </a:solidFill>
              <a:latin typeface="Arial"/>
              <a:cs typeface="Arial"/>
            </a:rPr>
            <a:t>Baseline estimate (estimate presented to Congress for authorization) Most likely in a report by the Chief of Engineers. You need this for the Work Breakdown Structure (WBS) to track changes in the project.</a:t>
          </a:r>
        </a:p>
        <a:p>
          <a:pPr algn="l" rtl="0">
            <a:defRPr sz="1000"/>
          </a:pPr>
          <a:r>
            <a:rPr lang="en-US" sz="1050" b="1" i="0" u="none" strike="noStrike" baseline="0">
              <a:solidFill>
                <a:srgbClr val="000000"/>
              </a:solidFill>
              <a:latin typeface="Arial"/>
              <a:cs typeface="Arial"/>
            </a:rPr>
            <a:t>Amount actually authorized by Congress.</a:t>
          </a:r>
        </a:p>
        <a:p>
          <a:pPr algn="l" rtl="0">
            <a:defRPr sz="1000"/>
          </a:pPr>
          <a:r>
            <a:rPr lang="en-US" sz="1050" b="1" i="0" u="none" strike="noStrike" baseline="0">
              <a:solidFill>
                <a:srgbClr val="000000"/>
              </a:solidFill>
              <a:latin typeface="Arial"/>
              <a:cs typeface="Arial"/>
            </a:rPr>
            <a:t>Contracts awarded, contracts ongoing and the respective WBS code and amount  (contingencies on completed work and ongoing construction are less than future construction work)</a:t>
          </a:r>
        </a:p>
        <a:p>
          <a:pPr algn="l" rtl="0">
            <a:defRPr sz="1000"/>
          </a:pPr>
          <a:r>
            <a:rPr lang="en-US" sz="1050" b="1" i="0" u="none" strike="noStrike" baseline="0">
              <a:solidFill>
                <a:srgbClr val="000000"/>
              </a:solidFill>
              <a:latin typeface="Arial"/>
              <a:cs typeface="Arial"/>
            </a:rPr>
            <a:t>Total of expenditures by WBS feature and year. </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Total project cost spreadsheet sums the account costs for a project/program based on the estimate data entered and will calculate the  30/31 accounts based on the percentages input into  the  data sheet.( For the 30/31 accounts the spreadsheet default is to use the rule of thumb percentages from the data sheet.  These may be changed accordingly either thru changing the percentages in the data sheet or may be adjusted for each item individually. (The Excel goal seeking function may be useful))</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Things to remember:</a:t>
          </a:r>
        </a:p>
        <a:p>
          <a:pPr algn="l" rtl="0">
            <a:defRPr sz="1000"/>
          </a:pPr>
          <a:r>
            <a:rPr lang="en-US" sz="1050" b="1" i="0" u="none" strike="noStrike" baseline="0">
              <a:solidFill>
                <a:srgbClr val="000000"/>
              </a:solidFill>
              <a:latin typeface="Arial"/>
              <a:cs typeface="Arial"/>
            </a:rPr>
            <a:t>- Estimates should be less than two years old (ER 1110-2-1302).</a:t>
          </a:r>
        </a:p>
        <a:p>
          <a:pPr algn="l" rtl="0">
            <a:defRPr sz="1000"/>
          </a:pPr>
          <a:r>
            <a:rPr lang="en-US" sz="1050" b="1" i="0" u="none" strike="noStrike" baseline="0">
              <a:solidFill>
                <a:srgbClr val="000000"/>
              </a:solidFill>
              <a:latin typeface="Arial"/>
              <a:cs typeface="Arial"/>
            </a:rPr>
            <a:t>- Make sure you are using the latest CWCCIS table/numbers for your TPCS! </a:t>
          </a:r>
        </a:p>
        <a:p>
          <a:pPr algn="l" rtl="0">
            <a:defRPr sz="1000"/>
          </a:pPr>
          <a:r>
            <a:rPr lang="en-US" sz="1050" b="1" i="0" u="none" strike="noStrike" baseline="0">
              <a:solidFill>
                <a:srgbClr val="000000"/>
              </a:solidFill>
              <a:latin typeface="Arial"/>
              <a:cs typeface="Arial"/>
            </a:rPr>
            <a:t>- Check that the costs are reasonable for where you are at in the stage of the project! I.e.- If you have already completed the bid package for a contract and have it on the shelf you most likely have expended most of the design cost. Therefore the rule of thumb 30/31 account percentages and amounts may be too high.</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How it works:</a:t>
          </a:r>
        </a:p>
        <a:p>
          <a:pPr algn="l" rtl="0">
            <a:defRPr sz="1000"/>
          </a:pPr>
          <a:r>
            <a:rPr lang="en-US" sz="1050" b="1" i="0" u="none" strike="noStrike" baseline="0">
              <a:solidFill>
                <a:srgbClr val="000000"/>
              </a:solidFill>
              <a:latin typeface="Arial"/>
              <a:cs typeface="Arial"/>
            </a:rPr>
            <a:t> Each estimate for the project/program is entered on a separate page of the TPCS  The estimate value (from MCACES)is entered in the left column of the page.  Contingency is entered and the sum of the estimate and the total is calculated.  Based on the date of the price level of the estimate, inflation is applied to bring the cost to the desired program year (middle column). From here the construction estimate is inflated to the midpoint of construction.</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All of the estimates sum up to the top sheet (summary-its the one with the signature blocks on it).  It is important to remember to check that the sheets sum correctly by WBS structure.  Don’t mix accounts!</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Fully Funded Contracts that have had funds obligated but not expended usually are entered at fully funded award price with 10% contingency. In general they are assumed to be at program year price level. </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For a non fully funded contract that have been awarded escalation to the midpoint may be required.  For this situation, make sure that you have an accurate total of estimated costs. </a:t>
          </a:r>
        </a:p>
        <a:p>
          <a:pPr algn="l" rtl="0">
            <a:defRPr sz="1000"/>
          </a:pPr>
          <a:r>
            <a:rPr lang="en-US" sz="1050" b="1" i="0" u="none" strike="noStrike" baseline="0">
              <a:solidFill>
                <a:srgbClr val="000000"/>
              </a:solidFill>
              <a:latin typeface="Arial"/>
              <a:cs typeface="Arial"/>
            </a:rPr>
            <a:t>TPCS Sheet. Generally Obligations should be entered as an estimate and expenditures should be totaled and put in the spent thru column on the summary page.   The key is to exclude contingency and escalation on spent funds.   </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GENERAL INSTRUCTIONS</a:t>
          </a:r>
          <a:r>
            <a:rPr lang="en-US" sz="1050" b="0" i="0" u="none" strike="noStrike" baseline="0">
              <a:solidFill>
                <a:srgbClr val="000000"/>
              </a:solidFill>
              <a:latin typeface="Arial"/>
              <a:cs typeface="Arial"/>
            </a:rPr>
            <a:t>:</a:t>
          </a:r>
          <a:r>
            <a:rPr lang="en-US" sz="1050" b="1" i="0" u="none" strike="noStrike" baseline="0">
              <a:solidFill>
                <a:srgbClr val="000000"/>
              </a:solidFill>
              <a:latin typeface="Arial"/>
              <a:cs typeface="Arial"/>
            </a:rPr>
            <a:t>       </a:t>
          </a:r>
        </a:p>
        <a:p>
          <a:pPr algn="l" rtl="0">
            <a:defRPr sz="1000"/>
          </a:pPr>
          <a:endParaRPr lang="en-US" sz="1050" b="1"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This worksheet is setup to include a summary sheet and four (4) separate contracts with one Construction WBS code.  If more "Contract" sheets are added, or you need to have multiple Construction WBS codes then:</a:t>
          </a:r>
        </a:p>
        <a:p>
          <a:pPr algn="l" rtl="0">
            <a:defRPr sz="1000"/>
          </a:pPr>
          <a:r>
            <a:rPr lang="en-US" sz="1050" b="1" i="0" u="none" strike="noStrike" baseline="0">
              <a:solidFill>
                <a:srgbClr val="000000"/>
              </a:solidFill>
              <a:latin typeface="Arial"/>
              <a:cs typeface="Arial"/>
            </a:rPr>
            <a:t>1- Fill out project data- this will populate the signatory blocks, program year, preparation date, etc.</a:t>
          </a:r>
        </a:p>
        <a:p>
          <a:pPr algn="l" rtl="0">
            <a:defRPr sz="1000"/>
          </a:pPr>
          <a:r>
            <a:rPr lang="en-US" sz="1100" b="1" i="0" u="none" strike="noStrike" baseline="0">
              <a:solidFill>
                <a:srgbClr val="000000"/>
              </a:solidFill>
              <a:latin typeface="Arial"/>
              <a:cs typeface="Arial"/>
            </a:rPr>
            <a:t>2 - Change the "Sum" in reference column 3 to sum correctly to the sheets below, </a:t>
          </a:r>
        </a:p>
        <a:p>
          <a:pPr algn="l" rtl="0">
            <a:defRPr sz="1000"/>
          </a:pPr>
          <a:r>
            <a:rPr lang="en-US" sz="1100" b="1" i="0" u="none" strike="noStrike" baseline="0">
              <a:solidFill>
                <a:srgbClr val="000000"/>
              </a:solidFill>
              <a:latin typeface="Arial"/>
              <a:cs typeface="Arial"/>
            </a:rPr>
            <a:t>3- Copy the revised formulas in  column 3 to columns  4, 9 &amp; 10, 15 &amp; 16</a:t>
          </a:r>
        </a:p>
        <a:p>
          <a:pPr algn="l" rtl="0">
            <a:defRPr sz="1000"/>
          </a:pPr>
          <a:r>
            <a:rPr lang="en-US" sz="1100" b="1" i="0" u="none" strike="noStrike" baseline="0">
              <a:solidFill>
                <a:srgbClr val="000000"/>
              </a:solidFill>
              <a:latin typeface="Arial"/>
              <a:cs typeface="Arial"/>
            </a:rPr>
            <a:t>4 - Use row "X" to check the summation of the spreadsheet.</a:t>
          </a:r>
        </a:p>
        <a:p>
          <a:pPr algn="l" rtl="0">
            <a:defRPr sz="1000"/>
          </a:pPr>
          <a:r>
            <a:rPr lang="en-US" sz="1100" b="1" i="0" u="none" strike="noStrike" baseline="0">
              <a:solidFill>
                <a:srgbClr val="000000"/>
              </a:solidFill>
              <a:latin typeface="Arial"/>
              <a:cs typeface="Arial"/>
            </a:rPr>
            <a:t>5 - Select the appropriate Quarter for each item.  Indexes &amp; Time Period dates will come automatically.  Check Time Periods.</a:t>
          </a:r>
        </a:p>
        <a:p>
          <a:pPr algn="l" rtl="0">
            <a:defRPr sz="1000"/>
          </a:pPr>
          <a:r>
            <a:rPr lang="en-US" sz="1100" b="1" i="0" u="none" strike="noStrike" baseline="0">
              <a:solidFill>
                <a:srgbClr val="000000"/>
              </a:solidFill>
              <a:latin typeface="Arial"/>
              <a:cs typeface="Arial"/>
            </a:rPr>
            <a:t>6 Select Feature WBS.   Feature description will come in automatically.</a:t>
          </a:r>
        </a:p>
        <a:p>
          <a:pPr algn="l" rtl="0">
            <a:defRPr sz="1000"/>
          </a:pPr>
          <a:r>
            <a:rPr lang="en-US" sz="1100" b="1" i="0" u="none" strike="noStrike" baseline="0">
              <a:solidFill>
                <a:srgbClr val="000000"/>
              </a:solidFill>
              <a:latin typeface="Arial"/>
              <a:cs typeface="Arial"/>
            </a:rPr>
            <a:t>7-  Enter the amounts spent thru the past Fiscal year in the appropriate cells in reference column 13 on the summary page</a:t>
          </a:r>
        </a:p>
      </xdr:txBody>
    </xdr:sp>
    <xdr:clientData/>
  </xdr:twoCellAnchor>
  <xdr:twoCellAnchor>
    <xdr:from>
      <xdr:col>19</xdr:col>
      <xdr:colOff>676275</xdr:colOff>
      <xdr:row>32</xdr:row>
      <xdr:rowOff>95250</xdr:rowOff>
    </xdr:from>
    <xdr:to>
      <xdr:col>27</xdr:col>
      <xdr:colOff>0</xdr:colOff>
      <xdr:row>42</xdr:row>
      <xdr:rowOff>19050</xdr:rowOff>
    </xdr:to>
    <xdr:sp macro="" textlink="">
      <xdr:nvSpPr>
        <xdr:cNvPr id="3" name="Text Box 95">
          <a:extLst>
            <a:ext uri="{FF2B5EF4-FFF2-40B4-BE49-F238E27FC236}">
              <a16:creationId xmlns:a16="http://schemas.microsoft.com/office/drawing/2014/main" id="{00000000-0008-0000-0000-000003000000}"/>
            </a:ext>
          </a:extLst>
        </xdr:cNvPr>
        <xdr:cNvSpPr txBox="1">
          <a:spLocks noChangeArrowheads="1"/>
        </xdr:cNvSpPr>
      </xdr:nvSpPr>
      <xdr:spPr bwMode="auto">
        <a:xfrm>
          <a:off x="17211675" y="5438775"/>
          <a:ext cx="4048125" cy="1543050"/>
        </a:xfrm>
        <a:prstGeom prst="rect">
          <a:avLst/>
        </a:prstGeom>
        <a:solidFill>
          <a:srgbClr val="FFFF99"/>
        </a:solidFill>
        <a:ln w="9525">
          <a:solidFill>
            <a:srgbClr val="000000"/>
          </a:solidFill>
          <a:miter lim="800000"/>
          <a:headEnd/>
          <a:tailEnd/>
        </a:ln>
      </xdr:spPr>
      <xdr:txBody>
        <a:bodyPr vertOverflow="clip" wrap="square" lIns="36576" tIns="22860" rIns="36576" bIns="0" anchor="t" upright="1"/>
        <a:lstStyle/>
        <a:p>
          <a:pPr algn="ctr" rtl="0">
            <a:defRPr sz="1000"/>
          </a:pPr>
          <a:r>
            <a:rPr lang="en-US" sz="1200" b="0" i="0" u="none" strike="noStrike" baseline="0">
              <a:solidFill>
                <a:srgbClr val="000000"/>
              </a:solidFill>
              <a:latin typeface="Arial"/>
              <a:cs typeface="Arial"/>
            </a:rPr>
            <a:t>%'s are based on construction dollars amounts.</a:t>
          </a:r>
        </a:p>
        <a:p>
          <a:pPr algn="ctr" rtl="0">
            <a:defRPr sz="1000"/>
          </a:pPr>
          <a:r>
            <a:rPr lang="en-US" sz="1200" b="0" i="0" u="none" strike="noStrike" baseline="0">
              <a:solidFill>
                <a:srgbClr val="000000"/>
              </a:solidFill>
              <a:latin typeface="Arial"/>
              <a:cs typeface="Arial"/>
            </a:rPr>
            <a:t>Accept default distribution of 30 and 31 accounts </a:t>
          </a:r>
        </a:p>
        <a:p>
          <a:pPr algn="ctr" rtl="0">
            <a:defRPr sz="1000"/>
          </a:pPr>
          <a:r>
            <a:rPr lang="en-US" sz="1200" b="0" i="0" u="none" strike="noStrike" baseline="0">
              <a:solidFill>
                <a:srgbClr val="000000"/>
              </a:solidFill>
              <a:latin typeface="Arial"/>
              <a:cs typeface="Arial"/>
            </a:rPr>
            <a:t>or</a:t>
          </a:r>
        </a:p>
        <a:p>
          <a:pPr algn="ctr" rtl="0">
            <a:defRPr sz="1000"/>
          </a:pPr>
          <a:r>
            <a:rPr lang="en-US" sz="1200" b="0" i="0" u="none" strike="noStrike" baseline="0">
              <a:solidFill>
                <a:srgbClr val="000000"/>
              </a:solidFill>
              <a:latin typeface="Arial"/>
              <a:cs typeface="Arial"/>
            </a:rPr>
            <a:t>Enter your preferred percentages</a:t>
          </a:r>
        </a:p>
        <a:p>
          <a:pPr algn="ctr" rtl="0">
            <a:defRPr sz="1000"/>
          </a:pPr>
          <a:r>
            <a:rPr lang="en-US" sz="1200" b="0" i="0" u="none" strike="noStrike" baseline="0">
              <a:solidFill>
                <a:srgbClr val="000000"/>
              </a:solidFill>
              <a:latin typeface="Arial"/>
              <a:cs typeface="Arial"/>
            </a:rPr>
            <a:t>or</a:t>
          </a:r>
        </a:p>
        <a:p>
          <a:pPr algn="ctr" rtl="0">
            <a:defRPr sz="1000"/>
          </a:pPr>
          <a:r>
            <a:rPr lang="en-US" sz="1200" b="0" i="0" u="none" strike="noStrike" baseline="0">
              <a:solidFill>
                <a:srgbClr val="000000"/>
              </a:solidFill>
              <a:latin typeface="Arial"/>
              <a:cs typeface="Arial"/>
            </a:rPr>
            <a:t>Use Goal Seek on each individual line within the TPCS spreadsheet to make the estimate match a 564</a:t>
          </a:r>
        </a:p>
      </xdr:txBody>
    </xdr:sp>
    <xdr:clientData/>
  </xdr:twoCellAnchor>
  <xdr:twoCellAnchor>
    <xdr:from>
      <xdr:col>17</xdr:col>
      <xdr:colOff>542925</xdr:colOff>
      <xdr:row>31</xdr:row>
      <xdr:rowOff>19050</xdr:rowOff>
    </xdr:from>
    <xdr:to>
      <xdr:col>20</xdr:col>
      <xdr:colOff>9525</xdr:colOff>
      <xdr:row>33</xdr:row>
      <xdr:rowOff>85725</xdr:rowOff>
    </xdr:to>
    <xdr:sp macro="" textlink="">
      <xdr:nvSpPr>
        <xdr:cNvPr id="4" name="AutoShape 97" descr="737c1164-81b3-4625-a4ee-6f49fdc61e35">
          <a:extLst>
            <a:ext uri="{FF2B5EF4-FFF2-40B4-BE49-F238E27FC236}">
              <a16:creationId xmlns:a16="http://schemas.microsoft.com/office/drawing/2014/main" id="{00000000-0008-0000-0000-000004000000}"/>
            </a:ext>
          </a:extLst>
        </xdr:cNvPr>
        <xdr:cNvSpPr>
          <a:spLocks noChangeArrowheads="1"/>
        </xdr:cNvSpPr>
      </xdr:nvSpPr>
      <xdr:spPr bwMode="auto">
        <a:xfrm rot="2081710">
          <a:off x="15773400" y="5200650"/>
          <a:ext cx="1485900" cy="390525"/>
        </a:xfrm>
        <a:prstGeom prst="leftArrow">
          <a:avLst>
            <a:gd name="adj1" fmla="val 50000"/>
            <a:gd name="adj2" fmla="val 76471"/>
          </a:avLst>
        </a:prstGeom>
        <a:solidFill>
          <a:srgbClr val="FFFF00"/>
        </a:solidFill>
        <a:ln w="9525">
          <a:solidFill>
            <a:srgbClr val="000000"/>
          </a:solidFill>
          <a:miter lim="800000"/>
          <a:headEnd/>
          <a:tailEnd/>
        </a:ln>
      </xdr:spPr>
    </xdr:sp>
    <xdr:clientData/>
  </xdr:twoCellAnchor>
  <xdr:twoCellAnchor>
    <xdr:from>
      <xdr:col>4</xdr:col>
      <xdr:colOff>238125</xdr:colOff>
      <xdr:row>13</xdr:row>
      <xdr:rowOff>234950</xdr:rowOff>
    </xdr:from>
    <xdr:to>
      <xdr:col>9</xdr:col>
      <xdr:colOff>257175</xdr:colOff>
      <xdr:row>22</xdr:row>
      <xdr:rowOff>88900</xdr:rowOff>
    </xdr:to>
    <xdr:sp macro="" textlink="">
      <xdr:nvSpPr>
        <xdr:cNvPr id="5" name="Text Box 98">
          <a:extLst>
            <a:ext uri="{FF2B5EF4-FFF2-40B4-BE49-F238E27FC236}">
              <a16:creationId xmlns:a16="http://schemas.microsoft.com/office/drawing/2014/main" id="{00000000-0008-0000-0000-000005000000}"/>
            </a:ext>
          </a:extLst>
        </xdr:cNvPr>
        <xdr:cNvSpPr txBox="1">
          <a:spLocks noChangeArrowheads="1"/>
        </xdr:cNvSpPr>
      </xdr:nvSpPr>
      <xdr:spPr bwMode="auto">
        <a:xfrm>
          <a:off x="3152775" y="2425700"/>
          <a:ext cx="5657850" cy="1387475"/>
        </a:xfrm>
        <a:prstGeom prst="rect">
          <a:avLst/>
        </a:prstGeom>
        <a:solidFill>
          <a:srgbClr val="FFFF99"/>
        </a:solidFill>
        <a:ln w="9525">
          <a:solidFill>
            <a:srgbClr val="000000"/>
          </a:solidFill>
          <a:miter lim="800000"/>
          <a:headEnd/>
          <a:tailEnd/>
        </a:ln>
      </xdr:spPr>
      <xdr:txBody>
        <a:bodyPr vertOverflow="clip" wrap="square" lIns="36576" tIns="22860" rIns="36576" bIns="0" anchor="t" upright="1"/>
        <a:lstStyle/>
        <a:p>
          <a:pPr algn="ctr" rtl="0">
            <a:defRPr sz="1000"/>
          </a:pPr>
          <a:r>
            <a:rPr lang="en-US" sz="1200" b="0" i="0" u="none" strike="noStrike" baseline="0">
              <a:solidFill>
                <a:srgbClr val="000000"/>
              </a:solidFill>
              <a:latin typeface="Arial"/>
              <a:cs typeface="Arial"/>
            </a:rPr>
            <a:t>Enter responsible parties and percentages desired for 30/31 Accounts, this will populate the TPCS sheet dates and signatory block. Program Year sets the date for escalation calculations.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6</xdr:row>
      <xdr:rowOff>142875</xdr:rowOff>
    </xdr:from>
    <xdr:to>
      <xdr:col>6</xdr:col>
      <xdr:colOff>352425</xdr:colOff>
      <xdr:row>13</xdr:row>
      <xdr:rowOff>133350</xdr:rowOff>
    </xdr:to>
    <xdr:sp macro="" textlink="">
      <xdr:nvSpPr>
        <xdr:cNvPr id="1110" name="Rectangle 86" descr="9f66b2ff-68da-4cc4-bfc7-3d8aedbdf051">
          <a:extLst>
            <a:ext uri="{FF2B5EF4-FFF2-40B4-BE49-F238E27FC236}">
              <a16:creationId xmlns:a16="http://schemas.microsoft.com/office/drawing/2014/main" id="{00000000-0008-0000-0100-000056040000}"/>
            </a:ext>
          </a:extLst>
        </xdr:cNvPr>
        <xdr:cNvSpPr>
          <a:spLocks noChangeArrowheads="1"/>
        </xdr:cNvSpPr>
      </xdr:nvSpPr>
      <xdr:spPr bwMode="auto">
        <a:xfrm>
          <a:off x="895350" y="20402550"/>
          <a:ext cx="4419600" cy="1066800"/>
        </a:xfrm>
        <a:prstGeom prst="rect">
          <a:avLst/>
        </a:prstGeom>
        <a:solidFill>
          <a:srgbClr val="FFFF00"/>
        </a:solidFill>
        <a:ln w="9525">
          <a:solidFill>
            <a:srgbClr val="000000"/>
          </a:solidFill>
          <a:miter lim="800000"/>
          <a:headEnd/>
          <a:tailEnd/>
        </a:ln>
      </xdr:spPr>
      <xdr:txBody>
        <a:bodyPr vertOverflow="clip" wrap="square" lIns="54864" tIns="45720" rIns="0" bIns="0" anchor="t" upright="1"/>
        <a:lstStyle/>
        <a:p>
          <a:pPr algn="l" rtl="0">
            <a:defRPr sz="1000"/>
          </a:pPr>
          <a:r>
            <a:rPr lang="en-US" sz="2600" b="0" i="0" u="none" strike="noStrike" baseline="0">
              <a:solidFill>
                <a:srgbClr val="000000"/>
              </a:solidFill>
              <a:latin typeface="Arial"/>
              <a:cs typeface="Arial"/>
            </a:rPr>
            <a:t>SUMMARY SHEET</a:t>
          </a:r>
        </a:p>
      </xdr:txBody>
    </xdr:sp>
    <xdr:clientData/>
  </xdr:twoCellAnchor>
  <xdr:twoCellAnchor>
    <xdr:from>
      <xdr:col>1</xdr:col>
      <xdr:colOff>342900</xdr:colOff>
      <xdr:row>57</xdr:row>
      <xdr:rowOff>85725</xdr:rowOff>
    </xdr:from>
    <xdr:to>
      <xdr:col>6</xdr:col>
      <xdr:colOff>762000</xdr:colOff>
      <xdr:row>60</xdr:row>
      <xdr:rowOff>142875</xdr:rowOff>
    </xdr:to>
    <xdr:sp macro="" textlink="">
      <xdr:nvSpPr>
        <xdr:cNvPr id="1112" name="Text Box 88">
          <a:extLst>
            <a:ext uri="{FF2B5EF4-FFF2-40B4-BE49-F238E27FC236}">
              <a16:creationId xmlns:a16="http://schemas.microsoft.com/office/drawing/2014/main" id="{00000000-0008-0000-0100-000058040000}"/>
            </a:ext>
          </a:extLst>
        </xdr:cNvPr>
        <xdr:cNvSpPr txBox="1">
          <a:spLocks noChangeArrowheads="1"/>
        </xdr:cNvSpPr>
      </xdr:nvSpPr>
      <xdr:spPr bwMode="auto">
        <a:xfrm>
          <a:off x="1057275" y="29394150"/>
          <a:ext cx="4667250" cy="542925"/>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#1 OR PHASE 1</a:t>
          </a:r>
        </a:p>
      </xdr:txBody>
    </xdr:sp>
    <xdr:clientData/>
  </xdr:twoCellAnchor>
  <xdr:twoCellAnchor>
    <xdr:from>
      <xdr:col>1</xdr:col>
      <xdr:colOff>238125</xdr:colOff>
      <xdr:row>102</xdr:row>
      <xdr:rowOff>0</xdr:rowOff>
    </xdr:from>
    <xdr:to>
      <xdr:col>6</xdr:col>
      <xdr:colOff>390525</xdr:colOff>
      <xdr:row>102</xdr:row>
      <xdr:rowOff>0</xdr:rowOff>
    </xdr:to>
    <xdr:sp macro="" textlink="">
      <xdr:nvSpPr>
        <xdr:cNvPr id="1114" name="Text Box 90">
          <a:extLst>
            <a:ext uri="{FF2B5EF4-FFF2-40B4-BE49-F238E27FC236}">
              <a16:creationId xmlns:a16="http://schemas.microsoft.com/office/drawing/2014/main" id="{00000000-0008-0000-0100-00005A040000}"/>
            </a:ext>
          </a:extLst>
        </xdr:cNvPr>
        <xdr:cNvSpPr txBox="1">
          <a:spLocks noChangeArrowheads="1"/>
        </xdr:cNvSpPr>
      </xdr:nvSpPr>
      <xdr:spPr bwMode="auto">
        <a:xfrm>
          <a:off x="952500" y="37490400"/>
          <a:ext cx="44005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15" name="Text Box 91">
          <a:extLst>
            <a:ext uri="{FF2B5EF4-FFF2-40B4-BE49-F238E27FC236}">
              <a16:creationId xmlns:a16="http://schemas.microsoft.com/office/drawing/2014/main" id="{00000000-0008-0000-0100-00005B040000}"/>
            </a:ext>
          </a:extLst>
        </xdr:cNvPr>
        <xdr:cNvSpPr txBox="1">
          <a:spLocks noChangeArrowheads="1"/>
        </xdr:cNvSpPr>
      </xdr:nvSpPr>
      <xdr:spPr bwMode="auto">
        <a:xfrm>
          <a:off x="962025" y="374904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16" name="Text Box 92">
          <a:extLst>
            <a:ext uri="{FF2B5EF4-FFF2-40B4-BE49-F238E27FC236}">
              <a16:creationId xmlns:a16="http://schemas.microsoft.com/office/drawing/2014/main" id="{00000000-0008-0000-0100-00005C040000}"/>
            </a:ext>
          </a:extLst>
        </xdr:cNvPr>
        <xdr:cNvSpPr txBox="1">
          <a:spLocks noChangeArrowheads="1"/>
        </xdr:cNvSpPr>
      </xdr:nvSpPr>
      <xdr:spPr bwMode="auto">
        <a:xfrm>
          <a:off x="1104900" y="374904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37" name="Text Box 113">
          <a:extLst>
            <a:ext uri="{FF2B5EF4-FFF2-40B4-BE49-F238E27FC236}">
              <a16:creationId xmlns:a16="http://schemas.microsoft.com/office/drawing/2014/main" id="{00000000-0008-0000-0100-000071040000}"/>
            </a:ext>
          </a:extLst>
        </xdr:cNvPr>
        <xdr:cNvSpPr txBox="1">
          <a:spLocks noChangeArrowheads="1"/>
        </xdr:cNvSpPr>
      </xdr:nvSpPr>
      <xdr:spPr bwMode="auto">
        <a:xfrm>
          <a:off x="1104900" y="374904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38" name="Text Box 114">
          <a:extLst>
            <a:ext uri="{FF2B5EF4-FFF2-40B4-BE49-F238E27FC236}">
              <a16:creationId xmlns:a16="http://schemas.microsoft.com/office/drawing/2014/main" id="{00000000-0008-0000-0100-000072040000}"/>
            </a:ext>
          </a:extLst>
        </xdr:cNvPr>
        <xdr:cNvSpPr txBox="1">
          <a:spLocks noChangeArrowheads="1"/>
        </xdr:cNvSpPr>
      </xdr:nvSpPr>
      <xdr:spPr bwMode="auto">
        <a:xfrm>
          <a:off x="962025" y="374904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41" name="Text Box 117">
          <a:extLst>
            <a:ext uri="{FF2B5EF4-FFF2-40B4-BE49-F238E27FC236}">
              <a16:creationId xmlns:a16="http://schemas.microsoft.com/office/drawing/2014/main" id="{00000000-0008-0000-0100-000075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 1d +w1</a:t>
          </a:r>
        </a:p>
        <a:p>
          <a:pPr algn="l" rtl="0">
            <a:defRPr sz="1000"/>
          </a:pPr>
          <a:endParaRPr lang="en-US" sz="1400" b="0" i="0" u="none" strike="noStrike" baseline="0">
            <a:solidFill>
              <a:srgbClr val="000000"/>
            </a:solidFill>
            <a:latin typeface="Arial"/>
            <a:cs typeface="Arial"/>
          </a:endParaRPr>
        </a:p>
      </xdr:txBody>
    </xdr:sp>
    <xdr:clientData/>
  </xdr:twoCellAnchor>
  <xdr:twoCellAnchor>
    <xdr:from>
      <xdr:col>1</xdr:col>
      <xdr:colOff>238125</xdr:colOff>
      <xdr:row>102</xdr:row>
      <xdr:rowOff>0</xdr:rowOff>
    </xdr:from>
    <xdr:to>
      <xdr:col>6</xdr:col>
      <xdr:colOff>390525</xdr:colOff>
      <xdr:row>102</xdr:row>
      <xdr:rowOff>0</xdr:rowOff>
    </xdr:to>
    <xdr:sp macro="" textlink="">
      <xdr:nvSpPr>
        <xdr:cNvPr id="1142" name="Text Box 118">
          <a:extLst>
            <a:ext uri="{FF2B5EF4-FFF2-40B4-BE49-F238E27FC236}">
              <a16:creationId xmlns:a16="http://schemas.microsoft.com/office/drawing/2014/main" id="{00000000-0008-0000-0100-000076040000}"/>
            </a:ext>
          </a:extLst>
        </xdr:cNvPr>
        <xdr:cNvSpPr txBox="1">
          <a:spLocks noChangeArrowheads="1"/>
        </xdr:cNvSpPr>
      </xdr:nvSpPr>
      <xdr:spPr bwMode="auto">
        <a:xfrm>
          <a:off x="952500" y="54063900"/>
          <a:ext cx="44005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43" name="Text Box 119">
          <a:extLst>
            <a:ext uri="{FF2B5EF4-FFF2-40B4-BE49-F238E27FC236}">
              <a16:creationId xmlns:a16="http://schemas.microsoft.com/office/drawing/2014/main" id="{00000000-0008-0000-0100-000077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44" name="Text Box 120">
          <a:extLst>
            <a:ext uri="{FF2B5EF4-FFF2-40B4-BE49-F238E27FC236}">
              <a16:creationId xmlns:a16="http://schemas.microsoft.com/office/drawing/2014/main" id="{00000000-0008-0000-0100-000078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45" name="Text Box 121">
          <a:extLst>
            <a:ext uri="{FF2B5EF4-FFF2-40B4-BE49-F238E27FC236}">
              <a16:creationId xmlns:a16="http://schemas.microsoft.com/office/drawing/2014/main" id="{00000000-0008-0000-0100-000079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46" name="Text Box 122">
          <a:extLst>
            <a:ext uri="{FF2B5EF4-FFF2-40B4-BE49-F238E27FC236}">
              <a16:creationId xmlns:a16="http://schemas.microsoft.com/office/drawing/2014/main" id="{00000000-0008-0000-0100-00007A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47" name="Text Box 123">
          <a:extLst>
            <a:ext uri="{FF2B5EF4-FFF2-40B4-BE49-F238E27FC236}">
              <a16:creationId xmlns:a16="http://schemas.microsoft.com/office/drawing/2014/main" id="{00000000-0008-0000-0100-00007B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48" name="Text Box 124">
          <a:extLst>
            <a:ext uri="{FF2B5EF4-FFF2-40B4-BE49-F238E27FC236}">
              <a16:creationId xmlns:a16="http://schemas.microsoft.com/office/drawing/2014/main" id="{00000000-0008-0000-0100-00007C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#1 Reach  1b</a:t>
          </a:r>
        </a:p>
      </xdr:txBody>
    </xdr:sp>
    <xdr:clientData/>
  </xdr:twoCellAnchor>
  <xdr:twoCellAnchor>
    <xdr:from>
      <xdr:col>1</xdr:col>
      <xdr:colOff>238125</xdr:colOff>
      <xdr:row>102</xdr:row>
      <xdr:rowOff>0</xdr:rowOff>
    </xdr:from>
    <xdr:to>
      <xdr:col>6</xdr:col>
      <xdr:colOff>390525</xdr:colOff>
      <xdr:row>102</xdr:row>
      <xdr:rowOff>0</xdr:rowOff>
    </xdr:to>
    <xdr:sp macro="" textlink="">
      <xdr:nvSpPr>
        <xdr:cNvPr id="1149" name="Text Box 125">
          <a:extLst>
            <a:ext uri="{FF2B5EF4-FFF2-40B4-BE49-F238E27FC236}">
              <a16:creationId xmlns:a16="http://schemas.microsoft.com/office/drawing/2014/main" id="{00000000-0008-0000-0100-00007D040000}"/>
            </a:ext>
          </a:extLst>
        </xdr:cNvPr>
        <xdr:cNvSpPr txBox="1">
          <a:spLocks noChangeArrowheads="1"/>
        </xdr:cNvSpPr>
      </xdr:nvSpPr>
      <xdr:spPr bwMode="auto">
        <a:xfrm>
          <a:off x="952500" y="54063900"/>
          <a:ext cx="44005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50" name="Text Box 126">
          <a:extLst>
            <a:ext uri="{FF2B5EF4-FFF2-40B4-BE49-F238E27FC236}">
              <a16:creationId xmlns:a16="http://schemas.microsoft.com/office/drawing/2014/main" id="{00000000-0008-0000-0100-00007E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51" name="Text Box 127">
          <a:extLst>
            <a:ext uri="{FF2B5EF4-FFF2-40B4-BE49-F238E27FC236}">
              <a16:creationId xmlns:a16="http://schemas.microsoft.com/office/drawing/2014/main" id="{00000000-0008-0000-0100-00007F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52" name="Text Box 128">
          <a:extLst>
            <a:ext uri="{FF2B5EF4-FFF2-40B4-BE49-F238E27FC236}">
              <a16:creationId xmlns:a16="http://schemas.microsoft.com/office/drawing/2014/main" id="{00000000-0008-0000-0100-000080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53" name="Text Box 129">
          <a:extLst>
            <a:ext uri="{FF2B5EF4-FFF2-40B4-BE49-F238E27FC236}">
              <a16:creationId xmlns:a16="http://schemas.microsoft.com/office/drawing/2014/main" id="{00000000-0008-0000-0100-000081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54" name="Text Box 130">
          <a:extLst>
            <a:ext uri="{FF2B5EF4-FFF2-40B4-BE49-F238E27FC236}">
              <a16:creationId xmlns:a16="http://schemas.microsoft.com/office/drawing/2014/main" id="{00000000-0008-0000-0100-000082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#2Reach  1c</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55" name="Text Box 131">
          <a:extLst>
            <a:ext uri="{FF2B5EF4-FFF2-40B4-BE49-F238E27FC236}">
              <a16:creationId xmlns:a16="http://schemas.microsoft.com/office/drawing/2014/main" id="{00000000-0008-0000-0100-000083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#1 Reach  1b</a:t>
          </a:r>
        </a:p>
      </xdr:txBody>
    </xdr:sp>
    <xdr:clientData/>
  </xdr:twoCellAnchor>
  <xdr:twoCellAnchor>
    <xdr:from>
      <xdr:col>1</xdr:col>
      <xdr:colOff>238125</xdr:colOff>
      <xdr:row>102</xdr:row>
      <xdr:rowOff>0</xdr:rowOff>
    </xdr:from>
    <xdr:to>
      <xdr:col>6</xdr:col>
      <xdr:colOff>390525</xdr:colOff>
      <xdr:row>102</xdr:row>
      <xdr:rowOff>0</xdr:rowOff>
    </xdr:to>
    <xdr:sp macro="" textlink="">
      <xdr:nvSpPr>
        <xdr:cNvPr id="1156" name="Text Box 132">
          <a:extLst>
            <a:ext uri="{FF2B5EF4-FFF2-40B4-BE49-F238E27FC236}">
              <a16:creationId xmlns:a16="http://schemas.microsoft.com/office/drawing/2014/main" id="{00000000-0008-0000-0100-000084040000}"/>
            </a:ext>
          </a:extLst>
        </xdr:cNvPr>
        <xdr:cNvSpPr txBox="1">
          <a:spLocks noChangeArrowheads="1"/>
        </xdr:cNvSpPr>
      </xdr:nvSpPr>
      <xdr:spPr bwMode="auto">
        <a:xfrm>
          <a:off x="952500" y="54063900"/>
          <a:ext cx="44005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57" name="Text Box 133">
          <a:extLst>
            <a:ext uri="{FF2B5EF4-FFF2-40B4-BE49-F238E27FC236}">
              <a16:creationId xmlns:a16="http://schemas.microsoft.com/office/drawing/2014/main" id="{00000000-0008-0000-0100-000085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58" name="Text Box 134">
          <a:extLst>
            <a:ext uri="{FF2B5EF4-FFF2-40B4-BE49-F238E27FC236}">
              <a16:creationId xmlns:a16="http://schemas.microsoft.com/office/drawing/2014/main" id="{00000000-0008-0000-0100-000086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59" name="Text Box 135">
          <a:extLst>
            <a:ext uri="{FF2B5EF4-FFF2-40B4-BE49-F238E27FC236}">
              <a16:creationId xmlns:a16="http://schemas.microsoft.com/office/drawing/2014/main" id="{00000000-0008-0000-0100-000087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60" name="Text Box 136">
          <a:extLst>
            <a:ext uri="{FF2B5EF4-FFF2-40B4-BE49-F238E27FC236}">
              <a16:creationId xmlns:a16="http://schemas.microsoft.com/office/drawing/2014/main" id="{00000000-0008-0000-0100-000088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61" name="Text Box 137">
          <a:extLst>
            <a:ext uri="{FF2B5EF4-FFF2-40B4-BE49-F238E27FC236}">
              <a16:creationId xmlns:a16="http://schemas.microsoft.com/office/drawing/2014/main" id="{00000000-0008-0000-0100-000089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#2Reach  1c</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62" name="Text Box 138">
          <a:extLst>
            <a:ext uri="{FF2B5EF4-FFF2-40B4-BE49-F238E27FC236}">
              <a16:creationId xmlns:a16="http://schemas.microsoft.com/office/drawing/2014/main" id="{00000000-0008-0000-0100-00008A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#1 Reach  1b</a:t>
          </a:r>
        </a:p>
      </xdr:txBody>
    </xdr:sp>
    <xdr:clientData/>
  </xdr:twoCellAnchor>
  <xdr:twoCellAnchor>
    <xdr:from>
      <xdr:col>1</xdr:col>
      <xdr:colOff>238125</xdr:colOff>
      <xdr:row>102</xdr:row>
      <xdr:rowOff>0</xdr:rowOff>
    </xdr:from>
    <xdr:to>
      <xdr:col>6</xdr:col>
      <xdr:colOff>390525</xdr:colOff>
      <xdr:row>102</xdr:row>
      <xdr:rowOff>0</xdr:rowOff>
    </xdr:to>
    <xdr:sp macro="" textlink="">
      <xdr:nvSpPr>
        <xdr:cNvPr id="1163" name="Text Box 139">
          <a:extLst>
            <a:ext uri="{FF2B5EF4-FFF2-40B4-BE49-F238E27FC236}">
              <a16:creationId xmlns:a16="http://schemas.microsoft.com/office/drawing/2014/main" id="{00000000-0008-0000-0100-00008B040000}"/>
            </a:ext>
          </a:extLst>
        </xdr:cNvPr>
        <xdr:cNvSpPr txBox="1">
          <a:spLocks noChangeArrowheads="1"/>
        </xdr:cNvSpPr>
      </xdr:nvSpPr>
      <xdr:spPr bwMode="auto">
        <a:xfrm>
          <a:off x="952500" y="54063900"/>
          <a:ext cx="44005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64" name="Text Box 140">
          <a:extLst>
            <a:ext uri="{FF2B5EF4-FFF2-40B4-BE49-F238E27FC236}">
              <a16:creationId xmlns:a16="http://schemas.microsoft.com/office/drawing/2014/main" id="{00000000-0008-0000-0100-00008C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65" name="Text Box 141">
          <a:extLst>
            <a:ext uri="{FF2B5EF4-FFF2-40B4-BE49-F238E27FC236}">
              <a16:creationId xmlns:a16="http://schemas.microsoft.com/office/drawing/2014/main" id="{00000000-0008-0000-0100-00008D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66" name="Text Box 142">
          <a:extLst>
            <a:ext uri="{FF2B5EF4-FFF2-40B4-BE49-F238E27FC236}">
              <a16:creationId xmlns:a16="http://schemas.microsoft.com/office/drawing/2014/main" id="{00000000-0008-0000-0100-00008E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67" name="Text Box 143">
          <a:extLst>
            <a:ext uri="{FF2B5EF4-FFF2-40B4-BE49-F238E27FC236}">
              <a16:creationId xmlns:a16="http://schemas.microsoft.com/office/drawing/2014/main" id="{00000000-0008-0000-0100-00008F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68" name="Text Box 144">
          <a:extLst>
            <a:ext uri="{FF2B5EF4-FFF2-40B4-BE49-F238E27FC236}">
              <a16:creationId xmlns:a16="http://schemas.microsoft.com/office/drawing/2014/main" id="{00000000-0008-0000-0100-000090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#2Reach  1c</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69" name="Text Box 145">
          <a:extLst>
            <a:ext uri="{FF2B5EF4-FFF2-40B4-BE49-F238E27FC236}">
              <a16:creationId xmlns:a16="http://schemas.microsoft.com/office/drawing/2014/main" id="{00000000-0008-0000-0100-000091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#1 Reach  1b</a:t>
          </a:r>
        </a:p>
      </xdr:txBody>
    </xdr:sp>
    <xdr:clientData/>
  </xdr:twoCellAnchor>
  <xdr:twoCellAnchor>
    <xdr:from>
      <xdr:col>1</xdr:col>
      <xdr:colOff>238125</xdr:colOff>
      <xdr:row>102</xdr:row>
      <xdr:rowOff>0</xdr:rowOff>
    </xdr:from>
    <xdr:to>
      <xdr:col>6</xdr:col>
      <xdr:colOff>390525</xdr:colOff>
      <xdr:row>102</xdr:row>
      <xdr:rowOff>0</xdr:rowOff>
    </xdr:to>
    <xdr:sp macro="" textlink="">
      <xdr:nvSpPr>
        <xdr:cNvPr id="1170" name="Text Box 146">
          <a:extLst>
            <a:ext uri="{FF2B5EF4-FFF2-40B4-BE49-F238E27FC236}">
              <a16:creationId xmlns:a16="http://schemas.microsoft.com/office/drawing/2014/main" id="{00000000-0008-0000-0100-000092040000}"/>
            </a:ext>
          </a:extLst>
        </xdr:cNvPr>
        <xdr:cNvSpPr txBox="1">
          <a:spLocks noChangeArrowheads="1"/>
        </xdr:cNvSpPr>
      </xdr:nvSpPr>
      <xdr:spPr bwMode="auto">
        <a:xfrm>
          <a:off x="952500" y="54063900"/>
          <a:ext cx="44005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71" name="Text Box 147">
          <a:extLst>
            <a:ext uri="{FF2B5EF4-FFF2-40B4-BE49-F238E27FC236}">
              <a16:creationId xmlns:a16="http://schemas.microsoft.com/office/drawing/2014/main" id="{00000000-0008-0000-0100-000093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72" name="Text Box 148">
          <a:extLst>
            <a:ext uri="{FF2B5EF4-FFF2-40B4-BE49-F238E27FC236}">
              <a16:creationId xmlns:a16="http://schemas.microsoft.com/office/drawing/2014/main" id="{00000000-0008-0000-0100-000094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390525</xdr:colOff>
      <xdr:row>102</xdr:row>
      <xdr:rowOff>0</xdr:rowOff>
    </xdr:from>
    <xdr:to>
      <xdr:col>6</xdr:col>
      <xdr:colOff>800100</xdr:colOff>
      <xdr:row>102</xdr:row>
      <xdr:rowOff>0</xdr:rowOff>
    </xdr:to>
    <xdr:sp macro="" textlink="">
      <xdr:nvSpPr>
        <xdr:cNvPr id="1173" name="Text Box 149">
          <a:extLst>
            <a:ext uri="{FF2B5EF4-FFF2-40B4-BE49-F238E27FC236}">
              <a16:creationId xmlns:a16="http://schemas.microsoft.com/office/drawing/2014/main" id="{00000000-0008-0000-0100-000095040000}"/>
            </a:ext>
          </a:extLst>
        </xdr:cNvPr>
        <xdr:cNvSpPr txBox="1">
          <a:spLocks noChangeArrowheads="1"/>
        </xdr:cNvSpPr>
      </xdr:nvSpPr>
      <xdr:spPr bwMode="auto">
        <a:xfrm>
          <a:off x="1104900" y="54063900"/>
          <a:ext cx="46577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247650</xdr:colOff>
      <xdr:row>102</xdr:row>
      <xdr:rowOff>0</xdr:rowOff>
    </xdr:from>
    <xdr:to>
      <xdr:col>6</xdr:col>
      <xdr:colOff>390525</xdr:colOff>
      <xdr:row>102</xdr:row>
      <xdr:rowOff>0</xdr:rowOff>
    </xdr:to>
    <xdr:sp macro="" textlink="">
      <xdr:nvSpPr>
        <xdr:cNvPr id="1174" name="Text Box 150">
          <a:extLst>
            <a:ext uri="{FF2B5EF4-FFF2-40B4-BE49-F238E27FC236}">
              <a16:creationId xmlns:a16="http://schemas.microsoft.com/office/drawing/2014/main" id="{00000000-0008-0000-0100-000096040000}"/>
            </a:ext>
          </a:extLst>
        </xdr:cNvPr>
        <xdr:cNvSpPr txBox="1">
          <a:spLocks noChangeArrowheads="1"/>
        </xdr:cNvSpPr>
      </xdr:nvSpPr>
      <xdr:spPr bwMode="auto">
        <a:xfrm>
          <a:off x="962025" y="54063900"/>
          <a:ext cx="4391025"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75" name="Text Box 151">
          <a:extLst>
            <a:ext uri="{FF2B5EF4-FFF2-40B4-BE49-F238E27FC236}">
              <a16:creationId xmlns:a16="http://schemas.microsoft.com/office/drawing/2014/main" id="{00000000-0008-0000-0100-000097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#2Reach  1c</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76" name="Text Box 152">
          <a:extLst>
            <a:ext uri="{FF2B5EF4-FFF2-40B4-BE49-F238E27FC236}">
              <a16:creationId xmlns:a16="http://schemas.microsoft.com/office/drawing/2014/main" id="{00000000-0008-0000-0100-000098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3</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77" name="Text Box 153">
          <a:extLst>
            <a:ext uri="{FF2B5EF4-FFF2-40B4-BE49-F238E27FC236}">
              <a16:creationId xmlns:a16="http://schemas.microsoft.com/office/drawing/2014/main" id="{00000000-0008-0000-0100-000099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4</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79" name="Text Box 155">
          <a:extLst>
            <a:ext uri="{FF2B5EF4-FFF2-40B4-BE49-F238E27FC236}">
              <a16:creationId xmlns:a16="http://schemas.microsoft.com/office/drawing/2014/main" id="{00000000-0008-0000-0100-00009B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5</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80" name="Text Box 156">
          <a:extLst>
            <a:ext uri="{FF2B5EF4-FFF2-40B4-BE49-F238E27FC236}">
              <a16:creationId xmlns:a16="http://schemas.microsoft.com/office/drawing/2014/main" id="{00000000-0008-0000-0100-00009C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6</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81" name="Text Box 157">
          <a:extLst>
            <a:ext uri="{FF2B5EF4-FFF2-40B4-BE49-F238E27FC236}">
              <a16:creationId xmlns:a16="http://schemas.microsoft.com/office/drawing/2014/main" id="{00000000-0008-0000-0100-00009D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7</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82" name="Text Box 158">
          <a:extLst>
            <a:ext uri="{FF2B5EF4-FFF2-40B4-BE49-F238E27FC236}">
              <a16:creationId xmlns:a16="http://schemas.microsoft.com/office/drawing/2014/main" id="{00000000-0008-0000-0100-00009E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8</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83" name="Text Box 159">
          <a:extLst>
            <a:ext uri="{FF2B5EF4-FFF2-40B4-BE49-F238E27FC236}">
              <a16:creationId xmlns:a16="http://schemas.microsoft.com/office/drawing/2014/main" id="{00000000-0008-0000-0100-00009F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9</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84" name="Text Box 160">
          <a:extLst>
            <a:ext uri="{FF2B5EF4-FFF2-40B4-BE49-F238E27FC236}">
              <a16:creationId xmlns:a16="http://schemas.microsoft.com/office/drawing/2014/main" id="{00000000-0008-0000-0100-0000A0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10</a:t>
          </a:r>
        </a:p>
      </xdr:txBody>
    </xdr:sp>
    <xdr:clientData/>
  </xdr:twoCellAnchor>
  <xdr:twoCellAnchor>
    <xdr:from>
      <xdr:col>1</xdr:col>
      <xdr:colOff>342900</xdr:colOff>
      <xdr:row>102</xdr:row>
      <xdr:rowOff>0</xdr:rowOff>
    </xdr:from>
    <xdr:to>
      <xdr:col>6</xdr:col>
      <xdr:colOff>762000</xdr:colOff>
      <xdr:row>102</xdr:row>
      <xdr:rowOff>0</xdr:rowOff>
    </xdr:to>
    <xdr:sp macro="" textlink="">
      <xdr:nvSpPr>
        <xdr:cNvPr id="1185" name="Text Box 161">
          <a:extLst>
            <a:ext uri="{FF2B5EF4-FFF2-40B4-BE49-F238E27FC236}">
              <a16:creationId xmlns:a16="http://schemas.microsoft.com/office/drawing/2014/main" id="{00000000-0008-0000-0100-0000A1040000}"/>
            </a:ext>
          </a:extLst>
        </xdr:cNvPr>
        <xdr:cNvSpPr txBox="1">
          <a:spLocks noChangeArrowheads="1"/>
        </xdr:cNvSpPr>
      </xdr:nvSpPr>
      <xdr:spPr bwMode="auto">
        <a:xfrm>
          <a:off x="1057275" y="54063900"/>
          <a:ext cx="4667250" cy="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Contract 11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1Usace\1KarlsW\Eq_cwc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 INPUT"/>
      <sheetName val="APPE"/>
      <sheetName val="STORED AREA FACTORS"/>
      <sheetName val="Constant's"/>
      <sheetName val="CALCULATIONS"/>
      <sheetName val="FACTORS"/>
      <sheetName val="FACTORS (2)"/>
      <sheetName val="Module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93"/>
  <sheetViews>
    <sheetView workbookViewId="0">
      <selection activeCell="P10" sqref="P10"/>
    </sheetView>
  </sheetViews>
  <sheetFormatPr defaultRowHeight="12.75"/>
  <cols>
    <col min="1" max="1" width="9.140625" bestFit="1" customWidth="1"/>
    <col min="4" max="4" width="10.140625" bestFit="1" customWidth="1"/>
    <col min="11" max="11" width="30.7109375" customWidth="1"/>
    <col min="12" max="12" width="12.140625" customWidth="1"/>
    <col min="19" max="19" width="8.85546875" style="418"/>
  </cols>
  <sheetData>
    <row r="1" spans="1:36" s="55" customFormat="1" ht="31.5" customHeight="1">
      <c r="A1" s="58"/>
      <c r="B1" s="59"/>
      <c r="C1" s="59"/>
      <c r="D1" s="60"/>
      <c r="E1" s="60"/>
      <c r="F1" s="60"/>
      <c r="G1" s="61"/>
      <c r="H1" s="61"/>
      <c r="I1" s="60"/>
      <c r="J1" s="61"/>
      <c r="K1" s="61"/>
      <c r="L1" s="61"/>
      <c r="M1" s="61"/>
      <c r="N1" s="61"/>
      <c r="O1" s="61"/>
      <c r="P1" s="61"/>
      <c r="Q1" s="61"/>
      <c r="R1" s="61"/>
      <c r="S1" s="383"/>
      <c r="T1" s="61"/>
      <c r="U1" s="61"/>
      <c r="V1" s="61"/>
      <c r="W1" s="61"/>
      <c r="X1" s="61"/>
      <c r="Y1" s="62"/>
      <c r="Z1" s="62"/>
      <c r="AB1" s="244"/>
    </row>
    <row r="2" spans="1:36" s="55" customFormat="1" ht="36" customHeight="1">
      <c r="A2" s="63"/>
      <c r="B2" s="64"/>
      <c r="C2" s="64"/>
      <c r="D2" s="60"/>
      <c r="E2" s="60"/>
      <c r="F2" s="60"/>
      <c r="G2" s="61"/>
      <c r="H2" s="61"/>
      <c r="I2" s="60"/>
      <c r="J2" s="61"/>
      <c r="K2" s="61"/>
      <c r="L2" s="61"/>
      <c r="M2" s="61"/>
      <c r="N2" s="61"/>
      <c r="O2" s="61"/>
      <c r="P2" s="61"/>
      <c r="Q2" s="61"/>
      <c r="R2" s="61"/>
      <c r="S2" s="383"/>
      <c r="T2" s="61"/>
      <c r="U2" s="61"/>
      <c r="V2" s="61"/>
      <c r="W2" s="61"/>
      <c r="X2" s="61"/>
      <c r="Y2" s="65"/>
      <c r="Z2" s="65"/>
      <c r="AB2" s="244"/>
    </row>
    <row r="3" spans="1:36" s="55" customFormat="1" ht="38.25" customHeight="1">
      <c r="A3" s="63"/>
      <c r="B3" s="64"/>
      <c r="C3" s="64"/>
      <c r="D3" s="60"/>
      <c r="E3" s="60"/>
      <c r="F3" s="60"/>
      <c r="G3" s="61"/>
      <c r="H3" s="61"/>
      <c r="I3" s="60"/>
      <c r="J3" s="61"/>
      <c r="K3" s="61"/>
      <c r="L3" s="61"/>
      <c r="M3" s="61"/>
      <c r="N3" s="61"/>
      <c r="O3" s="61"/>
      <c r="P3" s="61"/>
      <c r="Q3" s="61"/>
      <c r="R3" s="61"/>
      <c r="S3" s="383"/>
      <c r="T3" s="61"/>
      <c r="U3" s="61"/>
      <c r="V3" s="61"/>
      <c r="W3" s="61"/>
      <c r="X3" s="61"/>
      <c r="Y3" s="65"/>
      <c r="Z3" s="65"/>
      <c r="AB3" s="244"/>
    </row>
    <row r="4" spans="1:36" s="55" customFormat="1" ht="26.25" customHeight="1">
      <c r="A4" s="63"/>
      <c r="B4" s="64"/>
      <c r="C4" s="64"/>
      <c r="D4" s="60"/>
      <c r="E4" s="60"/>
      <c r="F4" s="60"/>
      <c r="G4" s="61"/>
      <c r="H4" s="61"/>
      <c r="I4" s="60"/>
      <c r="J4" s="61"/>
      <c r="K4" s="61"/>
      <c r="L4" s="61"/>
      <c r="M4" s="61"/>
      <c r="N4" s="61"/>
      <c r="O4" s="61"/>
      <c r="P4" s="61"/>
      <c r="Q4" s="61"/>
      <c r="R4" s="61"/>
      <c r="S4" s="383"/>
      <c r="T4" s="61"/>
      <c r="U4" s="61"/>
      <c r="V4" s="61"/>
      <c r="W4" s="61"/>
      <c r="X4" s="61"/>
      <c r="Y4" s="65"/>
      <c r="Z4" s="65"/>
      <c r="AB4" s="244"/>
    </row>
    <row r="5" spans="1:36" s="55" customFormat="1" ht="16.5" customHeight="1">
      <c r="A5" s="63"/>
      <c r="B5" s="64"/>
      <c r="C5" s="64"/>
      <c r="D5" s="60"/>
      <c r="E5" s="60"/>
      <c r="F5" s="60"/>
      <c r="G5" s="61"/>
      <c r="H5" s="61"/>
      <c r="I5" s="60"/>
      <c r="J5" s="61"/>
      <c r="K5" s="300" t="s">
        <v>654</v>
      </c>
      <c r="L5" s="61"/>
      <c r="M5" s="61"/>
      <c r="N5" s="61"/>
      <c r="O5" s="61"/>
      <c r="P5" s="61"/>
      <c r="Q5" s="61"/>
      <c r="R5" s="61"/>
      <c r="S5" s="383"/>
      <c r="T5" s="61"/>
      <c r="U5" s="61"/>
      <c r="V5" s="61"/>
      <c r="W5" s="61"/>
      <c r="X5" s="61"/>
      <c r="Y5" s="65"/>
      <c r="Z5" s="65"/>
      <c r="AB5" s="244"/>
    </row>
    <row r="6" spans="1:36" s="55" customFormat="1" ht="19.149999999999999" customHeight="1">
      <c r="A6" s="63"/>
      <c r="B6" s="64"/>
      <c r="C6" s="64"/>
      <c r="D6" s="60"/>
      <c r="E6" s="60"/>
      <c r="F6" s="60"/>
      <c r="G6" s="61"/>
      <c r="H6" s="61"/>
      <c r="I6" s="60"/>
      <c r="J6" s="61"/>
      <c r="K6" s="66" t="s">
        <v>338</v>
      </c>
      <c r="L6" s="67" t="s">
        <v>856</v>
      </c>
      <c r="M6" s="61"/>
      <c r="N6" s="61"/>
      <c r="O6" s="61"/>
      <c r="P6" s="61"/>
      <c r="Q6" s="61"/>
      <c r="R6" s="61"/>
      <c r="S6" s="383"/>
      <c r="T6" s="61"/>
      <c r="U6" s="61"/>
      <c r="V6" s="61"/>
      <c r="W6" s="61"/>
      <c r="X6" s="61"/>
      <c r="Y6" s="65"/>
      <c r="Z6" s="65"/>
      <c r="AB6" s="244"/>
    </row>
    <row r="7" spans="1:36" s="55" customFormat="1" ht="15" customHeight="1">
      <c r="A7" s="63"/>
      <c r="B7" s="64"/>
      <c r="C7" s="64"/>
      <c r="D7" s="60"/>
      <c r="E7" s="60"/>
      <c r="F7" s="60"/>
      <c r="G7" s="61"/>
      <c r="H7" s="61"/>
      <c r="I7" s="60"/>
      <c r="J7" s="61"/>
      <c r="K7" s="66" t="s">
        <v>334</v>
      </c>
      <c r="L7" s="583" t="s">
        <v>856</v>
      </c>
      <c r="M7" s="61"/>
      <c r="N7" s="61"/>
      <c r="O7" s="61"/>
      <c r="P7" s="61"/>
      <c r="Q7" s="61"/>
      <c r="R7" s="61"/>
      <c r="S7" s="383"/>
      <c r="T7" s="61"/>
      <c r="U7" s="61"/>
      <c r="V7" s="61"/>
      <c r="W7" s="61"/>
      <c r="X7" s="61"/>
      <c r="Y7" s="65"/>
      <c r="Z7" s="65"/>
      <c r="AB7" s="244"/>
    </row>
    <row r="8" spans="1:36" s="55" customFormat="1" ht="15" customHeight="1">
      <c r="A8" s="63"/>
      <c r="B8" s="64"/>
      <c r="C8" s="64"/>
      <c r="D8" s="60"/>
      <c r="E8" s="60"/>
      <c r="F8" s="60"/>
      <c r="G8" s="61"/>
      <c r="H8" s="61"/>
      <c r="I8" s="60"/>
      <c r="J8" s="61"/>
      <c r="K8" s="66" t="s">
        <v>655</v>
      </c>
      <c r="L8" s="533" t="s">
        <v>856</v>
      </c>
      <c r="M8" s="61"/>
      <c r="N8" s="61"/>
      <c r="O8" s="61"/>
      <c r="P8" s="61"/>
      <c r="Q8" s="61"/>
      <c r="R8" s="61"/>
      <c r="S8" s="383"/>
      <c r="T8" s="61"/>
      <c r="U8" s="61"/>
      <c r="V8" s="61"/>
      <c r="W8" s="61"/>
      <c r="X8" s="61"/>
      <c r="Y8" s="65"/>
      <c r="Z8" s="65"/>
      <c r="AB8" s="244"/>
    </row>
    <row r="9" spans="1:36" s="55" customFormat="1" ht="15" customHeight="1">
      <c r="A9" s="63"/>
      <c r="B9" s="64"/>
      <c r="C9" s="64"/>
      <c r="D9" s="60"/>
      <c r="E9" s="60"/>
      <c r="F9" s="60"/>
      <c r="G9" s="61"/>
      <c r="H9" s="61"/>
      <c r="I9" s="60"/>
      <c r="J9" s="61"/>
      <c r="K9" s="68" t="s">
        <v>340</v>
      </c>
      <c r="L9" s="67" t="s">
        <v>856</v>
      </c>
      <c r="M9" s="61"/>
      <c r="N9" s="61"/>
      <c r="O9" s="61"/>
      <c r="P9" s="61"/>
      <c r="Q9" s="61"/>
      <c r="R9" s="61"/>
      <c r="S9" s="383"/>
      <c r="T9" s="61"/>
      <c r="U9" s="61"/>
      <c r="V9" s="61"/>
      <c r="W9" s="61"/>
      <c r="X9" s="61"/>
      <c r="Y9" s="65"/>
      <c r="Z9" s="65"/>
      <c r="AB9" s="244"/>
    </row>
    <row r="10" spans="1:36" s="55" customFormat="1" ht="15" customHeight="1">
      <c r="A10" s="63"/>
      <c r="B10" s="64"/>
      <c r="C10" s="64"/>
      <c r="D10" s="60"/>
      <c r="E10" s="60"/>
      <c r="F10" s="60"/>
      <c r="G10" s="61"/>
      <c r="H10" s="61"/>
      <c r="I10" s="60"/>
      <c r="J10" s="61"/>
      <c r="K10" s="69" t="s">
        <v>335</v>
      </c>
      <c r="L10" s="451">
        <v>2024</v>
      </c>
      <c r="M10" s="61" t="str">
        <f>VLOOKUP( L10,Input!$B$73:$C$193,2)</f>
        <v>2024Q1</v>
      </c>
      <c r="N10" s="61"/>
      <c r="O10" s="61"/>
      <c r="P10" s="61"/>
      <c r="Q10" s="61"/>
      <c r="R10" s="61"/>
      <c r="S10" s="383"/>
      <c r="T10" s="61"/>
      <c r="U10" s="61"/>
      <c r="V10" s="61"/>
      <c r="W10" s="61"/>
      <c r="X10" s="61"/>
      <c r="Y10" s="65"/>
      <c r="Z10" s="65"/>
      <c r="AB10" s="244"/>
    </row>
    <row r="11" spans="1:36" s="55" customFormat="1" ht="13.15" customHeight="1">
      <c r="A11" s="63"/>
      <c r="B11" s="64"/>
      <c r="C11" s="64"/>
      <c r="D11" s="60"/>
      <c r="E11" s="60"/>
      <c r="F11" s="60"/>
      <c r="G11" s="61"/>
      <c r="H11" s="61"/>
      <c r="I11" s="60"/>
      <c r="J11" s="70"/>
      <c r="K11" s="66" t="s">
        <v>336</v>
      </c>
      <c r="L11" s="301">
        <v>44470</v>
      </c>
      <c r="M11" s="70"/>
      <c r="N11" s="534" t="s">
        <v>830</v>
      </c>
      <c r="O11" s="70"/>
      <c r="P11" s="70"/>
      <c r="Q11" s="70"/>
      <c r="R11" s="70"/>
      <c r="S11" s="419"/>
      <c r="T11" s="70"/>
      <c r="U11" s="70"/>
      <c r="V11" s="70"/>
      <c r="W11" s="70"/>
      <c r="X11" s="61"/>
      <c r="Y11" s="65"/>
      <c r="Z11" s="65"/>
      <c r="AB11" s="244"/>
    </row>
    <row r="12" spans="1:36" s="55" customFormat="1" ht="13.15" customHeight="1">
      <c r="A12" s="63"/>
      <c r="B12" s="64"/>
      <c r="C12" s="64"/>
      <c r="D12" s="60"/>
      <c r="E12" s="60"/>
      <c r="F12" s="60"/>
      <c r="G12" s="61"/>
      <c r="H12" s="61"/>
      <c r="I12" s="60"/>
      <c r="J12" s="70"/>
      <c r="K12" s="68" t="s">
        <v>337</v>
      </c>
      <c r="L12" s="71" t="s">
        <v>833</v>
      </c>
      <c r="M12" s="72"/>
      <c r="N12" s="72"/>
      <c r="O12" s="72"/>
      <c r="P12" s="72"/>
      <c r="Q12" s="72"/>
      <c r="R12" s="72"/>
      <c r="S12" s="419"/>
      <c r="T12" s="70"/>
      <c r="U12" s="70"/>
      <c r="V12" s="70"/>
      <c r="W12" s="70"/>
      <c r="X12" s="70"/>
      <c r="Y12" s="65"/>
      <c r="Z12" s="65"/>
      <c r="AB12" s="244"/>
    </row>
    <row r="13" spans="1:36" s="55" customFormat="1" ht="12" customHeight="1">
      <c r="A13" s="63"/>
      <c r="B13" s="64"/>
      <c r="C13" s="64"/>
      <c r="D13" s="60"/>
      <c r="E13" s="60"/>
      <c r="F13" s="60"/>
      <c r="G13" s="61"/>
      <c r="H13" s="61"/>
      <c r="I13" s="60"/>
      <c r="J13" s="73"/>
      <c r="L13" s="74"/>
      <c r="M13" s="72"/>
      <c r="N13" s="72"/>
      <c r="O13" s="72"/>
      <c r="P13" s="72"/>
      <c r="Q13" s="72"/>
      <c r="R13" s="72"/>
      <c r="S13" s="419"/>
      <c r="T13" s="70"/>
      <c r="U13" s="70"/>
      <c r="V13" s="70"/>
      <c r="W13" s="70"/>
      <c r="X13" s="70"/>
      <c r="Y13" s="65"/>
      <c r="Z13" s="65"/>
      <c r="AB13" s="244"/>
    </row>
    <row r="14" spans="1:36" s="56" customFormat="1" ht="25.5" customHeight="1">
      <c r="A14" s="75"/>
      <c r="B14" s="75"/>
      <c r="C14" s="75"/>
      <c r="D14" s="76"/>
      <c r="E14" s="74"/>
      <c r="F14" s="74"/>
      <c r="G14" s="77"/>
      <c r="H14" s="77"/>
      <c r="I14" s="77"/>
      <c r="J14" s="72"/>
      <c r="K14" s="78" t="s">
        <v>9</v>
      </c>
      <c r="L14" s="79"/>
      <c r="M14" s="80"/>
      <c r="N14" s="72"/>
      <c r="O14" s="72"/>
      <c r="P14" s="72"/>
      <c r="Q14" s="580" t="s">
        <v>852</v>
      </c>
      <c r="R14" s="295" t="s">
        <v>657</v>
      </c>
      <c r="S14" s="581" t="s">
        <v>853</v>
      </c>
      <c r="T14" s="82"/>
      <c r="U14" s="82"/>
      <c r="V14" s="82"/>
      <c r="W14" s="82"/>
      <c r="X14" s="82"/>
      <c r="Y14" s="83"/>
      <c r="Z14" s="84"/>
      <c r="AA14" s="84"/>
      <c r="AB14" s="245"/>
      <c r="AC14" s="84"/>
      <c r="AD14" s="84"/>
      <c r="AE14" s="84"/>
      <c r="AF14" s="84"/>
      <c r="AG14" s="84"/>
      <c r="AH14" s="84"/>
      <c r="AI14" s="84"/>
      <c r="AJ14" s="84"/>
    </row>
    <row r="15" spans="1:36" s="56" customFormat="1" ht="15">
      <c r="A15" s="75"/>
      <c r="B15" s="85"/>
      <c r="C15" s="85"/>
      <c r="D15" s="86"/>
      <c r="E15" s="86"/>
      <c r="F15" s="86"/>
      <c r="G15" s="77"/>
      <c r="H15" s="77"/>
      <c r="I15" s="86"/>
      <c r="J15" s="72"/>
      <c r="K15" s="277" t="s">
        <v>834</v>
      </c>
      <c r="L15" s="289"/>
      <c r="M15" s="289"/>
      <c r="N15" s="289"/>
      <c r="O15" s="289"/>
      <c r="P15" s="292" t="s">
        <v>10</v>
      </c>
      <c r="Q15" s="574">
        <v>2.5000000000000001E-2</v>
      </c>
      <c r="R15" s="223">
        <v>2.5000000000000001E-2</v>
      </c>
      <c r="S15" s="575">
        <v>30</v>
      </c>
      <c r="T15" s="50">
        <f>SUM(R15:R24)</f>
        <v>0.29500000000000004</v>
      </c>
      <c r="U15" s="87" t="s">
        <v>11</v>
      </c>
      <c r="V15" s="72"/>
      <c r="W15" s="82"/>
      <c r="X15" s="82"/>
      <c r="Y15" s="84"/>
      <c r="Z15" s="84"/>
      <c r="AA15" s="84"/>
      <c r="AB15" s="245"/>
      <c r="AC15" s="84"/>
      <c r="AD15" s="84"/>
      <c r="AE15" s="84"/>
      <c r="AF15" s="84"/>
      <c r="AG15" s="84"/>
      <c r="AH15" s="84"/>
      <c r="AI15" s="84"/>
      <c r="AJ15" s="84"/>
    </row>
    <row r="16" spans="1:36" s="56" customFormat="1" ht="15">
      <c r="A16" s="75"/>
      <c r="B16" s="85"/>
      <c r="C16" s="85"/>
      <c r="D16" s="86"/>
      <c r="E16" s="86"/>
      <c r="F16" s="86"/>
      <c r="G16" s="77"/>
      <c r="H16" s="77"/>
      <c r="I16" s="86"/>
      <c r="J16" s="72"/>
      <c r="K16" s="277" t="s">
        <v>835</v>
      </c>
      <c r="L16" s="289"/>
      <c r="M16" s="289"/>
      <c r="N16" s="289"/>
      <c r="O16" s="289"/>
      <c r="P16" s="292"/>
      <c r="Q16" s="576"/>
      <c r="R16" s="535"/>
      <c r="S16" s="577">
        <v>30</v>
      </c>
      <c r="T16" s="51"/>
      <c r="U16" s="77"/>
      <c r="V16" s="77"/>
      <c r="W16" s="77"/>
      <c r="X16" s="77"/>
      <c r="Y16" s="77"/>
      <c r="Z16" s="84"/>
      <c r="AA16" s="84"/>
      <c r="AB16" s="245"/>
      <c r="AC16" s="84"/>
      <c r="AD16" s="84"/>
      <c r="AE16" s="84"/>
      <c r="AF16" s="84"/>
      <c r="AG16" s="84"/>
      <c r="AH16" s="84"/>
      <c r="AI16" s="84"/>
      <c r="AJ16" s="84"/>
    </row>
    <row r="17" spans="1:36" s="56" customFormat="1" ht="19.5" customHeight="1">
      <c r="A17" s="75"/>
      <c r="B17" s="85"/>
      <c r="C17" s="85"/>
      <c r="D17" s="86"/>
      <c r="E17" s="86"/>
      <c r="F17" s="86"/>
      <c r="G17" s="77"/>
      <c r="H17" s="77"/>
      <c r="I17" s="86"/>
      <c r="J17" s="72"/>
      <c r="K17" s="278" t="s">
        <v>836</v>
      </c>
      <c r="L17" s="289"/>
      <c r="M17" s="289"/>
      <c r="N17" s="289"/>
      <c r="O17" s="289"/>
      <c r="P17" s="292" t="s">
        <v>12</v>
      </c>
      <c r="Q17" s="574">
        <v>0.01</v>
      </c>
      <c r="R17" s="223">
        <v>0.01</v>
      </c>
      <c r="S17" s="575">
        <v>30</v>
      </c>
      <c r="T17" s="52"/>
      <c r="U17" s="72"/>
      <c r="V17" s="72"/>
      <c r="W17" s="82"/>
      <c r="X17" s="82"/>
      <c r="Y17" s="83"/>
      <c r="Z17" s="88"/>
      <c r="AA17" s="84"/>
      <c r="AB17" s="245"/>
      <c r="AC17" s="84"/>
      <c r="AD17" s="84"/>
      <c r="AE17" s="72"/>
      <c r="AF17" s="84"/>
      <c r="AG17" s="84"/>
      <c r="AH17" s="84"/>
      <c r="AI17" s="84"/>
      <c r="AJ17" s="84"/>
    </row>
    <row r="18" spans="1:36" s="56" customFormat="1" ht="15.75" customHeight="1">
      <c r="A18" s="75"/>
      <c r="B18" s="89"/>
      <c r="C18" s="89"/>
      <c r="D18" s="86"/>
      <c r="E18" s="86"/>
      <c r="F18" s="86"/>
      <c r="G18" s="77"/>
      <c r="H18" s="77"/>
      <c r="I18" s="86"/>
      <c r="J18" s="72"/>
      <c r="K18" s="277" t="s">
        <v>837</v>
      </c>
      <c r="L18" s="289"/>
      <c r="M18" s="289"/>
      <c r="N18" s="289"/>
      <c r="O18" s="289"/>
      <c r="P18" s="292" t="s">
        <v>13</v>
      </c>
      <c r="Q18" s="574">
        <v>0.15</v>
      </c>
      <c r="R18" s="223">
        <v>0.15</v>
      </c>
      <c r="S18" s="575">
        <v>30</v>
      </c>
      <c r="T18" s="52"/>
      <c r="U18" s="72"/>
      <c r="V18" s="72"/>
      <c r="W18" s="82"/>
      <c r="X18" s="82"/>
      <c r="Y18" s="83"/>
      <c r="Z18" s="88"/>
      <c r="AA18" s="84"/>
      <c r="AB18" s="245"/>
      <c r="AC18" s="84"/>
      <c r="AD18" s="84"/>
      <c r="AE18" s="84"/>
      <c r="AF18" s="84"/>
      <c r="AG18" s="84"/>
      <c r="AH18" s="84"/>
      <c r="AI18" s="84"/>
      <c r="AJ18" s="84"/>
    </row>
    <row r="19" spans="1:36" s="56" customFormat="1" ht="15.75" customHeight="1">
      <c r="A19" s="75"/>
      <c r="B19" s="85"/>
      <c r="C19" s="85"/>
      <c r="D19" s="86"/>
      <c r="E19" s="86"/>
      <c r="F19" s="86"/>
      <c r="G19" s="77"/>
      <c r="H19" s="77"/>
      <c r="I19" s="86"/>
      <c r="J19" s="72"/>
      <c r="K19" s="277" t="s">
        <v>838</v>
      </c>
      <c r="L19" s="289"/>
      <c r="M19" s="289"/>
      <c r="N19" s="289"/>
      <c r="O19" s="289"/>
      <c r="P19" s="292" t="s">
        <v>848</v>
      </c>
      <c r="Q19" s="574">
        <v>0.01</v>
      </c>
      <c r="R19" s="223">
        <v>0.01</v>
      </c>
      <c r="S19" s="575">
        <v>30</v>
      </c>
      <c r="T19" s="52"/>
      <c r="U19" s="72"/>
      <c r="V19" s="72"/>
      <c r="W19" s="82"/>
      <c r="X19" s="82"/>
      <c r="Y19" s="84"/>
      <c r="Z19" s="84"/>
      <c r="AA19" s="84"/>
      <c r="AB19" s="245"/>
      <c r="AC19" s="84"/>
      <c r="AD19" s="84"/>
      <c r="AE19" s="84"/>
      <c r="AF19" s="84"/>
      <c r="AG19" s="84"/>
      <c r="AH19" s="84"/>
      <c r="AI19" s="84"/>
      <c r="AJ19" s="84"/>
    </row>
    <row r="20" spans="1:36" s="56" customFormat="1" ht="15.75" customHeight="1">
      <c r="A20" s="75"/>
      <c r="B20" s="85"/>
      <c r="C20" s="85"/>
      <c r="D20" s="86"/>
      <c r="E20" s="86"/>
      <c r="F20" s="86"/>
      <c r="G20" s="77"/>
      <c r="H20" s="77"/>
      <c r="I20" s="86"/>
      <c r="J20" s="72"/>
      <c r="K20" s="279" t="str">
        <f>K18</f>
        <v xml:space="preserve">  CHIEF, ENGINEERING, XXX</v>
      </c>
      <c r="L20" s="289"/>
      <c r="M20" s="289"/>
      <c r="N20" s="289"/>
      <c r="O20" s="289"/>
      <c r="P20" s="292" t="s">
        <v>849</v>
      </c>
      <c r="Q20" s="574">
        <v>0.01</v>
      </c>
      <c r="R20" s="224">
        <v>0.01</v>
      </c>
      <c r="S20" s="575">
        <v>30</v>
      </c>
      <c r="T20" s="52"/>
      <c r="U20" s="72"/>
      <c r="V20" s="72"/>
      <c r="W20" s="82"/>
      <c r="X20" s="82"/>
      <c r="Y20" s="84"/>
      <c r="Z20" s="84"/>
      <c r="AA20" s="84"/>
      <c r="AB20" s="245"/>
      <c r="AC20" s="84"/>
      <c r="AD20" s="84"/>
      <c r="AE20" s="84"/>
      <c r="AF20" s="84"/>
      <c r="AG20" s="84"/>
      <c r="AH20" s="84"/>
      <c r="AI20" s="84"/>
      <c r="AJ20" s="84"/>
    </row>
    <row r="21" spans="1:36" s="56" customFormat="1" ht="15.75" customHeight="1">
      <c r="A21" s="75"/>
      <c r="B21" s="85"/>
      <c r="C21" s="85"/>
      <c r="D21" s="86"/>
      <c r="E21" s="86"/>
      <c r="F21" s="86"/>
      <c r="G21" s="77"/>
      <c r="H21" s="77"/>
      <c r="I21" s="86"/>
      <c r="J21" s="72"/>
      <c r="K21" s="280" t="s">
        <v>839</v>
      </c>
      <c r="L21" s="282"/>
      <c r="M21" s="282"/>
      <c r="N21" s="282"/>
      <c r="O21" s="282"/>
      <c r="P21" s="579" t="s">
        <v>14</v>
      </c>
      <c r="Q21" s="574">
        <v>0.01</v>
      </c>
      <c r="R21" s="223">
        <v>0.01</v>
      </c>
      <c r="S21" s="575">
        <v>30</v>
      </c>
      <c r="T21" s="52"/>
      <c r="U21" s="72"/>
      <c r="V21" s="72"/>
      <c r="W21" s="82"/>
      <c r="X21" s="82"/>
      <c r="Y21" s="84"/>
      <c r="Z21" s="84"/>
      <c r="AA21" s="84"/>
      <c r="AB21" s="245"/>
      <c r="AC21" s="84"/>
      <c r="AD21" s="84"/>
      <c r="AE21" s="84"/>
      <c r="AF21" s="84"/>
      <c r="AG21" s="84"/>
      <c r="AH21" s="84"/>
      <c r="AI21" s="84"/>
      <c r="AJ21" s="84"/>
    </row>
    <row r="22" spans="1:36" s="56" customFormat="1" ht="15.75" customHeight="1">
      <c r="A22" s="75"/>
      <c r="B22" s="85"/>
      <c r="C22" s="85"/>
      <c r="D22" s="86"/>
      <c r="E22" s="86"/>
      <c r="F22" s="86"/>
      <c r="G22" s="77"/>
      <c r="H22" s="77"/>
      <c r="I22" s="86"/>
      <c r="J22" s="72"/>
      <c r="K22" s="279" t="str">
        <f>K18</f>
        <v xml:space="preserve">  CHIEF, ENGINEERING, XXX</v>
      </c>
      <c r="L22" s="289"/>
      <c r="M22" s="289"/>
      <c r="N22" s="289"/>
      <c r="O22" s="289"/>
      <c r="P22" s="292" t="s">
        <v>15</v>
      </c>
      <c r="Q22" s="574">
        <v>0.03</v>
      </c>
      <c r="R22" s="224">
        <v>0.03</v>
      </c>
      <c r="S22" s="575">
        <v>30</v>
      </c>
      <c r="T22" s="52"/>
      <c r="U22" s="72"/>
      <c r="V22" s="85" t="s">
        <v>410</v>
      </c>
      <c r="W22" s="82"/>
      <c r="X22" s="82"/>
      <c r="Y22" s="84"/>
      <c r="Z22" s="84"/>
      <c r="AA22" s="84"/>
      <c r="AB22" s="245"/>
      <c r="AC22" s="84"/>
      <c r="AD22" s="84"/>
      <c r="AE22" s="84"/>
      <c r="AF22" s="84"/>
      <c r="AG22" s="84"/>
      <c r="AH22" s="84"/>
      <c r="AI22" s="84"/>
      <c r="AJ22" s="84"/>
    </row>
    <row r="23" spans="1:36" s="56" customFormat="1" ht="15.75" customHeight="1">
      <c r="A23" s="75"/>
      <c r="B23" s="85"/>
      <c r="C23" s="85"/>
      <c r="D23" s="86"/>
      <c r="E23" s="86"/>
      <c r="F23" s="86"/>
      <c r="G23" s="77"/>
      <c r="H23" s="77"/>
      <c r="I23" s="86"/>
      <c r="J23" s="72"/>
      <c r="K23" s="281" t="str">
        <f>K17</f>
        <v xml:space="preserve">  CHIEF, PLANNING, XXX</v>
      </c>
      <c r="L23" s="282"/>
      <c r="M23" s="282"/>
      <c r="N23" s="282"/>
      <c r="O23" s="282"/>
      <c r="P23" s="579" t="s">
        <v>16</v>
      </c>
      <c r="Q23" s="574">
        <v>0.02</v>
      </c>
      <c r="R23" s="223">
        <v>0.02</v>
      </c>
      <c r="S23" s="575">
        <v>30</v>
      </c>
      <c r="T23" s="52"/>
      <c r="U23" s="72"/>
      <c r="V23" s="72"/>
      <c r="W23" s="82"/>
      <c r="X23" s="82"/>
      <c r="Y23" s="84"/>
      <c r="Z23" s="84"/>
      <c r="AA23" s="84"/>
      <c r="AB23" s="245"/>
      <c r="AC23" s="84"/>
      <c r="AD23" s="84"/>
      <c r="AE23" s="84"/>
      <c r="AF23" s="84"/>
      <c r="AG23" s="84"/>
      <c r="AH23" s="84"/>
      <c r="AI23" s="84"/>
      <c r="AJ23" s="84"/>
    </row>
    <row r="24" spans="1:36" s="56" customFormat="1" ht="15.75" customHeight="1">
      <c r="A24" s="75"/>
      <c r="B24" s="85"/>
      <c r="C24" s="85"/>
      <c r="D24" s="86"/>
      <c r="E24" s="86"/>
      <c r="F24" s="86"/>
      <c r="G24" s="77"/>
      <c r="H24" s="77"/>
      <c r="I24" s="86"/>
      <c r="J24" s="72"/>
      <c r="K24" s="277" t="s">
        <v>840</v>
      </c>
      <c r="L24" s="289"/>
      <c r="M24" s="289"/>
      <c r="N24" s="289"/>
      <c r="O24" s="289"/>
      <c r="P24" s="292" t="s">
        <v>850</v>
      </c>
      <c r="Q24" s="574">
        <v>0.01</v>
      </c>
      <c r="R24" s="223">
        <v>0.03</v>
      </c>
      <c r="S24" s="575">
        <v>30</v>
      </c>
      <c r="T24" s="52"/>
      <c r="U24" s="72"/>
      <c r="V24" s="72"/>
      <c r="W24" s="82"/>
      <c r="X24" s="82"/>
      <c r="Y24" s="84"/>
      <c r="Z24" s="84"/>
      <c r="AA24" s="84"/>
      <c r="AB24" s="245"/>
      <c r="AC24" s="84"/>
      <c r="AD24" s="84"/>
      <c r="AE24" s="84"/>
      <c r="AF24" s="84"/>
      <c r="AG24" s="84"/>
      <c r="AH24" s="84"/>
      <c r="AI24" s="84"/>
      <c r="AJ24" s="84"/>
    </row>
    <row r="25" spans="1:36" s="56" customFormat="1" ht="15.75" customHeight="1">
      <c r="A25" s="75"/>
      <c r="B25" s="85"/>
      <c r="C25" s="85"/>
      <c r="D25" s="86"/>
      <c r="E25" s="86"/>
      <c r="F25" s="86"/>
      <c r="G25" s="77"/>
      <c r="H25" s="77"/>
      <c r="I25" s="86"/>
      <c r="J25" s="72"/>
      <c r="K25" s="282"/>
      <c r="L25" s="282"/>
      <c r="M25" s="282"/>
      <c r="N25" s="282"/>
      <c r="O25" s="282"/>
      <c r="P25" s="579" t="s">
        <v>851</v>
      </c>
      <c r="Q25" s="574">
        <v>0.01</v>
      </c>
      <c r="R25" s="223">
        <v>0.01</v>
      </c>
      <c r="S25" s="575">
        <v>31</v>
      </c>
      <c r="T25" s="52"/>
      <c r="U25" s="72"/>
      <c r="V25" s="72"/>
      <c r="W25" s="82"/>
      <c r="X25" s="82"/>
      <c r="Y25" s="84"/>
      <c r="Z25" s="84"/>
      <c r="AA25" s="84"/>
      <c r="AB25" s="245"/>
      <c r="AC25" s="84"/>
      <c r="AD25" s="84"/>
      <c r="AE25" s="84"/>
      <c r="AF25" s="84"/>
      <c r="AG25" s="84"/>
      <c r="AH25" s="84"/>
      <c r="AI25" s="84"/>
      <c r="AJ25" s="84"/>
    </row>
    <row r="26" spans="1:36" s="56" customFormat="1" ht="15.75" customHeight="1">
      <c r="A26" s="75"/>
      <c r="B26" s="85"/>
      <c r="C26" s="85"/>
      <c r="D26" s="86"/>
      <c r="E26" s="86"/>
      <c r="F26" s="86"/>
      <c r="G26" s="77"/>
      <c r="H26" s="77" t="s">
        <v>39</v>
      </c>
      <c r="I26" s="86"/>
      <c r="J26" s="72"/>
      <c r="K26" s="283" t="s">
        <v>18</v>
      </c>
      <c r="L26" s="282"/>
      <c r="M26" s="282"/>
      <c r="N26" s="282"/>
      <c r="O26" s="282"/>
      <c r="P26" s="291"/>
      <c r="Q26" s="225"/>
      <c r="R26" s="536"/>
      <c r="S26" s="421"/>
      <c r="T26" s="52"/>
      <c r="U26" s="72"/>
      <c r="V26" s="72"/>
      <c r="W26" s="82"/>
      <c r="X26" s="82"/>
      <c r="Y26" s="84"/>
      <c r="Z26" s="84"/>
      <c r="AA26" s="84"/>
      <c r="AB26" s="245"/>
      <c r="AC26" s="84"/>
      <c r="AD26" s="84"/>
      <c r="AE26" s="84"/>
      <c r="AF26" s="84"/>
      <c r="AG26" s="84"/>
      <c r="AH26" s="84"/>
      <c r="AI26" s="84"/>
      <c r="AJ26" s="84"/>
    </row>
    <row r="27" spans="1:36" s="56" customFormat="1" ht="15">
      <c r="A27" s="75"/>
      <c r="B27" s="85"/>
      <c r="C27" s="85"/>
      <c r="D27" s="86"/>
      <c r="E27" s="86"/>
      <c r="F27" s="86"/>
      <c r="G27" s="77"/>
      <c r="H27" s="77"/>
      <c r="I27" s="86"/>
      <c r="J27" s="72"/>
      <c r="K27" s="277" t="s">
        <v>841</v>
      </c>
      <c r="L27" s="289"/>
      <c r="M27" s="289"/>
      <c r="N27" s="289"/>
      <c r="O27" s="289"/>
      <c r="P27" s="292" t="s">
        <v>19</v>
      </c>
      <c r="Q27" s="574">
        <v>0.1</v>
      </c>
      <c r="R27" s="223">
        <v>0.1</v>
      </c>
      <c r="S27" s="575">
        <v>31</v>
      </c>
      <c r="T27" s="50">
        <f>SUM(R27:R29)</f>
        <v>0.14500000000000002</v>
      </c>
      <c r="U27" s="78" t="s">
        <v>20</v>
      </c>
      <c r="V27" s="72"/>
      <c r="W27" s="82"/>
      <c r="X27" s="82"/>
      <c r="Y27" s="77"/>
      <c r="Z27" s="84"/>
      <c r="AA27" s="84"/>
      <c r="AB27" s="245"/>
      <c r="AC27" s="84"/>
      <c r="AD27" s="84"/>
      <c r="AE27" s="84"/>
      <c r="AF27" s="84"/>
      <c r="AG27" s="84"/>
      <c r="AH27" s="84"/>
      <c r="AI27" s="84"/>
      <c r="AJ27" s="84"/>
    </row>
    <row r="28" spans="1:36" s="56" customFormat="1" ht="15">
      <c r="A28" s="75"/>
      <c r="B28" s="85"/>
      <c r="C28" s="85"/>
      <c r="D28" s="86"/>
      <c r="E28" s="86"/>
      <c r="F28" s="90" t="s">
        <v>39</v>
      </c>
      <c r="G28" s="77"/>
      <c r="H28" s="77"/>
      <c r="I28" s="86"/>
      <c r="J28" s="72"/>
      <c r="K28" s="284" t="str">
        <f>K24</f>
        <v xml:space="preserve">  CHIEF, OPERATIONS, XXX</v>
      </c>
      <c r="L28" s="289"/>
      <c r="M28" s="289"/>
      <c r="N28" s="289"/>
      <c r="O28" s="289"/>
      <c r="P28" s="290" t="s">
        <v>17</v>
      </c>
      <c r="Q28" s="574">
        <v>0.02</v>
      </c>
      <c r="R28" s="226">
        <v>0.02</v>
      </c>
      <c r="S28" s="575">
        <v>30</v>
      </c>
      <c r="T28" s="52"/>
      <c r="U28" s="72"/>
      <c r="V28" s="72"/>
      <c r="W28" s="82"/>
      <c r="X28" s="82"/>
      <c r="Y28" s="83"/>
      <c r="Z28" s="83"/>
      <c r="AA28" s="84"/>
      <c r="AB28" s="245"/>
      <c r="AC28" s="84"/>
      <c r="AD28" s="84"/>
      <c r="AE28" s="84"/>
      <c r="AF28" s="84"/>
      <c r="AG28" s="84"/>
      <c r="AH28" s="84"/>
      <c r="AI28" s="84"/>
      <c r="AJ28" s="84"/>
    </row>
    <row r="29" spans="1:36" s="56" customFormat="1" ht="15">
      <c r="A29" s="75"/>
      <c r="B29" s="85"/>
      <c r="C29" s="85"/>
      <c r="D29" s="86"/>
      <c r="E29" s="86"/>
      <c r="F29" s="86"/>
      <c r="G29" s="77"/>
      <c r="H29" s="77"/>
      <c r="I29" s="86"/>
      <c r="J29" s="72"/>
      <c r="K29" s="285" t="str">
        <f>K16</f>
        <v xml:space="preserve">  CHIEF, DPM, XXX</v>
      </c>
      <c r="L29" s="293"/>
      <c r="M29" s="293"/>
      <c r="N29" s="293"/>
      <c r="O29" s="293"/>
      <c r="P29" s="294" t="s">
        <v>10</v>
      </c>
      <c r="Q29" s="578">
        <f>Q15</f>
        <v>2.5000000000000001E-2</v>
      </c>
      <c r="R29" s="226">
        <v>2.5000000000000001E-2</v>
      </c>
      <c r="S29" s="575">
        <v>31</v>
      </c>
      <c r="T29" s="52"/>
      <c r="U29" s="72"/>
      <c r="V29" s="72"/>
      <c r="W29" s="82"/>
      <c r="X29" s="82"/>
      <c r="Y29" s="83"/>
      <c r="Z29" s="83"/>
      <c r="AA29" s="88"/>
      <c r="AB29" s="245"/>
      <c r="AC29" s="84"/>
      <c r="AD29" s="84"/>
      <c r="AE29" s="84"/>
      <c r="AF29" s="84"/>
      <c r="AG29" s="84"/>
      <c r="AH29" s="84"/>
      <c r="AI29" s="84"/>
      <c r="AJ29" s="84"/>
    </row>
    <row r="30" spans="1:36" s="56" customFormat="1">
      <c r="A30" s="75"/>
      <c r="B30" s="85"/>
      <c r="C30" s="85"/>
      <c r="D30" s="86"/>
      <c r="E30" s="86"/>
      <c r="F30" s="86"/>
      <c r="G30" s="77"/>
      <c r="H30" s="77"/>
      <c r="I30" s="86"/>
      <c r="J30" s="72"/>
      <c r="K30" s="282"/>
      <c r="L30" s="282"/>
      <c r="M30" s="282"/>
      <c r="N30" s="282"/>
      <c r="O30" s="282"/>
      <c r="P30" s="291"/>
      <c r="Q30" s="91"/>
      <c r="R30" s="72"/>
      <c r="S30" s="422"/>
      <c r="T30" s="50">
        <f>T27+T15</f>
        <v>0.44000000000000006</v>
      </c>
      <c r="U30" s="78" t="s">
        <v>21</v>
      </c>
      <c r="V30" s="72"/>
      <c r="W30" s="82"/>
      <c r="X30" s="82"/>
      <c r="Y30" s="84"/>
      <c r="Z30" s="83"/>
      <c r="AA30" s="88"/>
      <c r="AB30" s="245"/>
      <c r="AC30" s="84"/>
      <c r="AD30" s="84"/>
      <c r="AE30" s="84"/>
      <c r="AF30" s="84"/>
      <c r="AG30" s="84"/>
      <c r="AH30" s="84"/>
      <c r="AI30" s="84"/>
      <c r="AJ30" s="84"/>
    </row>
    <row r="31" spans="1:36" s="56" customFormat="1">
      <c r="A31" s="75"/>
      <c r="B31" s="89"/>
      <c r="C31" s="89"/>
      <c r="D31" s="86"/>
      <c r="E31" s="86"/>
      <c r="F31" s="86"/>
      <c r="G31" s="77"/>
      <c r="H31" s="77"/>
      <c r="I31" s="86"/>
      <c r="J31" s="72"/>
      <c r="K31" s="283" t="s">
        <v>22</v>
      </c>
      <c r="L31" s="282"/>
      <c r="M31" s="282"/>
      <c r="N31" s="282"/>
      <c r="O31" s="282"/>
      <c r="P31" s="291"/>
      <c r="Q31" s="92"/>
      <c r="R31" s="72"/>
      <c r="S31" s="422"/>
      <c r="T31" s="72"/>
      <c r="U31" s="72"/>
      <c r="V31" s="72"/>
      <c r="W31" s="82"/>
      <c r="X31" s="82"/>
      <c r="Y31" s="84"/>
      <c r="Z31" s="84"/>
      <c r="AA31" s="84"/>
      <c r="AB31" s="245"/>
      <c r="AC31" s="84"/>
      <c r="AD31" s="84"/>
      <c r="AE31" s="84"/>
      <c r="AF31" s="84"/>
      <c r="AG31" s="84"/>
      <c r="AH31" s="84"/>
      <c r="AI31" s="84"/>
      <c r="AJ31" s="84"/>
    </row>
    <row r="32" spans="1:36" s="56" customFormat="1">
      <c r="A32" s="75"/>
      <c r="B32" s="89"/>
      <c r="C32" s="89"/>
      <c r="D32" s="86"/>
      <c r="E32" s="86"/>
      <c r="F32" s="86"/>
      <c r="G32" s="77"/>
      <c r="H32" s="77"/>
      <c r="I32" s="86"/>
      <c r="J32" s="72"/>
      <c r="K32" s="286" t="s">
        <v>842</v>
      </c>
      <c r="L32" s="282"/>
      <c r="M32" s="282"/>
      <c r="N32" s="282"/>
      <c r="O32" s="282"/>
      <c r="P32" s="291"/>
      <c r="Q32" s="91"/>
      <c r="R32" s="72"/>
      <c r="S32" s="422"/>
      <c r="T32" s="74"/>
      <c r="U32" s="87"/>
      <c r="V32" s="72"/>
      <c r="W32" s="82"/>
      <c r="X32" s="82"/>
      <c r="Y32" s="84"/>
      <c r="Z32" s="84"/>
      <c r="AA32" s="84"/>
      <c r="AB32" s="245"/>
      <c r="AC32" s="84"/>
      <c r="AD32" s="84"/>
      <c r="AE32" s="84"/>
      <c r="AF32" s="84"/>
      <c r="AG32" s="84"/>
      <c r="AH32" s="84"/>
      <c r="AI32" s="84"/>
      <c r="AJ32" s="84"/>
    </row>
    <row r="33" spans="1:36" s="56" customFormat="1" ht="20.25" customHeight="1">
      <c r="A33" s="75"/>
      <c r="B33" s="89"/>
      <c r="C33" s="89"/>
      <c r="D33" s="86"/>
      <c r="E33" s="86"/>
      <c r="F33" s="86"/>
      <c r="G33" s="77"/>
      <c r="H33" s="77"/>
      <c r="I33" s="86"/>
      <c r="J33" s="72"/>
      <c r="K33" s="282"/>
      <c r="L33" s="282"/>
      <c r="M33" s="282"/>
      <c r="N33" s="282"/>
      <c r="O33" s="282"/>
      <c r="P33" s="291"/>
      <c r="Q33" s="91"/>
      <c r="R33" s="72"/>
      <c r="S33" s="422"/>
      <c r="T33" s="74"/>
      <c r="U33" s="87"/>
      <c r="V33" s="72"/>
      <c r="W33" s="82"/>
      <c r="X33" s="82"/>
      <c r="Y33" s="84"/>
      <c r="Z33" s="84"/>
      <c r="AA33" s="84"/>
      <c r="AB33" s="245"/>
      <c r="AC33" s="84"/>
      <c r="AD33" s="84"/>
      <c r="AE33" s="84"/>
      <c r="AF33" s="84"/>
      <c r="AG33" s="84"/>
      <c r="AH33" s="84"/>
      <c r="AI33" s="84"/>
      <c r="AJ33" s="84"/>
    </row>
    <row r="34" spans="1:36" s="56" customFormat="1">
      <c r="A34" s="75"/>
      <c r="B34" s="89"/>
      <c r="C34" s="89"/>
      <c r="D34" s="86"/>
      <c r="E34" s="86"/>
      <c r="F34" s="86"/>
      <c r="G34" s="77"/>
      <c r="H34" s="77"/>
      <c r="I34" s="86"/>
      <c r="J34" s="72"/>
      <c r="K34" s="283" t="s">
        <v>23</v>
      </c>
      <c r="L34" s="282"/>
      <c r="M34" s="282"/>
      <c r="N34" s="282"/>
      <c r="O34" s="282"/>
      <c r="P34" s="291"/>
      <c r="Q34" s="92"/>
      <c r="R34" s="72"/>
      <c r="S34" s="422"/>
      <c r="T34" s="72"/>
      <c r="U34" s="72"/>
      <c r="V34" s="72"/>
      <c r="W34" s="82"/>
      <c r="X34" s="82"/>
      <c r="Y34" s="84"/>
      <c r="Z34" s="84"/>
      <c r="AA34" s="84"/>
      <c r="AB34" s="245"/>
      <c r="AC34" s="84"/>
      <c r="AD34" s="84"/>
      <c r="AE34" s="84"/>
      <c r="AF34" s="84"/>
      <c r="AG34" s="84"/>
      <c r="AH34" s="84"/>
      <c r="AI34" s="84"/>
      <c r="AJ34" s="84"/>
    </row>
    <row r="35" spans="1:36" s="56" customFormat="1">
      <c r="A35" s="75"/>
      <c r="B35" s="89"/>
      <c r="C35" s="89"/>
      <c r="D35" s="86"/>
      <c r="E35" s="86"/>
      <c r="F35" s="86"/>
      <c r="G35" s="77"/>
      <c r="H35" s="77"/>
      <c r="I35" s="86"/>
      <c r="J35" s="72"/>
      <c r="K35" s="287" t="str">
        <f>K17</f>
        <v xml:space="preserve">  CHIEF, PLANNING, XXX</v>
      </c>
      <c r="L35" s="282"/>
      <c r="M35" s="282"/>
      <c r="N35" s="282"/>
      <c r="O35" s="282"/>
      <c r="P35" s="291"/>
      <c r="Q35" s="91"/>
      <c r="R35" s="72"/>
      <c r="S35" s="422"/>
      <c r="T35" s="74"/>
      <c r="U35" s="87"/>
      <c r="V35" s="72"/>
      <c r="W35" s="82"/>
      <c r="X35" s="82"/>
      <c r="Y35" s="84"/>
      <c r="Z35" s="84"/>
      <c r="AA35" s="84"/>
      <c r="AB35" s="245"/>
      <c r="AC35" s="84"/>
      <c r="AD35" s="84"/>
      <c r="AE35" s="84"/>
      <c r="AF35" s="84"/>
      <c r="AG35" s="84"/>
      <c r="AH35" s="84"/>
      <c r="AI35" s="84"/>
      <c r="AJ35" s="84"/>
    </row>
    <row r="36" spans="1:36" s="56" customFormat="1">
      <c r="A36" s="75"/>
      <c r="B36" s="89"/>
      <c r="C36" s="89"/>
      <c r="D36" s="86"/>
      <c r="E36" s="86"/>
      <c r="F36" s="86"/>
      <c r="G36" s="77"/>
      <c r="H36" s="77"/>
      <c r="I36" s="86"/>
      <c r="J36" s="72"/>
      <c r="K36" s="287"/>
      <c r="L36" s="282"/>
      <c r="M36" s="282"/>
      <c r="N36" s="282"/>
      <c r="O36" s="282"/>
      <c r="P36" s="291"/>
      <c r="Q36" s="91"/>
      <c r="R36" s="72"/>
      <c r="S36" s="422"/>
      <c r="T36" s="74"/>
      <c r="U36" s="87"/>
      <c r="V36" s="72"/>
      <c r="W36" s="82"/>
      <c r="X36" s="82"/>
      <c r="Y36" s="84"/>
      <c r="Z36" s="84"/>
      <c r="AA36" s="84"/>
      <c r="AB36" s="245"/>
      <c r="AC36" s="84"/>
      <c r="AD36" s="84"/>
      <c r="AE36" s="84"/>
      <c r="AF36" s="84"/>
      <c r="AG36" s="84"/>
      <c r="AH36" s="84"/>
      <c r="AI36" s="84"/>
      <c r="AJ36" s="84"/>
    </row>
    <row r="37" spans="1:36" s="56" customFormat="1">
      <c r="A37" s="75"/>
      <c r="B37" s="89"/>
      <c r="C37" s="89"/>
      <c r="D37" s="86"/>
      <c r="E37" s="86"/>
      <c r="F37" s="86"/>
      <c r="G37" s="77"/>
      <c r="H37" s="77"/>
      <c r="I37" s="86"/>
      <c r="J37" s="72"/>
      <c r="K37" s="283" t="s">
        <v>333</v>
      </c>
      <c r="L37" s="282"/>
      <c r="M37" s="282"/>
      <c r="N37" s="282"/>
      <c r="O37" s="282"/>
      <c r="P37" s="291"/>
      <c r="Q37" s="92"/>
      <c r="R37" s="72"/>
      <c r="S37" s="422"/>
      <c r="T37" s="72"/>
      <c r="U37" s="72"/>
      <c r="V37" s="72"/>
      <c r="W37" s="82"/>
      <c r="X37" s="82"/>
      <c r="Y37" s="84"/>
      <c r="Z37" s="84"/>
      <c r="AA37" s="84"/>
      <c r="AB37" s="245"/>
      <c r="AC37" s="84"/>
      <c r="AD37" s="84"/>
      <c r="AE37" s="84"/>
      <c r="AF37" s="84"/>
      <c r="AG37" s="84"/>
      <c r="AH37" s="84"/>
      <c r="AI37" s="84"/>
      <c r="AJ37" s="84"/>
    </row>
    <row r="38" spans="1:36" s="56" customFormat="1">
      <c r="A38" s="75"/>
      <c r="B38" s="89"/>
      <c r="C38" s="89"/>
      <c r="D38" s="86"/>
      <c r="E38" s="86"/>
      <c r="F38" s="86"/>
      <c r="G38" s="77"/>
      <c r="H38" s="77"/>
      <c r="I38" s="86"/>
      <c r="J38" s="72"/>
      <c r="K38" s="288" t="s">
        <v>383</v>
      </c>
      <c r="L38" s="282"/>
      <c r="M38" s="282"/>
      <c r="N38" s="282"/>
      <c r="O38" s="282"/>
      <c r="P38" s="291"/>
      <c r="Q38" s="91"/>
      <c r="R38" s="93"/>
      <c r="S38" s="422"/>
      <c r="T38" s="74"/>
      <c r="U38" s="87"/>
      <c r="V38" s="72"/>
      <c r="W38" s="82"/>
      <c r="X38" s="82"/>
      <c r="Y38" s="84"/>
      <c r="Z38" s="84"/>
      <c r="AA38" s="84"/>
      <c r="AB38" s="245"/>
      <c r="AC38" s="84"/>
      <c r="AD38" s="84"/>
      <c r="AE38" s="84"/>
      <c r="AF38" s="84"/>
      <c r="AG38" s="84"/>
      <c r="AH38" s="84"/>
      <c r="AI38" s="84"/>
      <c r="AJ38" s="84"/>
    </row>
    <row r="39" spans="1:36" s="56" customFormat="1">
      <c r="A39" s="75"/>
      <c r="B39" s="89"/>
      <c r="C39" s="89"/>
      <c r="D39" s="86"/>
      <c r="E39" s="86"/>
      <c r="F39" s="86"/>
      <c r="G39" s="77"/>
      <c r="H39" s="77"/>
      <c r="I39" s="86"/>
      <c r="J39" s="72"/>
      <c r="K39" s="288"/>
      <c r="L39" s="282"/>
      <c r="M39" s="282"/>
      <c r="N39" s="282"/>
      <c r="O39" s="282"/>
      <c r="P39" s="291"/>
      <c r="Q39" s="91"/>
      <c r="R39" s="93"/>
      <c r="S39" s="422"/>
      <c r="T39" s="74"/>
      <c r="U39" s="87"/>
      <c r="V39" s="72"/>
      <c r="W39" s="82"/>
      <c r="X39" s="82"/>
      <c r="Y39" s="84"/>
      <c r="Z39" s="84"/>
      <c r="AA39" s="84"/>
      <c r="AB39" s="245"/>
      <c r="AC39" s="84"/>
      <c r="AD39" s="84"/>
      <c r="AE39" s="84"/>
      <c r="AF39" s="84"/>
      <c r="AG39" s="84"/>
      <c r="AH39" s="84"/>
      <c r="AI39" s="84"/>
      <c r="AJ39" s="84"/>
    </row>
    <row r="40" spans="1:36" s="56" customFormat="1">
      <c r="A40" s="75"/>
      <c r="B40" s="89"/>
      <c r="C40" s="89"/>
      <c r="D40" s="86"/>
      <c r="E40" s="86"/>
      <c r="F40" s="86"/>
      <c r="G40" s="77"/>
      <c r="H40" s="77"/>
      <c r="I40" s="86"/>
      <c r="J40" s="72"/>
      <c r="K40" s="70"/>
      <c r="L40" s="70"/>
      <c r="M40" s="70"/>
      <c r="N40" s="72"/>
      <c r="O40" s="72"/>
      <c r="P40" s="72"/>
      <c r="Q40" s="72"/>
      <c r="R40" s="81"/>
      <c r="S40" s="420"/>
      <c r="T40" s="82"/>
      <c r="U40" s="82"/>
      <c r="V40" s="82"/>
      <c r="W40" s="82"/>
      <c r="X40" s="82"/>
      <c r="Y40" s="84"/>
      <c r="Z40" s="84"/>
      <c r="AA40" s="84"/>
      <c r="AB40" s="245"/>
      <c r="AC40" s="84"/>
      <c r="AD40" s="84"/>
      <c r="AE40" s="84"/>
      <c r="AF40" s="84"/>
      <c r="AG40" s="84"/>
      <c r="AH40" s="84"/>
      <c r="AI40" s="84"/>
      <c r="AJ40" s="84"/>
    </row>
    <row r="41" spans="1:36" s="56" customFormat="1">
      <c r="A41" s="75"/>
      <c r="B41" s="89"/>
      <c r="C41" s="89"/>
      <c r="D41" s="86"/>
      <c r="E41" s="86"/>
      <c r="F41" s="86"/>
      <c r="G41" s="77"/>
      <c r="H41" s="77"/>
      <c r="I41" s="86"/>
      <c r="J41" s="72"/>
      <c r="K41" s="70"/>
      <c r="L41" s="70"/>
      <c r="M41" s="70"/>
      <c r="N41" s="72"/>
      <c r="O41" s="72"/>
      <c r="P41" s="72"/>
      <c r="Q41" s="72"/>
      <c r="R41" s="81"/>
      <c r="S41" s="420"/>
      <c r="T41" s="82"/>
      <c r="U41" s="82"/>
      <c r="V41" s="82"/>
      <c r="W41" s="82"/>
      <c r="X41" s="82"/>
      <c r="Y41" s="84"/>
      <c r="Z41" s="84"/>
      <c r="AA41" s="84"/>
      <c r="AB41" s="245"/>
      <c r="AC41" s="84"/>
      <c r="AD41" s="84"/>
      <c r="AE41" s="84"/>
      <c r="AF41" s="84"/>
      <c r="AG41" s="84"/>
      <c r="AH41" s="84"/>
      <c r="AI41" s="84"/>
      <c r="AJ41" s="84"/>
    </row>
    <row r="42" spans="1:36" s="56" customFormat="1" ht="15">
      <c r="A42" s="75"/>
      <c r="B42" s="94"/>
      <c r="C42" s="94"/>
      <c r="D42" s="95"/>
      <c r="E42" s="96"/>
      <c r="F42" s="96"/>
      <c r="G42" s="97"/>
      <c r="H42" s="97"/>
      <c r="I42" s="77"/>
      <c r="J42" s="72"/>
      <c r="K42" s="74"/>
      <c r="L42" s="87"/>
      <c r="M42" s="72"/>
      <c r="N42" s="72"/>
      <c r="O42" s="72"/>
      <c r="P42" s="72"/>
      <c r="Q42" s="72"/>
      <c r="R42" s="81"/>
      <c r="S42" s="420"/>
      <c r="T42" s="82"/>
      <c r="U42" s="82"/>
      <c r="V42" s="82"/>
      <c r="W42" s="82"/>
      <c r="X42" s="82"/>
      <c r="Y42" s="84"/>
      <c r="Z42" s="84"/>
      <c r="AA42" s="84"/>
      <c r="AB42" s="245"/>
      <c r="AC42" s="84"/>
      <c r="AD42" s="84"/>
      <c r="AE42" s="84"/>
      <c r="AF42" s="84"/>
      <c r="AG42" s="84"/>
      <c r="AH42" s="84"/>
      <c r="AI42" s="84"/>
      <c r="AJ42" s="84"/>
    </row>
    <row r="70" spans="1:12">
      <c r="C70" s="354"/>
    </row>
    <row r="72" spans="1:12">
      <c r="K72" s="355"/>
    </row>
    <row r="73" spans="1:12">
      <c r="A73" s="354">
        <v>29495</v>
      </c>
      <c r="B73">
        <v>1981</v>
      </c>
      <c r="C73" s="355" t="s">
        <v>664</v>
      </c>
      <c r="D73" s="365">
        <f>A73</f>
        <v>29495</v>
      </c>
    </row>
    <row r="74" spans="1:12">
      <c r="A74" s="354">
        <v>29860</v>
      </c>
      <c r="B74">
        <v>1982</v>
      </c>
      <c r="C74" s="355" t="s">
        <v>665</v>
      </c>
      <c r="D74" s="365">
        <f t="shared" ref="D74:D137" si="0">A74</f>
        <v>29860</v>
      </c>
      <c r="K74" s="355"/>
      <c r="L74" s="354"/>
    </row>
    <row r="75" spans="1:12">
      <c r="A75" s="354">
        <v>30225</v>
      </c>
      <c r="B75">
        <v>1983</v>
      </c>
      <c r="C75" s="355" t="s">
        <v>666</v>
      </c>
      <c r="D75" s="365">
        <f t="shared" si="0"/>
        <v>30225</v>
      </c>
      <c r="L75" s="366"/>
    </row>
    <row r="76" spans="1:12">
      <c r="A76" s="354">
        <v>30590</v>
      </c>
      <c r="B76">
        <v>1984</v>
      </c>
      <c r="C76" s="355" t="s">
        <v>667</v>
      </c>
      <c r="D76" s="365">
        <f t="shared" si="0"/>
        <v>30590</v>
      </c>
    </row>
    <row r="77" spans="1:12">
      <c r="A77" s="354">
        <v>30956</v>
      </c>
      <c r="B77">
        <v>1985</v>
      </c>
      <c r="C77" s="355" t="s">
        <v>668</v>
      </c>
      <c r="D77" s="365">
        <f t="shared" si="0"/>
        <v>30956</v>
      </c>
    </row>
    <row r="78" spans="1:12">
      <c r="A78" s="354">
        <v>31321</v>
      </c>
      <c r="B78">
        <v>1986</v>
      </c>
      <c r="C78" s="355" t="s">
        <v>669</v>
      </c>
      <c r="D78" s="365">
        <f t="shared" si="0"/>
        <v>31321</v>
      </c>
    </row>
    <row r="79" spans="1:12">
      <c r="A79" s="354">
        <v>31686</v>
      </c>
      <c r="B79">
        <v>1987</v>
      </c>
      <c r="C79" s="355" t="s">
        <v>670</v>
      </c>
      <c r="D79" s="365">
        <f t="shared" si="0"/>
        <v>31686</v>
      </c>
    </row>
    <row r="80" spans="1:12">
      <c r="A80" s="354">
        <v>32051</v>
      </c>
      <c r="B80">
        <v>1988</v>
      </c>
      <c r="C80" s="355" t="s">
        <v>671</v>
      </c>
      <c r="D80" s="365">
        <f t="shared" si="0"/>
        <v>32051</v>
      </c>
    </row>
    <row r="81" spans="1:4">
      <c r="A81" s="354">
        <v>32417</v>
      </c>
      <c r="B81">
        <v>1989</v>
      </c>
      <c r="C81" s="355" t="s">
        <v>672</v>
      </c>
      <c r="D81" s="365">
        <f t="shared" si="0"/>
        <v>32417</v>
      </c>
    </row>
    <row r="82" spans="1:4">
      <c r="A82" s="354">
        <v>32782</v>
      </c>
      <c r="B82">
        <v>1990</v>
      </c>
      <c r="C82" s="355" t="s">
        <v>673</v>
      </c>
      <c r="D82" s="365">
        <f t="shared" si="0"/>
        <v>32782</v>
      </c>
    </row>
    <row r="83" spans="1:4">
      <c r="A83" s="354">
        <v>33147</v>
      </c>
      <c r="B83">
        <v>1991</v>
      </c>
      <c r="C83" s="355" t="s">
        <v>674</v>
      </c>
      <c r="D83" s="365">
        <f t="shared" si="0"/>
        <v>33147</v>
      </c>
    </row>
    <row r="84" spans="1:4">
      <c r="A84" s="354">
        <v>33512</v>
      </c>
      <c r="B84">
        <v>1992</v>
      </c>
      <c r="C84" s="355" t="s">
        <v>675</v>
      </c>
      <c r="D84" s="365">
        <f t="shared" si="0"/>
        <v>33512</v>
      </c>
    </row>
    <row r="85" spans="1:4">
      <c r="A85" s="354">
        <v>33878</v>
      </c>
      <c r="B85">
        <v>1993</v>
      </c>
      <c r="C85" s="355" t="s">
        <v>676</v>
      </c>
      <c r="D85" s="365">
        <f t="shared" si="0"/>
        <v>33878</v>
      </c>
    </row>
    <row r="86" spans="1:4">
      <c r="A86" s="354">
        <v>34243</v>
      </c>
      <c r="B86">
        <v>1994</v>
      </c>
      <c r="C86" s="355" t="s">
        <v>677</v>
      </c>
      <c r="D86" s="365">
        <f t="shared" si="0"/>
        <v>34243</v>
      </c>
    </row>
    <row r="87" spans="1:4">
      <c r="A87" s="354">
        <v>34608</v>
      </c>
      <c r="B87">
        <v>1995</v>
      </c>
      <c r="C87" s="355" t="s">
        <v>678</v>
      </c>
      <c r="D87" s="365">
        <f t="shared" si="0"/>
        <v>34608</v>
      </c>
    </row>
    <row r="88" spans="1:4">
      <c r="A88" s="354">
        <v>34973</v>
      </c>
      <c r="B88">
        <v>1996</v>
      </c>
      <c r="C88" s="355" t="s">
        <v>679</v>
      </c>
      <c r="D88" s="365">
        <f t="shared" si="0"/>
        <v>34973</v>
      </c>
    </row>
    <row r="89" spans="1:4">
      <c r="A89" s="354">
        <v>35339</v>
      </c>
      <c r="B89">
        <v>1997</v>
      </c>
      <c r="C89" s="355" t="s">
        <v>680</v>
      </c>
      <c r="D89" s="365">
        <f t="shared" si="0"/>
        <v>35339</v>
      </c>
    </row>
    <row r="90" spans="1:4">
      <c r="A90" s="354">
        <v>35704</v>
      </c>
      <c r="B90">
        <v>1998</v>
      </c>
      <c r="C90" s="355" t="s">
        <v>681</v>
      </c>
      <c r="D90" s="365">
        <f t="shared" si="0"/>
        <v>35704</v>
      </c>
    </row>
    <row r="91" spans="1:4">
      <c r="A91" s="354">
        <v>36069</v>
      </c>
      <c r="B91">
        <v>1999</v>
      </c>
      <c r="C91" s="355" t="s">
        <v>682</v>
      </c>
      <c r="D91" s="365">
        <f t="shared" si="0"/>
        <v>36069</v>
      </c>
    </row>
    <row r="92" spans="1:4">
      <c r="A92" s="354">
        <v>36434</v>
      </c>
      <c r="B92">
        <v>2000</v>
      </c>
      <c r="C92" s="355" t="s">
        <v>683</v>
      </c>
      <c r="D92" s="365">
        <f t="shared" si="0"/>
        <v>36434</v>
      </c>
    </row>
    <row r="93" spans="1:4">
      <c r="A93" s="354">
        <v>36800</v>
      </c>
      <c r="B93">
        <v>2001</v>
      </c>
      <c r="C93" s="355" t="s">
        <v>684</v>
      </c>
      <c r="D93" s="365">
        <f t="shared" si="0"/>
        <v>36800</v>
      </c>
    </row>
    <row r="94" spans="1:4">
      <c r="A94" s="354">
        <v>37165</v>
      </c>
      <c r="B94">
        <v>2002</v>
      </c>
      <c r="C94" s="355" t="s">
        <v>685</v>
      </c>
      <c r="D94" s="365">
        <f t="shared" si="0"/>
        <v>37165</v>
      </c>
    </row>
    <row r="95" spans="1:4">
      <c r="A95" s="354">
        <v>37530</v>
      </c>
      <c r="B95">
        <v>2003</v>
      </c>
      <c r="C95" s="355" t="s">
        <v>686</v>
      </c>
      <c r="D95" s="365">
        <f t="shared" si="0"/>
        <v>37530</v>
      </c>
    </row>
    <row r="96" spans="1:4">
      <c r="A96" s="354">
        <v>37895</v>
      </c>
      <c r="B96">
        <v>2004</v>
      </c>
      <c r="C96" s="355" t="s">
        <v>687</v>
      </c>
      <c r="D96" s="365">
        <f t="shared" si="0"/>
        <v>37895</v>
      </c>
    </row>
    <row r="97" spans="1:4">
      <c r="A97" s="354">
        <v>38261</v>
      </c>
      <c r="B97">
        <v>2005</v>
      </c>
      <c r="C97" s="355" t="s">
        <v>688</v>
      </c>
      <c r="D97" s="365">
        <f t="shared" si="0"/>
        <v>38261</v>
      </c>
    </row>
    <row r="98" spans="1:4">
      <c r="A98" s="354">
        <v>38626</v>
      </c>
      <c r="B98">
        <v>2006</v>
      </c>
      <c r="C98" s="355" t="s">
        <v>689</v>
      </c>
      <c r="D98" s="365">
        <f t="shared" si="0"/>
        <v>38626</v>
      </c>
    </row>
    <row r="99" spans="1:4">
      <c r="A99" s="354">
        <v>38991</v>
      </c>
      <c r="B99">
        <v>2007</v>
      </c>
      <c r="C99" s="355" t="s">
        <v>690</v>
      </c>
      <c r="D99" s="365">
        <f t="shared" si="0"/>
        <v>38991</v>
      </c>
    </row>
    <row r="100" spans="1:4">
      <c r="A100" s="354">
        <v>39356</v>
      </c>
      <c r="B100">
        <v>2008</v>
      </c>
      <c r="C100" s="355" t="s">
        <v>691</v>
      </c>
      <c r="D100" s="365">
        <f t="shared" si="0"/>
        <v>39356</v>
      </c>
    </row>
    <row r="101" spans="1:4">
      <c r="A101" s="354">
        <v>39722</v>
      </c>
      <c r="B101">
        <v>2009</v>
      </c>
      <c r="C101" s="355" t="s">
        <v>692</v>
      </c>
      <c r="D101" s="365">
        <f t="shared" si="0"/>
        <v>39722</v>
      </c>
    </row>
    <row r="102" spans="1:4">
      <c r="A102" s="354">
        <v>40087</v>
      </c>
      <c r="B102">
        <v>2010</v>
      </c>
      <c r="C102" s="355" t="s">
        <v>693</v>
      </c>
      <c r="D102" s="365">
        <f t="shared" si="0"/>
        <v>40087</v>
      </c>
    </row>
    <row r="103" spans="1:4">
      <c r="A103" s="354">
        <v>40452</v>
      </c>
      <c r="B103">
        <v>2011</v>
      </c>
      <c r="C103" s="355" t="s">
        <v>694</v>
      </c>
      <c r="D103" s="365">
        <f t="shared" si="0"/>
        <v>40452</v>
      </c>
    </row>
    <row r="104" spans="1:4">
      <c r="A104" s="354">
        <v>40817</v>
      </c>
      <c r="B104">
        <v>2012</v>
      </c>
      <c r="C104" s="355" t="s">
        <v>658</v>
      </c>
      <c r="D104" s="365">
        <f t="shared" si="0"/>
        <v>40817</v>
      </c>
    </row>
    <row r="105" spans="1:4">
      <c r="A105" s="354">
        <v>41183</v>
      </c>
      <c r="B105">
        <v>2013</v>
      </c>
      <c r="C105" s="355" t="s">
        <v>1</v>
      </c>
      <c r="D105" s="365">
        <f t="shared" si="0"/>
        <v>41183</v>
      </c>
    </row>
    <row r="106" spans="1:4">
      <c r="A106" s="354">
        <v>41548</v>
      </c>
      <c r="B106">
        <v>2014</v>
      </c>
      <c r="C106" s="355" t="s">
        <v>0</v>
      </c>
      <c r="D106" s="365">
        <f t="shared" si="0"/>
        <v>41548</v>
      </c>
    </row>
    <row r="107" spans="1:4">
      <c r="A107" s="354">
        <v>41913</v>
      </c>
      <c r="B107">
        <v>2015</v>
      </c>
      <c r="C107" s="355" t="s">
        <v>695</v>
      </c>
      <c r="D107" s="365">
        <f t="shared" si="0"/>
        <v>41913</v>
      </c>
    </row>
    <row r="108" spans="1:4">
      <c r="A108" s="354">
        <v>42278</v>
      </c>
      <c r="B108">
        <v>2016</v>
      </c>
      <c r="C108" s="355" t="s">
        <v>696</v>
      </c>
      <c r="D108" s="365">
        <f t="shared" si="0"/>
        <v>42278</v>
      </c>
    </row>
    <row r="109" spans="1:4">
      <c r="A109" s="354">
        <v>42644</v>
      </c>
      <c r="B109">
        <v>2017</v>
      </c>
      <c r="C109" s="355" t="s">
        <v>697</v>
      </c>
      <c r="D109" s="365">
        <f t="shared" si="0"/>
        <v>42644</v>
      </c>
    </row>
    <row r="110" spans="1:4">
      <c r="A110" s="354">
        <v>43009</v>
      </c>
      <c r="B110">
        <v>2018</v>
      </c>
      <c r="C110" s="355" t="s">
        <v>698</v>
      </c>
      <c r="D110" s="365">
        <f t="shared" si="0"/>
        <v>43009</v>
      </c>
    </row>
    <row r="111" spans="1:4">
      <c r="A111" s="354">
        <v>43374</v>
      </c>
      <c r="B111">
        <v>2019</v>
      </c>
      <c r="C111" s="355" t="s">
        <v>699</v>
      </c>
      <c r="D111" s="365">
        <f t="shared" si="0"/>
        <v>43374</v>
      </c>
    </row>
    <row r="112" spans="1:4">
      <c r="A112" s="354">
        <v>43739</v>
      </c>
      <c r="B112">
        <v>2020</v>
      </c>
      <c r="C112" s="355" t="s">
        <v>700</v>
      </c>
      <c r="D112" s="365">
        <f t="shared" si="0"/>
        <v>43739</v>
      </c>
    </row>
    <row r="113" spans="1:4">
      <c r="A113" s="354">
        <v>44105</v>
      </c>
      <c r="B113">
        <v>2021</v>
      </c>
      <c r="C113" s="355" t="s">
        <v>701</v>
      </c>
      <c r="D113" s="365">
        <f t="shared" si="0"/>
        <v>44105</v>
      </c>
    </row>
    <row r="114" spans="1:4">
      <c r="A114" s="354">
        <v>44470</v>
      </c>
      <c r="B114">
        <v>2022</v>
      </c>
      <c r="C114" s="355" t="s">
        <v>702</v>
      </c>
      <c r="D114" s="365">
        <f t="shared" si="0"/>
        <v>44470</v>
      </c>
    </row>
    <row r="115" spans="1:4">
      <c r="A115" s="354">
        <v>44835</v>
      </c>
      <c r="B115">
        <v>2023</v>
      </c>
      <c r="C115" s="355" t="s">
        <v>703</v>
      </c>
      <c r="D115" s="365">
        <f t="shared" si="0"/>
        <v>44835</v>
      </c>
    </row>
    <row r="116" spans="1:4">
      <c r="A116" s="354">
        <v>45200</v>
      </c>
      <c r="B116">
        <v>2024</v>
      </c>
      <c r="C116" s="355" t="s">
        <v>704</v>
      </c>
      <c r="D116" s="365">
        <f t="shared" si="0"/>
        <v>45200</v>
      </c>
    </row>
    <row r="117" spans="1:4">
      <c r="A117" s="354">
        <v>45566</v>
      </c>
      <c r="B117">
        <v>2025</v>
      </c>
      <c r="C117" s="355" t="s">
        <v>705</v>
      </c>
      <c r="D117" s="365">
        <f t="shared" si="0"/>
        <v>45566</v>
      </c>
    </row>
    <row r="118" spans="1:4">
      <c r="A118" s="354">
        <v>45931</v>
      </c>
      <c r="B118">
        <v>2026</v>
      </c>
      <c r="C118" s="355" t="s">
        <v>706</v>
      </c>
      <c r="D118" s="365">
        <f t="shared" si="0"/>
        <v>45931</v>
      </c>
    </row>
    <row r="119" spans="1:4">
      <c r="A119" s="354">
        <v>46296</v>
      </c>
      <c r="B119">
        <v>2027</v>
      </c>
      <c r="C119" s="355" t="s">
        <v>707</v>
      </c>
      <c r="D119" s="365">
        <f t="shared" si="0"/>
        <v>46296</v>
      </c>
    </row>
    <row r="120" spans="1:4">
      <c r="A120" s="354">
        <v>46661</v>
      </c>
      <c r="B120">
        <v>2028</v>
      </c>
      <c r="C120" s="355" t="s">
        <v>708</v>
      </c>
      <c r="D120" s="365">
        <f t="shared" si="0"/>
        <v>46661</v>
      </c>
    </row>
    <row r="121" spans="1:4">
      <c r="A121" s="354">
        <v>47027</v>
      </c>
      <c r="B121">
        <v>2029</v>
      </c>
      <c r="C121" s="355" t="s">
        <v>709</v>
      </c>
      <c r="D121" s="365">
        <f t="shared" si="0"/>
        <v>47027</v>
      </c>
    </row>
    <row r="122" spans="1:4">
      <c r="A122" s="354">
        <v>47392</v>
      </c>
      <c r="B122">
        <v>2030</v>
      </c>
      <c r="C122" s="355" t="s">
        <v>710</v>
      </c>
      <c r="D122" s="365">
        <f t="shared" si="0"/>
        <v>47392</v>
      </c>
    </row>
    <row r="123" spans="1:4">
      <c r="A123" s="354">
        <v>47757</v>
      </c>
      <c r="B123">
        <v>2031</v>
      </c>
      <c r="C123" s="355" t="s">
        <v>711</v>
      </c>
      <c r="D123" s="365">
        <f t="shared" si="0"/>
        <v>47757</v>
      </c>
    </row>
    <row r="124" spans="1:4">
      <c r="A124" s="354">
        <v>48122</v>
      </c>
      <c r="B124">
        <v>2032</v>
      </c>
      <c r="C124" s="355" t="s">
        <v>712</v>
      </c>
      <c r="D124" s="365">
        <f t="shared" si="0"/>
        <v>48122</v>
      </c>
    </row>
    <row r="125" spans="1:4">
      <c r="A125" s="354">
        <v>48488</v>
      </c>
      <c r="B125">
        <v>2033</v>
      </c>
      <c r="C125" s="355" t="s">
        <v>713</v>
      </c>
      <c r="D125" s="365">
        <f t="shared" si="0"/>
        <v>48488</v>
      </c>
    </row>
    <row r="126" spans="1:4">
      <c r="A126" s="354">
        <v>48853</v>
      </c>
      <c r="B126">
        <v>2034</v>
      </c>
      <c r="C126" s="355" t="s">
        <v>714</v>
      </c>
      <c r="D126" s="365">
        <f t="shared" si="0"/>
        <v>48853</v>
      </c>
    </row>
    <row r="127" spans="1:4">
      <c r="A127" s="354">
        <v>49218</v>
      </c>
      <c r="B127">
        <v>2035</v>
      </c>
      <c r="C127" s="355" t="s">
        <v>715</v>
      </c>
      <c r="D127" s="365">
        <f t="shared" si="0"/>
        <v>49218</v>
      </c>
    </row>
    <row r="128" spans="1:4">
      <c r="A128" s="354">
        <v>49583</v>
      </c>
      <c r="B128">
        <v>2036</v>
      </c>
      <c r="C128" s="355" t="s">
        <v>716</v>
      </c>
      <c r="D128" s="365">
        <f t="shared" si="0"/>
        <v>49583</v>
      </c>
    </row>
    <row r="129" spans="1:4">
      <c r="A129" s="354">
        <v>49949</v>
      </c>
      <c r="B129">
        <v>2037</v>
      </c>
      <c r="C129" s="355" t="s">
        <v>717</v>
      </c>
      <c r="D129" s="365">
        <f t="shared" si="0"/>
        <v>49949</v>
      </c>
    </row>
    <row r="130" spans="1:4">
      <c r="A130" s="354">
        <v>50314</v>
      </c>
      <c r="B130">
        <v>2038</v>
      </c>
      <c r="C130" s="355" t="s">
        <v>718</v>
      </c>
      <c r="D130" s="365">
        <f t="shared" si="0"/>
        <v>50314</v>
      </c>
    </row>
    <row r="131" spans="1:4">
      <c r="A131" s="354">
        <v>50679</v>
      </c>
      <c r="B131">
        <v>2039</v>
      </c>
      <c r="C131" s="355" t="s">
        <v>719</v>
      </c>
      <c r="D131" s="365">
        <f t="shared" si="0"/>
        <v>50679</v>
      </c>
    </row>
    <row r="132" spans="1:4">
      <c r="A132" s="354">
        <v>51044</v>
      </c>
      <c r="B132">
        <v>2040</v>
      </c>
      <c r="C132" s="355" t="s">
        <v>720</v>
      </c>
      <c r="D132" s="365">
        <f t="shared" si="0"/>
        <v>51044</v>
      </c>
    </row>
    <row r="133" spans="1:4">
      <c r="A133" s="354">
        <v>51410</v>
      </c>
      <c r="B133">
        <v>2041</v>
      </c>
      <c r="C133" s="355" t="s">
        <v>721</v>
      </c>
      <c r="D133" s="365">
        <f t="shared" si="0"/>
        <v>51410</v>
      </c>
    </row>
    <row r="134" spans="1:4">
      <c r="A134" s="354">
        <v>51775</v>
      </c>
      <c r="B134">
        <v>2042</v>
      </c>
      <c r="C134" s="355" t="s">
        <v>722</v>
      </c>
      <c r="D134" s="365">
        <f t="shared" si="0"/>
        <v>51775</v>
      </c>
    </row>
    <row r="135" spans="1:4">
      <c r="A135" s="354">
        <v>52140</v>
      </c>
      <c r="B135">
        <v>2043</v>
      </c>
      <c r="C135" s="355" t="s">
        <v>723</v>
      </c>
      <c r="D135" s="365">
        <f t="shared" si="0"/>
        <v>52140</v>
      </c>
    </row>
    <row r="136" spans="1:4">
      <c r="A136" s="354">
        <v>52505</v>
      </c>
      <c r="B136">
        <v>2044</v>
      </c>
      <c r="C136" s="355" t="s">
        <v>724</v>
      </c>
      <c r="D136" s="365">
        <f t="shared" si="0"/>
        <v>52505</v>
      </c>
    </row>
    <row r="137" spans="1:4">
      <c r="A137" s="354">
        <v>52871</v>
      </c>
      <c r="B137">
        <v>2045</v>
      </c>
      <c r="C137" s="355" t="s">
        <v>725</v>
      </c>
      <c r="D137" s="365">
        <f t="shared" si="0"/>
        <v>52871</v>
      </c>
    </row>
    <row r="138" spans="1:4">
      <c r="A138" s="354">
        <v>53236</v>
      </c>
      <c r="B138">
        <v>2046</v>
      </c>
      <c r="C138" s="355" t="s">
        <v>726</v>
      </c>
      <c r="D138" s="365">
        <f t="shared" ref="D138:D193" si="1">A138</f>
        <v>53236</v>
      </c>
    </row>
    <row r="139" spans="1:4">
      <c r="A139" s="354">
        <v>53601</v>
      </c>
      <c r="B139">
        <v>2047</v>
      </c>
      <c r="C139" s="355" t="s">
        <v>727</v>
      </c>
      <c r="D139" s="365">
        <f t="shared" si="1"/>
        <v>53601</v>
      </c>
    </row>
    <row r="140" spans="1:4">
      <c r="A140" s="354">
        <v>53966</v>
      </c>
      <c r="B140">
        <v>2048</v>
      </c>
      <c r="C140" s="355" t="s">
        <v>728</v>
      </c>
      <c r="D140" s="365">
        <f t="shared" si="1"/>
        <v>53966</v>
      </c>
    </row>
    <row r="141" spans="1:4">
      <c r="A141" s="354">
        <v>54332</v>
      </c>
      <c r="B141">
        <v>2049</v>
      </c>
      <c r="C141" s="355" t="s">
        <v>729</v>
      </c>
      <c r="D141" s="365">
        <f t="shared" si="1"/>
        <v>54332</v>
      </c>
    </row>
    <row r="142" spans="1:4">
      <c r="A142" s="354">
        <v>54697</v>
      </c>
      <c r="B142">
        <v>2050</v>
      </c>
      <c r="C142" s="355" t="s">
        <v>730</v>
      </c>
      <c r="D142" s="365">
        <f t="shared" si="1"/>
        <v>54697</v>
      </c>
    </row>
    <row r="143" spans="1:4">
      <c r="A143" s="354">
        <v>55062</v>
      </c>
      <c r="B143">
        <v>2051</v>
      </c>
      <c r="C143" s="355" t="s">
        <v>731</v>
      </c>
      <c r="D143" s="365">
        <f t="shared" si="1"/>
        <v>55062</v>
      </c>
    </row>
    <row r="144" spans="1:4">
      <c r="A144" s="354">
        <v>55427</v>
      </c>
      <c r="B144">
        <v>2052</v>
      </c>
      <c r="C144" s="355" t="s">
        <v>732</v>
      </c>
      <c r="D144" s="365">
        <f t="shared" si="1"/>
        <v>55427</v>
      </c>
    </row>
    <row r="145" spans="1:4">
      <c r="A145" s="354">
        <v>55793</v>
      </c>
      <c r="B145">
        <v>2053</v>
      </c>
      <c r="C145" s="355" t="s">
        <v>733</v>
      </c>
      <c r="D145" s="365">
        <f t="shared" si="1"/>
        <v>55793</v>
      </c>
    </row>
    <row r="146" spans="1:4">
      <c r="A146" s="354">
        <v>56158</v>
      </c>
      <c r="B146">
        <v>2054</v>
      </c>
      <c r="C146" s="355" t="s">
        <v>734</v>
      </c>
      <c r="D146" s="365">
        <f t="shared" si="1"/>
        <v>56158</v>
      </c>
    </row>
    <row r="147" spans="1:4">
      <c r="A147" s="354">
        <v>56523</v>
      </c>
      <c r="B147">
        <v>2055</v>
      </c>
      <c r="C147" s="355" t="s">
        <v>735</v>
      </c>
      <c r="D147" s="365">
        <f t="shared" si="1"/>
        <v>56523</v>
      </c>
    </row>
    <row r="148" spans="1:4">
      <c r="A148" s="354">
        <v>56888</v>
      </c>
      <c r="B148">
        <v>2056</v>
      </c>
      <c r="C148" s="355" t="s">
        <v>736</v>
      </c>
      <c r="D148" s="365">
        <f t="shared" si="1"/>
        <v>56888</v>
      </c>
    </row>
    <row r="149" spans="1:4">
      <c r="A149" s="354">
        <v>57254</v>
      </c>
      <c r="B149">
        <v>2057</v>
      </c>
      <c r="C149" s="355" t="s">
        <v>737</v>
      </c>
      <c r="D149" s="365">
        <f t="shared" si="1"/>
        <v>57254</v>
      </c>
    </row>
    <row r="150" spans="1:4">
      <c r="A150" s="354">
        <v>57619</v>
      </c>
      <c r="B150">
        <v>2058</v>
      </c>
      <c r="C150" s="355" t="s">
        <v>738</v>
      </c>
      <c r="D150" s="365">
        <f t="shared" si="1"/>
        <v>57619</v>
      </c>
    </row>
    <row r="151" spans="1:4">
      <c r="A151" s="354">
        <v>57984</v>
      </c>
      <c r="B151">
        <v>2059</v>
      </c>
      <c r="C151" s="355" t="s">
        <v>739</v>
      </c>
      <c r="D151" s="365">
        <f t="shared" si="1"/>
        <v>57984</v>
      </c>
    </row>
    <row r="152" spans="1:4">
      <c r="A152" s="354">
        <v>58349</v>
      </c>
      <c r="B152">
        <v>2060</v>
      </c>
      <c r="C152" s="355" t="s">
        <v>740</v>
      </c>
      <c r="D152" s="365">
        <f t="shared" si="1"/>
        <v>58349</v>
      </c>
    </row>
    <row r="153" spans="1:4">
      <c r="A153" s="354">
        <v>58715</v>
      </c>
      <c r="B153">
        <v>2061</v>
      </c>
      <c r="C153" s="355" t="s">
        <v>741</v>
      </c>
      <c r="D153" s="365">
        <f t="shared" si="1"/>
        <v>58715</v>
      </c>
    </row>
    <row r="154" spans="1:4">
      <c r="A154" s="354">
        <v>59080</v>
      </c>
      <c r="B154">
        <v>2062</v>
      </c>
      <c r="C154" s="355" t="s">
        <v>742</v>
      </c>
      <c r="D154" s="365">
        <f t="shared" si="1"/>
        <v>59080</v>
      </c>
    </row>
    <row r="155" spans="1:4">
      <c r="A155" s="354">
        <v>59445</v>
      </c>
      <c r="B155">
        <v>2063</v>
      </c>
      <c r="C155" s="355" t="s">
        <v>743</v>
      </c>
      <c r="D155" s="365">
        <f t="shared" si="1"/>
        <v>59445</v>
      </c>
    </row>
    <row r="156" spans="1:4">
      <c r="A156" s="354">
        <v>59810</v>
      </c>
      <c r="B156">
        <v>2064</v>
      </c>
      <c r="C156" s="355" t="s">
        <v>744</v>
      </c>
      <c r="D156" s="365">
        <f t="shared" si="1"/>
        <v>59810</v>
      </c>
    </row>
    <row r="157" spans="1:4">
      <c r="A157" s="354">
        <v>60176</v>
      </c>
      <c r="B157">
        <v>2065</v>
      </c>
      <c r="C157" s="355" t="s">
        <v>745</v>
      </c>
      <c r="D157" s="365">
        <f t="shared" si="1"/>
        <v>60176</v>
      </c>
    </row>
    <row r="158" spans="1:4">
      <c r="A158" s="354">
        <v>60541</v>
      </c>
      <c r="B158">
        <v>2066</v>
      </c>
      <c r="C158" s="355" t="s">
        <v>746</v>
      </c>
      <c r="D158" s="365">
        <f t="shared" si="1"/>
        <v>60541</v>
      </c>
    </row>
    <row r="159" spans="1:4">
      <c r="A159" s="354">
        <v>60906</v>
      </c>
      <c r="B159">
        <v>2067</v>
      </c>
      <c r="C159" s="355" t="s">
        <v>747</v>
      </c>
      <c r="D159" s="365">
        <f t="shared" si="1"/>
        <v>60906</v>
      </c>
    </row>
    <row r="160" spans="1:4">
      <c r="A160" s="354">
        <v>61271</v>
      </c>
      <c r="B160">
        <v>2068</v>
      </c>
      <c r="C160" s="355" t="s">
        <v>748</v>
      </c>
      <c r="D160" s="365">
        <f t="shared" si="1"/>
        <v>61271</v>
      </c>
    </row>
    <row r="161" spans="1:4">
      <c r="A161" s="354">
        <v>61637</v>
      </c>
      <c r="B161">
        <v>2069</v>
      </c>
      <c r="C161" s="355" t="s">
        <v>749</v>
      </c>
      <c r="D161" s="365">
        <f t="shared" si="1"/>
        <v>61637</v>
      </c>
    </row>
    <row r="162" spans="1:4">
      <c r="A162" s="354">
        <v>62002</v>
      </c>
      <c r="B162">
        <v>2070</v>
      </c>
      <c r="C162" s="355" t="s">
        <v>750</v>
      </c>
      <c r="D162" s="365">
        <f t="shared" si="1"/>
        <v>62002</v>
      </c>
    </row>
    <row r="163" spans="1:4">
      <c r="A163" s="354">
        <v>62367</v>
      </c>
      <c r="B163">
        <v>2071</v>
      </c>
      <c r="C163" s="355" t="s">
        <v>751</v>
      </c>
      <c r="D163" s="365">
        <f t="shared" si="1"/>
        <v>62367</v>
      </c>
    </row>
    <row r="164" spans="1:4">
      <c r="A164" s="354">
        <v>62732</v>
      </c>
      <c r="B164">
        <v>2072</v>
      </c>
      <c r="C164" s="355" t="s">
        <v>752</v>
      </c>
      <c r="D164" s="365">
        <f t="shared" si="1"/>
        <v>62732</v>
      </c>
    </row>
    <row r="165" spans="1:4">
      <c r="A165" s="354">
        <v>63098</v>
      </c>
      <c r="B165">
        <v>2073</v>
      </c>
      <c r="C165" s="355" t="s">
        <v>753</v>
      </c>
      <c r="D165" s="365">
        <f t="shared" si="1"/>
        <v>63098</v>
      </c>
    </row>
    <row r="166" spans="1:4">
      <c r="A166" s="354">
        <v>63463</v>
      </c>
      <c r="B166">
        <v>2074</v>
      </c>
      <c r="C166" s="355" t="s">
        <v>754</v>
      </c>
      <c r="D166" s="365">
        <f t="shared" si="1"/>
        <v>63463</v>
      </c>
    </row>
    <row r="167" spans="1:4">
      <c r="A167" s="354">
        <v>63828</v>
      </c>
      <c r="B167">
        <v>2075</v>
      </c>
      <c r="C167" s="355" t="s">
        <v>755</v>
      </c>
      <c r="D167" s="365">
        <f t="shared" si="1"/>
        <v>63828</v>
      </c>
    </row>
    <row r="168" spans="1:4">
      <c r="A168" s="354">
        <v>64193</v>
      </c>
      <c r="B168">
        <v>2076</v>
      </c>
      <c r="C168" s="355" t="s">
        <v>756</v>
      </c>
      <c r="D168" s="365">
        <f t="shared" si="1"/>
        <v>64193</v>
      </c>
    </row>
    <row r="169" spans="1:4">
      <c r="A169" s="354">
        <v>64559</v>
      </c>
      <c r="B169">
        <v>2077</v>
      </c>
      <c r="C169" s="355" t="s">
        <v>757</v>
      </c>
      <c r="D169" s="365">
        <f t="shared" si="1"/>
        <v>64559</v>
      </c>
    </row>
    <row r="170" spans="1:4">
      <c r="A170" s="354">
        <v>64924</v>
      </c>
      <c r="B170">
        <v>2078</v>
      </c>
      <c r="C170" s="355" t="s">
        <v>758</v>
      </c>
      <c r="D170" s="365">
        <f t="shared" si="1"/>
        <v>64924</v>
      </c>
    </row>
    <row r="171" spans="1:4">
      <c r="A171" s="354">
        <v>65289</v>
      </c>
      <c r="B171">
        <v>2079</v>
      </c>
      <c r="C171" s="355" t="s">
        <v>759</v>
      </c>
      <c r="D171" s="365">
        <f t="shared" si="1"/>
        <v>65289</v>
      </c>
    </row>
    <row r="172" spans="1:4">
      <c r="A172" s="354">
        <v>65654</v>
      </c>
      <c r="B172">
        <v>2080</v>
      </c>
      <c r="C172" s="355" t="s">
        <v>760</v>
      </c>
      <c r="D172" s="365">
        <f t="shared" si="1"/>
        <v>65654</v>
      </c>
    </row>
    <row r="173" spans="1:4">
      <c r="A173" s="354">
        <v>66020</v>
      </c>
      <c r="B173">
        <v>2081</v>
      </c>
      <c r="C173" s="355" t="s">
        <v>761</v>
      </c>
      <c r="D173" s="365">
        <f t="shared" si="1"/>
        <v>66020</v>
      </c>
    </row>
    <row r="174" spans="1:4">
      <c r="A174" s="354">
        <v>66385</v>
      </c>
      <c r="B174">
        <v>2082</v>
      </c>
      <c r="C174" s="355" t="s">
        <v>762</v>
      </c>
      <c r="D174" s="365">
        <f t="shared" si="1"/>
        <v>66385</v>
      </c>
    </row>
    <row r="175" spans="1:4">
      <c r="A175" s="354">
        <v>66750</v>
      </c>
      <c r="B175">
        <v>2083</v>
      </c>
      <c r="C175" s="355" t="s">
        <v>763</v>
      </c>
      <c r="D175" s="365">
        <f t="shared" si="1"/>
        <v>66750</v>
      </c>
    </row>
    <row r="176" spans="1:4">
      <c r="A176" s="354">
        <v>67115</v>
      </c>
      <c r="B176">
        <v>2084</v>
      </c>
      <c r="C176" s="355" t="s">
        <v>764</v>
      </c>
      <c r="D176" s="365">
        <f t="shared" si="1"/>
        <v>67115</v>
      </c>
    </row>
    <row r="177" spans="1:4">
      <c r="A177" s="354">
        <v>67481</v>
      </c>
      <c r="B177">
        <v>2085</v>
      </c>
      <c r="C177" s="355" t="s">
        <v>765</v>
      </c>
      <c r="D177" s="365">
        <f t="shared" si="1"/>
        <v>67481</v>
      </c>
    </row>
    <row r="178" spans="1:4">
      <c r="A178" s="354">
        <v>67846</v>
      </c>
      <c r="B178">
        <v>2086</v>
      </c>
      <c r="C178" s="355" t="s">
        <v>766</v>
      </c>
      <c r="D178" s="365">
        <f t="shared" si="1"/>
        <v>67846</v>
      </c>
    </row>
    <row r="179" spans="1:4">
      <c r="A179" s="354">
        <v>68211</v>
      </c>
      <c r="B179">
        <v>2087</v>
      </c>
      <c r="C179" s="355" t="s">
        <v>767</v>
      </c>
      <c r="D179" s="365">
        <f t="shared" si="1"/>
        <v>68211</v>
      </c>
    </row>
    <row r="180" spans="1:4">
      <c r="A180" s="354">
        <v>68576</v>
      </c>
      <c r="B180">
        <v>2088</v>
      </c>
      <c r="C180" s="355" t="s">
        <v>768</v>
      </c>
      <c r="D180" s="365">
        <f t="shared" si="1"/>
        <v>68576</v>
      </c>
    </row>
    <row r="181" spans="1:4">
      <c r="A181" s="354">
        <v>68942</v>
      </c>
      <c r="B181">
        <v>2089</v>
      </c>
      <c r="C181" s="355" t="s">
        <v>769</v>
      </c>
      <c r="D181" s="365">
        <f t="shared" si="1"/>
        <v>68942</v>
      </c>
    </row>
    <row r="182" spans="1:4">
      <c r="A182" s="354">
        <v>69307</v>
      </c>
      <c r="B182">
        <v>2090</v>
      </c>
      <c r="C182" s="355" t="s">
        <v>770</v>
      </c>
      <c r="D182" s="365">
        <f t="shared" si="1"/>
        <v>69307</v>
      </c>
    </row>
    <row r="183" spans="1:4">
      <c r="A183" s="354">
        <v>69672</v>
      </c>
      <c r="B183">
        <v>2091</v>
      </c>
      <c r="C183" s="355" t="s">
        <v>771</v>
      </c>
      <c r="D183" s="365">
        <f t="shared" si="1"/>
        <v>69672</v>
      </c>
    </row>
    <row r="184" spans="1:4">
      <c r="A184" s="354">
        <v>70037</v>
      </c>
      <c r="B184">
        <v>2092</v>
      </c>
      <c r="C184" s="355" t="s">
        <v>772</v>
      </c>
      <c r="D184" s="365">
        <f t="shared" si="1"/>
        <v>70037</v>
      </c>
    </row>
    <row r="185" spans="1:4">
      <c r="A185" s="354">
        <v>70403</v>
      </c>
      <c r="B185">
        <v>2093</v>
      </c>
      <c r="C185" s="355" t="s">
        <v>773</v>
      </c>
      <c r="D185" s="365">
        <f t="shared" si="1"/>
        <v>70403</v>
      </c>
    </row>
    <row r="186" spans="1:4">
      <c r="A186" s="354">
        <v>70768</v>
      </c>
      <c r="B186">
        <v>2094</v>
      </c>
      <c r="C186" s="355" t="s">
        <v>774</v>
      </c>
      <c r="D186" s="365">
        <f t="shared" si="1"/>
        <v>70768</v>
      </c>
    </row>
    <row r="187" spans="1:4">
      <c r="A187" s="354">
        <v>71133</v>
      </c>
      <c r="B187">
        <v>2095</v>
      </c>
      <c r="C187" s="355" t="s">
        <v>775</v>
      </c>
      <c r="D187" s="365">
        <f t="shared" si="1"/>
        <v>71133</v>
      </c>
    </row>
    <row r="188" spans="1:4">
      <c r="A188" s="354">
        <v>71498</v>
      </c>
      <c r="B188">
        <v>2096</v>
      </c>
      <c r="C188" s="355" t="s">
        <v>776</v>
      </c>
      <c r="D188" s="365">
        <f t="shared" si="1"/>
        <v>71498</v>
      </c>
    </row>
    <row r="189" spans="1:4">
      <c r="A189" s="354">
        <v>71864</v>
      </c>
      <c r="B189">
        <v>2097</v>
      </c>
      <c r="C189" s="355" t="s">
        <v>777</v>
      </c>
      <c r="D189" s="365">
        <f t="shared" si="1"/>
        <v>71864</v>
      </c>
    </row>
    <row r="190" spans="1:4">
      <c r="A190" s="354">
        <v>72229</v>
      </c>
      <c r="B190">
        <v>2098</v>
      </c>
      <c r="C190" s="355" t="s">
        <v>778</v>
      </c>
      <c r="D190" s="365">
        <f t="shared" si="1"/>
        <v>72229</v>
      </c>
    </row>
    <row r="191" spans="1:4">
      <c r="A191" s="354">
        <v>72594</v>
      </c>
      <c r="B191">
        <v>2099</v>
      </c>
      <c r="C191" s="355" t="s">
        <v>779</v>
      </c>
      <c r="D191" s="365">
        <f t="shared" si="1"/>
        <v>72594</v>
      </c>
    </row>
    <row r="192" spans="1:4">
      <c r="A192" s="354">
        <v>72959</v>
      </c>
      <c r="B192">
        <v>2100</v>
      </c>
      <c r="C192" s="355" t="s">
        <v>780</v>
      </c>
      <c r="D192" s="365">
        <f t="shared" si="1"/>
        <v>72959</v>
      </c>
    </row>
    <row r="193" spans="1:4">
      <c r="A193" s="354">
        <v>73324</v>
      </c>
      <c r="B193">
        <v>2101</v>
      </c>
      <c r="C193" s="355" t="s">
        <v>825</v>
      </c>
      <c r="D193" s="365">
        <f t="shared" si="1"/>
        <v>73324</v>
      </c>
    </row>
  </sheetData>
  <dataValidations count="1">
    <dataValidation type="list" allowBlank="1" showInputMessage="1" showErrorMessage="1" sqref="L10" xr:uid="{00000000-0002-0000-0000-000000000000}">
      <formula1>ProgramYear</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P102"/>
  <sheetViews>
    <sheetView showZeros="0" view="pageBreakPreview" topLeftCell="A60" zoomScale="73" zoomScaleNormal="55" zoomScaleSheetLayoutView="73" workbookViewId="0">
      <selection activeCell="L93" sqref="L93"/>
    </sheetView>
  </sheetViews>
  <sheetFormatPr defaultColWidth="9.140625" defaultRowHeight="12.75" outlineLevelCol="1"/>
  <cols>
    <col min="1" max="1" width="10.7109375" style="58" customWidth="1"/>
    <col min="2" max="3" width="11.28515625" style="59" customWidth="1"/>
    <col min="4" max="4" width="13.7109375" style="385" customWidth="1"/>
    <col min="5" max="5" width="21.85546875" style="60" bestFit="1" customWidth="1"/>
    <col min="6" max="6" width="10.7109375" style="385" customWidth="1"/>
    <col min="7" max="7" width="38.5703125" style="61" customWidth="1"/>
    <col min="8" max="8" width="9.28515625" style="61" customWidth="1"/>
    <col min="9" max="9" width="6" style="385" customWidth="1"/>
    <col min="10" max="10" width="12.7109375" style="383" customWidth="1" outlineLevel="1"/>
    <col min="11" max="11" width="37.42578125" style="61" customWidth="1" outlineLevel="1"/>
    <col min="12" max="12" width="10.7109375" style="61" customWidth="1" outlineLevel="1"/>
    <col min="13" max="13" width="10.5703125" style="61" customWidth="1" outlineLevel="1"/>
    <col min="14" max="14" width="9.5703125" style="61" customWidth="1" outlineLevel="1"/>
    <col min="15" max="15" width="10.7109375" style="61" customWidth="1" outlineLevel="1"/>
    <col min="16" max="16" width="1.7109375" style="61" customWidth="1"/>
    <col min="17" max="17" width="7.85546875" style="61" customWidth="1"/>
    <col min="18" max="18" width="13.140625" style="61" customWidth="1"/>
    <col min="19" max="19" width="9.7109375" style="61" customWidth="1"/>
    <col min="20" max="20" width="11.42578125" style="61" customWidth="1"/>
    <col min="21" max="21" width="1.7109375" style="61" customWidth="1"/>
    <col min="22" max="22" width="13.5703125" style="61" customWidth="1"/>
    <col min="23" max="23" width="14.5703125" style="61" customWidth="1"/>
    <col min="24" max="24" width="8.42578125" style="61" customWidth="1"/>
    <col min="25" max="25" width="12.28515625" style="61" customWidth="1"/>
    <col min="26" max="26" width="9.7109375" style="62" customWidth="1"/>
    <col min="27" max="27" width="12.85546875" style="62" customWidth="1"/>
    <col min="28" max="28" width="2.140625" style="55" customWidth="1"/>
    <col min="29" max="29" width="11.28515625" style="244" customWidth="1"/>
    <col min="30" max="30" width="14" style="55" customWidth="1"/>
    <col min="31" max="31" width="17.7109375" style="55" customWidth="1"/>
    <col min="32" max="32" width="14.28515625" style="55" customWidth="1"/>
    <col min="33" max="33" width="13.42578125" style="55" customWidth="1"/>
    <col min="34" max="16384" width="9.140625" style="55"/>
  </cols>
  <sheetData>
    <row r="1" spans="1:37" s="56" customFormat="1" ht="15">
      <c r="A1" s="98"/>
      <c r="B1" s="98"/>
      <c r="C1" s="98"/>
      <c r="D1" s="382"/>
      <c r="E1" s="77"/>
      <c r="F1" s="382"/>
      <c r="G1" s="77"/>
      <c r="H1" s="77"/>
      <c r="I1" s="382"/>
      <c r="J1" s="382"/>
      <c r="K1" s="77"/>
      <c r="L1" s="77"/>
      <c r="M1" s="77"/>
      <c r="N1" s="77"/>
      <c r="O1" s="77"/>
      <c r="P1" s="77"/>
      <c r="Q1" s="77"/>
      <c r="R1" s="83"/>
      <c r="S1" s="83"/>
      <c r="T1" s="84"/>
      <c r="U1" s="84"/>
      <c r="V1" s="84"/>
      <c r="W1" s="84"/>
      <c r="X1" s="84"/>
      <c r="Y1" s="84"/>
      <c r="Z1" s="84"/>
      <c r="AA1" s="3"/>
      <c r="AB1" s="84"/>
      <c r="AC1" s="245"/>
      <c r="AD1" s="84"/>
      <c r="AE1" s="84"/>
      <c r="AF1" s="84"/>
      <c r="AG1" s="84"/>
      <c r="AH1" s="84"/>
      <c r="AI1" s="84"/>
      <c r="AJ1" s="84"/>
      <c r="AK1" s="84"/>
    </row>
    <row r="2" spans="1:37" s="56" customFormat="1">
      <c r="A2" s="98"/>
      <c r="B2" s="98"/>
      <c r="C2" s="98"/>
      <c r="D2" s="382"/>
      <c r="E2" s="77"/>
      <c r="F2" s="382"/>
      <c r="G2" s="77"/>
      <c r="H2" s="77"/>
      <c r="I2" s="382"/>
      <c r="J2" s="382"/>
      <c r="K2" s="77"/>
      <c r="L2" s="77"/>
      <c r="M2" s="77"/>
      <c r="N2" s="77"/>
      <c r="O2" s="77"/>
      <c r="P2" s="77"/>
      <c r="Q2" s="77"/>
      <c r="R2" s="83"/>
      <c r="S2" s="83"/>
      <c r="T2" s="84"/>
      <c r="U2" s="84"/>
      <c r="V2" s="84"/>
      <c r="W2" s="84"/>
      <c r="X2" s="84"/>
      <c r="Y2" s="84"/>
      <c r="Z2" s="84"/>
      <c r="AA2" s="84"/>
      <c r="AB2" s="84"/>
      <c r="AC2" s="245"/>
      <c r="AD2" s="84"/>
      <c r="AE2" s="84"/>
      <c r="AF2" s="84"/>
      <c r="AG2" s="84"/>
      <c r="AH2" s="84"/>
      <c r="AI2" s="84"/>
      <c r="AJ2" s="84"/>
      <c r="AK2" s="84"/>
    </row>
    <row r="3" spans="1:37" s="56" customFormat="1">
      <c r="A3" s="98"/>
      <c r="B3" s="98"/>
      <c r="C3" s="98"/>
      <c r="D3" s="382"/>
      <c r="E3" s="77"/>
      <c r="F3" s="382"/>
      <c r="G3" s="77"/>
      <c r="H3" s="77"/>
      <c r="I3" s="382"/>
      <c r="J3" s="382"/>
      <c r="K3" s="77"/>
      <c r="L3" s="77"/>
      <c r="M3" s="77"/>
      <c r="N3" s="77"/>
      <c r="O3" s="77"/>
      <c r="P3" s="77"/>
      <c r="Q3" s="77"/>
      <c r="R3" s="83"/>
      <c r="S3" s="83"/>
      <c r="T3" s="84"/>
      <c r="U3" s="84"/>
      <c r="V3" s="84"/>
      <c r="W3" s="84"/>
      <c r="X3" s="84"/>
      <c r="Y3" s="84"/>
      <c r="Z3" s="84"/>
      <c r="AA3" s="84"/>
      <c r="AB3" s="84"/>
      <c r="AC3" s="245"/>
      <c r="AD3" s="84"/>
      <c r="AE3" s="84"/>
      <c r="AF3" s="84"/>
      <c r="AG3" s="84"/>
      <c r="AH3" s="84"/>
      <c r="AI3" s="84"/>
      <c r="AJ3" s="84"/>
      <c r="AK3" s="84"/>
    </row>
    <row r="4" spans="1:37" s="56" customFormat="1">
      <c r="A4" s="98"/>
      <c r="B4" s="98"/>
      <c r="C4" s="98"/>
      <c r="D4" s="382"/>
      <c r="E4" s="86"/>
      <c r="F4" s="414"/>
      <c r="G4" s="77"/>
      <c r="H4" s="77"/>
      <c r="I4" s="382"/>
      <c r="J4" s="382"/>
      <c r="K4" s="77"/>
      <c r="L4" s="77"/>
      <c r="M4" s="77"/>
      <c r="N4" s="77"/>
      <c r="O4" s="77"/>
      <c r="P4" s="77"/>
      <c r="Q4" s="77"/>
      <c r="R4" s="77"/>
      <c r="S4" s="77"/>
      <c r="T4" s="77"/>
      <c r="U4" s="77"/>
      <c r="V4" s="83"/>
      <c r="W4" s="83"/>
      <c r="X4" s="83"/>
      <c r="Y4" s="84"/>
      <c r="Z4" s="84"/>
      <c r="AA4" s="84"/>
      <c r="AB4" s="84"/>
      <c r="AC4" s="245"/>
      <c r="AD4" s="84"/>
      <c r="AE4" s="84"/>
      <c r="AF4" s="84"/>
      <c r="AG4" s="84"/>
      <c r="AH4" s="84"/>
      <c r="AI4" s="84"/>
      <c r="AJ4" s="84"/>
      <c r="AK4" s="84"/>
    </row>
    <row r="5" spans="1:37" ht="13.9" customHeight="1">
      <c r="A5" s="99"/>
      <c r="B5" s="100"/>
      <c r="C5" s="100"/>
      <c r="D5" s="383"/>
      <c r="E5" s="61"/>
      <c r="F5" s="383"/>
      <c r="I5" s="383"/>
      <c r="U5" s="65"/>
      <c r="V5" s="65"/>
      <c r="W5" s="55"/>
      <c r="X5" s="327"/>
      <c r="Y5" s="101" t="s">
        <v>7</v>
      </c>
      <c r="Z5" s="102"/>
      <c r="AA5" s="102"/>
      <c r="AB5" s="102"/>
      <c r="AC5" s="246"/>
      <c r="AD5" s="103"/>
      <c r="AE5" s="103"/>
      <c r="AF5" s="103"/>
    </row>
    <row r="6" spans="1:37" s="381" customFormat="1" ht="11.25">
      <c r="A6" s="1"/>
      <c r="B6" s="2"/>
      <c r="C6" s="2"/>
      <c r="D6" s="373"/>
      <c r="E6" s="373"/>
      <c r="F6" s="373"/>
      <c r="G6" s="374" t="s">
        <v>75</v>
      </c>
      <c r="H6" s="374"/>
      <c r="I6" s="375">
        <v>1</v>
      </c>
      <c r="J6" s="375">
        <v>1</v>
      </c>
      <c r="K6" s="375">
        <v>2</v>
      </c>
      <c r="L6" s="375">
        <v>3</v>
      </c>
      <c r="M6" s="375">
        <v>4</v>
      </c>
      <c r="N6" s="375">
        <v>5</v>
      </c>
      <c r="O6" s="375">
        <v>6</v>
      </c>
      <c r="P6" s="375">
        <v>7</v>
      </c>
      <c r="Q6" s="375">
        <v>8</v>
      </c>
      <c r="R6" s="375">
        <v>9</v>
      </c>
      <c r="S6" s="375">
        <v>10</v>
      </c>
      <c r="T6" s="375">
        <v>11</v>
      </c>
      <c r="U6" s="375">
        <v>12</v>
      </c>
      <c r="V6" s="375">
        <v>13</v>
      </c>
      <c r="W6" s="375">
        <v>14</v>
      </c>
      <c r="X6" s="375"/>
      <c r="Y6" s="375">
        <v>15</v>
      </c>
      <c r="Z6" s="375">
        <v>16</v>
      </c>
      <c r="AA6" s="375">
        <v>17</v>
      </c>
      <c r="AB6" s="376">
        <v>18</v>
      </c>
      <c r="AC6" s="377">
        <v>19</v>
      </c>
      <c r="AD6" s="378" t="s">
        <v>328</v>
      </c>
      <c r="AE6" s="379"/>
      <c r="AF6" s="379"/>
      <c r="AG6" s="379"/>
      <c r="AH6" s="380"/>
      <c r="AI6" s="380"/>
    </row>
    <row r="7" spans="1:37" ht="15.75">
      <c r="A7" s="104"/>
      <c r="B7" s="105"/>
      <c r="C7" s="105"/>
      <c r="I7" s="384"/>
      <c r="J7" s="386" t="s">
        <v>25</v>
      </c>
      <c r="K7" s="704" t="str">
        <f>Input!$L$7</f>
        <v>XXXXXX</v>
      </c>
      <c r="L7" s="704"/>
      <c r="M7" s="704"/>
      <c r="N7" s="704"/>
      <c r="O7" s="704"/>
      <c r="P7" s="704"/>
      <c r="Q7" s="704"/>
      <c r="R7" s="704"/>
      <c r="S7" s="107"/>
      <c r="T7" s="108"/>
      <c r="U7" s="107"/>
      <c r="V7" s="108" t="s">
        <v>24</v>
      </c>
      <c r="W7" s="299" t="str">
        <f>Input!$L$6</f>
        <v>XXXXXX</v>
      </c>
      <c r="X7" s="299"/>
      <c r="Y7" s="107"/>
      <c r="Z7" s="108" t="s">
        <v>27</v>
      </c>
      <c r="AA7" s="318">
        <f>Input!$L$11</f>
        <v>44470</v>
      </c>
      <c r="AC7" s="247"/>
      <c r="AD7" s="110"/>
      <c r="AE7" s="110"/>
      <c r="AF7" s="110"/>
      <c r="AG7" s="110"/>
      <c r="AH7" s="110"/>
      <c r="AI7" s="110"/>
    </row>
    <row r="8" spans="1:37" ht="15.75">
      <c r="A8" s="104"/>
      <c r="B8" s="105"/>
      <c r="C8" s="105"/>
      <c r="I8" s="384"/>
      <c r="J8" s="387" t="s">
        <v>656</v>
      </c>
      <c r="K8" s="276" t="str">
        <f>Input!L8</f>
        <v>XXXXXX</v>
      </c>
      <c r="L8" s="276"/>
      <c r="M8" s="276"/>
      <c r="N8" s="276"/>
      <c r="O8" s="276"/>
      <c r="P8" s="276"/>
      <c r="Q8" s="276"/>
      <c r="R8" s="276"/>
      <c r="S8" s="107"/>
      <c r="T8" s="108"/>
      <c r="U8" s="107"/>
      <c r="V8" s="296"/>
      <c r="W8" s="107"/>
      <c r="X8" s="107"/>
      <c r="Y8" s="107"/>
      <c r="Z8" s="108"/>
      <c r="AA8" s="270"/>
      <c r="AC8" s="247"/>
      <c r="AD8" s="110"/>
      <c r="AE8" s="110"/>
      <c r="AF8" s="110"/>
      <c r="AG8" s="110"/>
      <c r="AH8" s="110"/>
      <c r="AI8" s="110"/>
    </row>
    <row r="9" spans="1:37" ht="13.5" customHeight="1">
      <c r="A9" s="104"/>
      <c r="B9" s="111"/>
      <c r="C9" s="111"/>
      <c r="G9" s="112"/>
      <c r="H9" s="112"/>
      <c r="I9" s="384"/>
      <c r="J9" s="386" t="s">
        <v>26</v>
      </c>
      <c r="K9" s="299" t="str">
        <f>Input!$L$9</f>
        <v>XXXXXX</v>
      </c>
      <c r="L9" s="107"/>
      <c r="M9" s="113"/>
      <c r="N9" s="107"/>
      <c r="O9" s="107"/>
      <c r="P9" s="107"/>
      <c r="Q9" s="107"/>
      <c r="R9" s="107"/>
      <c r="S9" s="107"/>
      <c r="T9" s="108"/>
      <c r="U9" s="107"/>
      <c r="V9" s="108" t="s">
        <v>28</v>
      </c>
      <c r="W9" s="317" t="str">
        <f>Input!$K$19</f>
        <v xml:space="preserve">  CHIEF, COST ENGINEERING, XXX</v>
      </c>
      <c r="X9" s="180"/>
      <c r="Y9" s="317"/>
      <c r="Z9" s="115"/>
      <c r="AA9" s="116"/>
      <c r="AC9" s="247"/>
      <c r="AD9" s="110"/>
      <c r="AE9" s="110"/>
      <c r="AF9" s="110"/>
      <c r="AG9" s="110"/>
      <c r="AH9" s="110"/>
      <c r="AI9" s="110"/>
    </row>
    <row r="10" spans="1:37" ht="24.75" customHeight="1">
      <c r="A10" s="117"/>
      <c r="B10" s="111"/>
      <c r="C10" s="111"/>
      <c r="I10" s="384"/>
      <c r="J10" s="388" t="s">
        <v>339</v>
      </c>
      <c r="K10" s="107"/>
      <c r="L10" s="118" t="str">
        <f>Input!$L$12</f>
        <v>Report Name and date</v>
      </c>
      <c r="M10" s="107"/>
      <c r="N10" s="107"/>
      <c r="O10" s="107"/>
      <c r="P10" s="107"/>
      <c r="Q10" s="107"/>
      <c r="R10" s="107"/>
      <c r="S10" s="107"/>
      <c r="T10" s="107"/>
      <c r="U10" s="372"/>
      <c r="V10" s="107"/>
      <c r="W10" s="107"/>
      <c r="X10" s="107"/>
      <c r="Y10" s="107"/>
      <c r="Z10" s="116"/>
      <c r="AA10" s="115"/>
      <c r="AC10" s="247"/>
      <c r="AD10" s="110"/>
      <c r="AE10" s="110"/>
      <c r="AF10" s="110"/>
      <c r="AG10" s="110"/>
      <c r="AH10" s="110"/>
      <c r="AI10" s="110"/>
    </row>
    <row r="11" spans="1:37" ht="15.75" thickBot="1">
      <c r="A11" s="117"/>
      <c r="B11" s="111"/>
      <c r="C11" s="111"/>
      <c r="I11" s="384"/>
      <c r="J11" s="389"/>
      <c r="K11" s="120"/>
      <c r="L11" s="119"/>
      <c r="M11" s="119"/>
      <c r="N11" s="119"/>
      <c r="O11" s="119"/>
      <c r="P11" s="119"/>
      <c r="Q11" s="119"/>
      <c r="R11" s="119"/>
      <c r="S11" s="119"/>
      <c r="T11" s="119"/>
      <c r="U11" s="119"/>
      <c r="V11" s="119"/>
      <c r="W11" s="119"/>
      <c r="X11" s="119"/>
      <c r="Y11" s="119"/>
      <c r="Z11" s="121"/>
      <c r="AA11" s="121" t="s">
        <v>405</v>
      </c>
      <c r="AC11" s="247"/>
      <c r="AD11" s="122"/>
      <c r="AE11" s="122"/>
      <c r="AF11" s="122"/>
      <c r="AG11" s="122"/>
      <c r="AH11" s="122"/>
      <c r="AI11" s="122"/>
    </row>
    <row r="12" spans="1:37" ht="43.15" customHeight="1" thickTop="1" thickBot="1">
      <c r="A12" s="117"/>
      <c r="B12" s="111"/>
      <c r="C12" s="111"/>
      <c r="I12" s="384"/>
      <c r="J12" s="705" t="s">
        <v>538</v>
      </c>
      <c r="K12" s="706"/>
      <c r="L12" s="709" t="s">
        <v>418</v>
      </c>
      <c r="M12" s="710"/>
      <c r="N12" s="710"/>
      <c r="O12" s="710"/>
      <c r="P12" s="123"/>
      <c r="Q12" s="711" t="s">
        <v>831</v>
      </c>
      <c r="R12" s="712"/>
      <c r="S12" s="712"/>
      <c r="T12" s="712"/>
      <c r="U12" s="713"/>
      <c r="V12" s="713"/>
      <c r="W12" s="714"/>
      <c r="X12" s="350"/>
      <c r="Y12" s="701" t="s">
        <v>832</v>
      </c>
      <c r="Z12" s="702"/>
      <c r="AA12" s="703"/>
      <c r="AC12" s="247"/>
      <c r="AD12" s="122"/>
      <c r="AE12" s="122"/>
      <c r="AF12" s="122"/>
      <c r="AG12" s="122"/>
      <c r="AH12" s="122"/>
      <c r="AI12" s="122"/>
    </row>
    <row r="13" spans="1:37" ht="15.75" thickTop="1">
      <c r="A13" s="117"/>
      <c r="B13" s="111"/>
      <c r="C13" s="111"/>
      <c r="I13" s="384"/>
      <c r="J13" s="390"/>
      <c r="K13" s="124"/>
      <c r="L13" s="125"/>
      <c r="M13" s="107"/>
      <c r="N13" s="107"/>
      <c r="O13" s="126"/>
      <c r="P13" s="127"/>
      <c r="Q13" s="128"/>
      <c r="R13" s="113"/>
      <c r="S13" s="113"/>
      <c r="T13" s="129" t="s">
        <v>54</v>
      </c>
      <c r="U13" s="341"/>
      <c r="V13" s="452">
        <f>Input!$L$10</f>
        <v>2024</v>
      </c>
      <c r="W13" s="332"/>
      <c r="X13" s="113"/>
      <c r="Y13" s="113"/>
      <c r="Z13" s="131"/>
      <c r="AA13" s="132"/>
      <c r="AC13" s="247"/>
      <c r="AD13" s="122"/>
      <c r="AE13" s="122"/>
      <c r="AF13" s="122"/>
      <c r="AG13" s="122"/>
      <c r="AH13" s="122"/>
      <c r="AI13" s="122"/>
    </row>
    <row r="14" spans="1:37" ht="15">
      <c r="A14" s="117"/>
      <c r="B14" s="111"/>
      <c r="C14" s="111"/>
      <c r="I14" s="384"/>
      <c r="J14" s="390"/>
      <c r="K14" s="124"/>
      <c r="L14" s="128"/>
      <c r="M14" s="107"/>
      <c r="N14" s="133"/>
      <c r="O14" s="134"/>
      <c r="P14" s="127"/>
      <c r="Q14" s="128"/>
      <c r="R14" s="113"/>
      <c r="S14" s="113"/>
      <c r="T14" s="129" t="s">
        <v>55</v>
      </c>
      <c r="U14" s="341"/>
      <c r="V14" s="130" t="str">
        <f>"1-Oct- "&amp;RIGHT(FIXED(VALUE(V13-1),0,TRUE),2)</f>
        <v>1-Oct- 23</v>
      </c>
      <c r="W14" s="332"/>
      <c r="X14" s="113"/>
      <c r="Y14" s="135"/>
      <c r="Z14" s="131"/>
      <c r="AA14" s="132"/>
      <c r="AC14" s="247"/>
      <c r="AD14" s="122"/>
      <c r="AE14" s="122"/>
      <c r="AF14" s="122"/>
      <c r="AG14" s="122"/>
      <c r="AH14" s="122"/>
      <c r="AI14" s="122"/>
    </row>
    <row r="15" spans="1:37" ht="15">
      <c r="A15" s="117"/>
      <c r="B15" s="111"/>
      <c r="C15" s="111"/>
      <c r="I15" s="384"/>
      <c r="J15" s="390"/>
      <c r="K15" s="109"/>
      <c r="L15" s="136"/>
      <c r="M15" s="107"/>
      <c r="N15" s="107"/>
      <c r="O15" s="133" t="s">
        <v>39</v>
      </c>
      <c r="P15" s="127"/>
      <c r="Q15" s="128"/>
      <c r="R15" s="113"/>
      <c r="S15" s="113"/>
      <c r="T15" s="715" t="s">
        <v>662</v>
      </c>
      <c r="U15" s="341"/>
      <c r="V15" s="343" t="s">
        <v>56</v>
      </c>
      <c r="W15" s="717" t="s">
        <v>663</v>
      </c>
      <c r="X15" s="352"/>
      <c r="Y15" s="113"/>
      <c r="Z15" s="131"/>
      <c r="AA15" s="132"/>
      <c r="AC15" s="247"/>
      <c r="AD15" s="122"/>
      <c r="AE15" s="60"/>
      <c r="AF15" s="122"/>
      <c r="AG15" s="122"/>
      <c r="AH15" s="122"/>
      <c r="AI15" s="122"/>
    </row>
    <row r="16" spans="1:37" ht="15">
      <c r="A16" s="117"/>
      <c r="B16" s="137"/>
      <c r="C16" s="137"/>
      <c r="I16" s="384"/>
      <c r="J16" s="391" t="s">
        <v>51</v>
      </c>
      <c r="K16" s="139" t="s">
        <v>52</v>
      </c>
      <c r="L16" s="140" t="s">
        <v>30</v>
      </c>
      <c r="M16" s="138" t="s">
        <v>31</v>
      </c>
      <c r="N16" s="138" t="s">
        <v>31</v>
      </c>
      <c r="O16" s="138" t="s">
        <v>32</v>
      </c>
      <c r="P16" s="127"/>
      <c r="Q16" s="140" t="s">
        <v>59</v>
      </c>
      <c r="R16" s="130" t="s">
        <v>30</v>
      </c>
      <c r="S16" s="130" t="s">
        <v>31</v>
      </c>
      <c r="T16" s="716"/>
      <c r="U16" s="341"/>
      <c r="V16" s="529">
        <v>42278</v>
      </c>
      <c r="W16" s="718"/>
      <c r="X16" s="351" t="s">
        <v>59</v>
      </c>
      <c r="Y16" s="130" t="s">
        <v>30</v>
      </c>
      <c r="Z16" s="141" t="s">
        <v>31</v>
      </c>
      <c r="AA16" s="142" t="s">
        <v>33</v>
      </c>
      <c r="AC16" s="248"/>
      <c r="AD16" s="122"/>
      <c r="AE16" s="122"/>
      <c r="AF16" s="122"/>
      <c r="AG16" s="122"/>
      <c r="AH16" s="122"/>
      <c r="AI16" s="122"/>
    </row>
    <row r="17" spans="1:35" ht="15">
      <c r="A17" s="143"/>
      <c r="B17" s="144"/>
      <c r="C17" s="144"/>
      <c r="I17" s="384"/>
      <c r="J17" s="392" t="s">
        <v>34</v>
      </c>
      <c r="K17" s="145" t="s">
        <v>53</v>
      </c>
      <c r="L17" s="146" t="s">
        <v>57</v>
      </c>
      <c r="M17" s="145" t="s">
        <v>57</v>
      </c>
      <c r="N17" s="145" t="s">
        <v>58</v>
      </c>
      <c r="O17" s="145" t="s">
        <v>57</v>
      </c>
      <c r="P17" s="127"/>
      <c r="Q17" s="146" t="s">
        <v>58</v>
      </c>
      <c r="R17" s="147" t="s">
        <v>57</v>
      </c>
      <c r="S17" s="147" t="s">
        <v>57</v>
      </c>
      <c r="T17" s="337" t="s">
        <v>57</v>
      </c>
      <c r="U17" s="341"/>
      <c r="V17" s="344" t="s">
        <v>57</v>
      </c>
      <c r="W17" s="349" t="s">
        <v>57</v>
      </c>
      <c r="X17" s="336" t="s">
        <v>58</v>
      </c>
      <c r="Y17" s="337" t="s">
        <v>57</v>
      </c>
      <c r="Z17" s="147" t="s">
        <v>57</v>
      </c>
      <c r="AA17" s="148" t="s">
        <v>57</v>
      </c>
      <c r="AC17" s="249"/>
      <c r="AD17" s="122"/>
      <c r="AE17" s="122"/>
      <c r="AF17" s="122"/>
      <c r="AG17" s="122"/>
      <c r="AH17" s="122"/>
      <c r="AI17" s="122"/>
    </row>
    <row r="18" spans="1:35" ht="15">
      <c r="A18" s="143"/>
      <c r="B18" s="149"/>
      <c r="C18" s="149"/>
      <c r="D18" s="405"/>
      <c r="E18" s="150"/>
      <c r="F18" s="412"/>
      <c r="G18" s="151"/>
      <c r="H18" s="151"/>
      <c r="I18" s="384"/>
      <c r="J18" s="393"/>
      <c r="K18" s="152"/>
      <c r="L18" s="153"/>
      <c r="M18" s="152"/>
      <c r="N18" s="152"/>
      <c r="O18" s="152"/>
      <c r="P18" s="154"/>
      <c r="Q18" s="153"/>
      <c r="R18" s="152"/>
      <c r="S18" s="152"/>
      <c r="T18" s="346"/>
      <c r="U18" s="342"/>
      <c r="V18" s="345"/>
      <c r="W18" s="339"/>
      <c r="X18" s="153"/>
      <c r="Y18" s="152"/>
      <c r="Z18" s="152"/>
      <c r="AA18" s="155"/>
      <c r="AC18" s="248"/>
    </row>
    <row r="19" spans="1:35" ht="15">
      <c r="A19" s="143"/>
      <c r="B19" s="144"/>
      <c r="C19" s="144"/>
      <c r="I19" s="384"/>
      <c r="J19" s="394"/>
      <c r="K19" s="107"/>
      <c r="L19" s="136"/>
      <c r="M19" s="107"/>
      <c r="N19" s="107"/>
      <c r="O19" s="107"/>
      <c r="P19" s="127"/>
      <c r="Q19" s="136"/>
      <c r="R19" s="233"/>
      <c r="S19" s="233"/>
      <c r="T19" s="340"/>
      <c r="U19" s="341"/>
      <c r="V19" s="353"/>
      <c r="W19" s="332"/>
      <c r="X19" s="136"/>
      <c r="Y19" s="233"/>
      <c r="Z19" s="234"/>
      <c r="AA19" s="235"/>
      <c r="AC19" s="249"/>
      <c r="AD19" s="122"/>
      <c r="AE19" s="122"/>
      <c r="AF19" s="122"/>
      <c r="AG19" s="122"/>
      <c r="AH19" s="122"/>
      <c r="AI19" s="122"/>
    </row>
    <row r="20" spans="1:35" s="603" customFormat="1" ht="44.25" customHeight="1">
      <c r="A20" s="584"/>
      <c r="B20" s="585"/>
      <c r="C20" s="585"/>
      <c r="D20" s="586"/>
      <c r="E20" s="587"/>
      <c r="F20" s="586"/>
      <c r="G20" s="588"/>
      <c r="H20" s="589" t="s">
        <v>413</v>
      </c>
      <c r="I20" s="590"/>
      <c r="J20" s="591" t="s">
        <v>651</v>
      </c>
      <c r="K20" s="621" t="str">
        <f>VLOOKUP(J20,row,3)</f>
        <v>RELOCATIONS</v>
      </c>
      <c r="L20" s="592">
        <f t="shared" ref="L20:M23" si="0">L71</f>
        <v>0</v>
      </c>
      <c r="M20" s="593">
        <f t="shared" si="0"/>
        <v>0</v>
      </c>
      <c r="N20" s="594" t="str">
        <f>IF(L20&gt;0,M20/L20,"-")</f>
        <v>-</v>
      </c>
      <c r="O20" s="595">
        <f>SUM(L20:M20)</f>
        <v>0</v>
      </c>
      <c r="P20" s="596"/>
      <c r="Q20" s="597" t="str">
        <f>IF(O20&gt;0,(T20/O20)-1,"-")</f>
        <v>-</v>
      </c>
      <c r="R20" s="593">
        <f t="shared" ref="R20:S20" si="1">R71</f>
        <v>0</v>
      </c>
      <c r="S20" s="593">
        <f t="shared" si="1"/>
        <v>0</v>
      </c>
      <c r="T20" s="598">
        <f>SUM(R20:S20)</f>
        <v>0</v>
      </c>
      <c r="U20" s="599"/>
      <c r="V20" s="600">
        <v>0</v>
      </c>
      <c r="W20" s="601">
        <f>T20+V20</f>
        <v>0</v>
      </c>
      <c r="X20" s="597" t="str">
        <f>IF(T20&gt;0,((AA20-V20)/T20)-1,"-")</f>
        <v>-</v>
      </c>
      <c r="Y20" s="593">
        <f t="shared" ref="Y20:Z23" si="2">Y71</f>
        <v>0</v>
      </c>
      <c r="Z20" s="593">
        <f t="shared" si="2"/>
        <v>0</v>
      </c>
      <c r="AA20" s="602">
        <f>SUM(Y20:Z20)+V20</f>
        <v>0</v>
      </c>
      <c r="AC20" s="604"/>
      <c r="AD20" s="605"/>
      <c r="AE20" s="605"/>
      <c r="AF20" s="605"/>
      <c r="AG20" s="605"/>
      <c r="AH20" s="605"/>
      <c r="AI20" s="605"/>
    </row>
    <row r="21" spans="1:35" s="603" customFormat="1" ht="44.25" customHeight="1">
      <c r="A21" s="584"/>
      <c r="B21" s="589" t="s">
        <v>39</v>
      </c>
      <c r="C21" s="585"/>
      <c r="D21" s="586"/>
      <c r="E21" s="587"/>
      <c r="F21" s="586"/>
      <c r="G21" s="588"/>
      <c r="H21" s="589" t="s">
        <v>413</v>
      </c>
      <c r="I21" s="590"/>
      <c r="J21" s="591" t="s">
        <v>80</v>
      </c>
      <c r="K21" s="621" t="str">
        <f>VLOOKUP(J21,row,3)</f>
        <v>FISH &amp; WILDLIFE FACILITIES</v>
      </c>
      <c r="L21" s="592">
        <f t="shared" si="0"/>
        <v>0</v>
      </c>
      <c r="M21" s="593">
        <f t="shared" si="0"/>
        <v>0</v>
      </c>
      <c r="N21" s="594" t="str">
        <f>IF(L21&gt;0,M21/L21,"-")</f>
        <v>-</v>
      </c>
      <c r="O21" s="595">
        <f>SUM(L21:M21)</f>
        <v>0</v>
      </c>
      <c r="P21" s="596"/>
      <c r="Q21" s="597" t="str">
        <f>IF(O21&gt;0,(T21/O21)-1,"-")</f>
        <v>-</v>
      </c>
      <c r="R21" s="593">
        <f t="shared" ref="R21:S23" si="3">R72</f>
        <v>0</v>
      </c>
      <c r="S21" s="593">
        <f t="shared" si="3"/>
        <v>0</v>
      </c>
      <c r="T21" s="598">
        <f>SUM(R21:S21)</f>
        <v>0</v>
      </c>
      <c r="U21" s="599"/>
      <c r="V21" s="600">
        <v>0</v>
      </c>
      <c r="W21" s="601">
        <f>T21+V21</f>
        <v>0</v>
      </c>
      <c r="X21" s="597" t="str">
        <f>IF(T21&gt;0,((AA21-V21)/T21)-1,"-")</f>
        <v>-</v>
      </c>
      <c r="Y21" s="593">
        <f t="shared" si="2"/>
        <v>0</v>
      </c>
      <c r="Z21" s="593">
        <f t="shared" si="2"/>
        <v>0</v>
      </c>
      <c r="AA21" s="602">
        <f>SUM(Y21:Z21)+V21</f>
        <v>0</v>
      </c>
      <c r="AC21" s="604"/>
      <c r="AD21" s="605"/>
      <c r="AE21" s="605"/>
      <c r="AF21" s="605"/>
      <c r="AG21" s="605"/>
      <c r="AH21" s="605"/>
      <c r="AI21" s="605"/>
    </row>
    <row r="22" spans="1:35" ht="15">
      <c r="A22" s="143"/>
      <c r="B22" s="156"/>
      <c r="C22" s="156"/>
      <c r="H22" s="64" t="s">
        <v>413</v>
      </c>
      <c r="I22" s="384"/>
      <c r="J22" s="395"/>
      <c r="K22" s="107"/>
      <c r="L22" s="40">
        <f t="shared" si="0"/>
        <v>0</v>
      </c>
      <c r="M22" s="31">
        <f t="shared" si="0"/>
        <v>0</v>
      </c>
      <c r="N22" s="4" t="str">
        <f>IF(L22&gt;0,M22/L22,"-")</f>
        <v>-</v>
      </c>
      <c r="O22" s="23">
        <f>SUM(L22:M22)</f>
        <v>0</v>
      </c>
      <c r="P22" s="127"/>
      <c r="Q22" s="30" t="str">
        <f>IF(O22&gt;0,(T22/O22)-1,"-")</f>
        <v>-</v>
      </c>
      <c r="R22" s="31">
        <f t="shared" si="3"/>
        <v>0</v>
      </c>
      <c r="S22" s="31">
        <f t="shared" si="3"/>
        <v>0</v>
      </c>
      <c r="T22" s="333">
        <f>SUM(R22:S22)</f>
        <v>0</v>
      </c>
      <c r="U22" s="341"/>
      <c r="V22" s="530">
        <v>0</v>
      </c>
      <c r="W22" s="347">
        <f>T22+V22</f>
        <v>0</v>
      </c>
      <c r="X22" s="30" t="str">
        <f>IF(T22&gt;0,((AA22-V22)/T22)-1,"-")</f>
        <v>-</v>
      </c>
      <c r="Y22" s="31">
        <f t="shared" si="2"/>
        <v>0</v>
      </c>
      <c r="Z22" s="31">
        <f t="shared" si="2"/>
        <v>0</v>
      </c>
      <c r="AA22" s="34">
        <f>SUM(Y22:Z22)+V22</f>
        <v>0</v>
      </c>
      <c r="AC22" s="249"/>
      <c r="AD22" s="122"/>
      <c r="AE22" s="122"/>
      <c r="AF22" s="122"/>
      <c r="AG22" s="122"/>
      <c r="AH22" s="122"/>
      <c r="AI22" s="122"/>
    </row>
    <row r="23" spans="1:35" ht="15">
      <c r="A23" s="143"/>
      <c r="B23" s="156"/>
      <c r="C23" s="156"/>
      <c r="H23" s="64" t="s">
        <v>413</v>
      </c>
      <c r="I23" s="384"/>
      <c r="J23" s="395"/>
      <c r="K23" s="107"/>
      <c r="L23" s="40">
        <f t="shared" si="0"/>
        <v>0</v>
      </c>
      <c r="M23" s="31">
        <f t="shared" si="0"/>
        <v>0</v>
      </c>
      <c r="N23" s="4" t="str">
        <f>IF(L23&gt;0,M23/L23,"-")</f>
        <v>-</v>
      </c>
      <c r="O23" s="23">
        <f>SUM(L23:M23)</f>
        <v>0</v>
      </c>
      <c r="P23" s="127"/>
      <c r="Q23" s="30" t="str">
        <f>IF(O23&gt;0,(T23/O23)-1,"-")</f>
        <v>-</v>
      </c>
      <c r="R23" s="31">
        <f t="shared" si="3"/>
        <v>0</v>
      </c>
      <c r="S23" s="31">
        <f t="shared" si="3"/>
        <v>0</v>
      </c>
      <c r="T23" s="333">
        <f>SUM(R23:S23)</f>
        <v>0</v>
      </c>
      <c r="U23" s="341"/>
      <c r="V23" s="530">
        <v>0</v>
      </c>
      <c r="W23" s="347">
        <f>T23+V23</f>
        <v>0</v>
      </c>
      <c r="X23" s="30" t="str">
        <f>IF(T23&gt;0,((AA23-V23)/T23)-1,"-")</f>
        <v>-</v>
      </c>
      <c r="Y23" s="31">
        <f t="shared" si="2"/>
        <v>0</v>
      </c>
      <c r="Z23" s="31">
        <f t="shared" si="2"/>
        <v>0</v>
      </c>
      <c r="AA23" s="34">
        <f>SUM(Y23:Z23)+V23</f>
        <v>0</v>
      </c>
      <c r="AC23" s="249"/>
      <c r="AD23" s="122"/>
      <c r="AE23" s="122"/>
      <c r="AF23" s="122"/>
      <c r="AG23" s="122"/>
      <c r="AH23" s="122"/>
      <c r="AI23" s="122"/>
    </row>
    <row r="24" spans="1:35" ht="15">
      <c r="A24" s="143"/>
      <c r="B24" s="156"/>
      <c r="C24" s="156"/>
      <c r="H24" s="64" t="s">
        <v>413</v>
      </c>
      <c r="I24" s="384"/>
      <c r="J24" s="395"/>
      <c r="K24" s="107"/>
      <c r="L24" s="40"/>
      <c r="M24" s="31"/>
      <c r="N24" s="4"/>
      <c r="O24" s="23"/>
      <c r="P24" s="127"/>
      <c r="Q24" s="30"/>
      <c r="R24" s="31"/>
      <c r="S24" s="31"/>
      <c r="T24" s="333"/>
      <c r="U24" s="341"/>
      <c r="V24" s="530"/>
      <c r="W24" s="331"/>
      <c r="X24" s="30"/>
      <c r="Y24" s="31"/>
      <c r="Z24" s="31"/>
      <c r="AA24" s="34"/>
      <c r="AC24" s="249"/>
      <c r="AD24" s="122"/>
      <c r="AE24" s="122"/>
      <c r="AF24" s="122"/>
      <c r="AG24" s="122"/>
      <c r="AH24" s="122"/>
      <c r="AI24" s="122"/>
    </row>
    <row r="25" spans="1:35" ht="15">
      <c r="A25" s="143"/>
      <c r="B25" s="157"/>
      <c r="C25" s="157"/>
      <c r="I25" s="384"/>
      <c r="J25" s="394"/>
      <c r="K25" s="158"/>
      <c r="L25" s="41" t="s">
        <v>35</v>
      </c>
      <c r="M25" s="24" t="s">
        <v>35</v>
      </c>
      <c r="N25" s="242" t="s">
        <v>39</v>
      </c>
      <c r="O25" s="24" t="s">
        <v>35</v>
      </c>
      <c r="P25" s="127"/>
      <c r="Q25" s="243"/>
      <c r="R25" s="32" t="s">
        <v>35</v>
      </c>
      <c r="S25" s="32" t="s">
        <v>35</v>
      </c>
      <c r="T25" s="334" t="s">
        <v>35</v>
      </c>
      <c r="U25" s="341"/>
      <c r="V25" s="531" t="s">
        <v>35</v>
      </c>
      <c r="W25" s="348" t="s">
        <v>35</v>
      </c>
      <c r="X25" s="243"/>
      <c r="Y25" s="32" t="s">
        <v>35</v>
      </c>
      <c r="Z25" s="32" t="s">
        <v>35</v>
      </c>
      <c r="AA25" s="35" t="s">
        <v>35</v>
      </c>
      <c r="AC25" s="249"/>
      <c r="AD25" s="122"/>
      <c r="AE25" s="122"/>
      <c r="AF25" s="122"/>
      <c r="AG25" s="122"/>
      <c r="AH25" s="122"/>
      <c r="AI25" s="122"/>
    </row>
    <row r="26" spans="1:35" ht="15">
      <c r="A26" s="160"/>
      <c r="B26" s="157"/>
      <c r="C26" s="157"/>
      <c r="I26" s="384"/>
      <c r="J26" s="394"/>
      <c r="K26" s="161" t="s">
        <v>65</v>
      </c>
      <c r="L26" s="40">
        <f>SUM(L19:L25)</f>
        <v>0</v>
      </c>
      <c r="M26" s="23">
        <f>SUM(M19:M25)</f>
        <v>0</v>
      </c>
      <c r="N26" s="4"/>
      <c r="O26" s="356">
        <f>SUM(O19:O25)</f>
        <v>0</v>
      </c>
      <c r="P26" s="127"/>
      <c r="Q26" s="30" t="str">
        <f>IF(O26&gt;0,(T26/O26)-1,"-")</f>
        <v>-</v>
      </c>
      <c r="R26" s="31">
        <f>SUM(R19:R25)</f>
        <v>0</v>
      </c>
      <c r="S26" s="31">
        <f>SUM(S19:S25)</f>
        <v>0</v>
      </c>
      <c r="T26" s="333">
        <f>SUM(T19:T25)</f>
        <v>0</v>
      </c>
      <c r="U26" s="341"/>
      <c r="V26" s="532">
        <f>SUM(V19:V25)</f>
        <v>0</v>
      </c>
      <c r="W26" s="359">
        <f>SUM(W19:W25)</f>
        <v>0</v>
      </c>
      <c r="X26" s="30" t="str">
        <f>IF(T26&gt;0,((AA26-V26)/T26)-1,"-")</f>
        <v>-</v>
      </c>
      <c r="Y26" s="31">
        <f>SUM(Y19:Y25)</f>
        <v>0</v>
      </c>
      <c r="Z26" s="31">
        <f>SUM(Z19:Z25)</f>
        <v>0</v>
      </c>
      <c r="AA26" s="36">
        <f>SUM(AA19:AA25)</f>
        <v>0</v>
      </c>
      <c r="AC26" s="250">
        <f>SUM(AA17:AA25)</f>
        <v>0</v>
      </c>
      <c r="AD26" s="122"/>
      <c r="AE26" s="162" t="s">
        <v>2</v>
      </c>
      <c r="AF26" s="122"/>
      <c r="AG26" s="122"/>
      <c r="AH26" s="122"/>
      <c r="AI26" s="122"/>
    </row>
    <row r="27" spans="1:35" ht="15">
      <c r="A27" s="160"/>
      <c r="B27" s="163"/>
      <c r="C27" s="163"/>
      <c r="I27" s="384"/>
      <c r="J27" s="394"/>
      <c r="K27" s="107"/>
      <c r="L27" s="42"/>
      <c r="M27" s="25"/>
      <c r="N27" s="14"/>
      <c r="O27" s="357"/>
      <c r="P27" s="127"/>
      <c r="Q27" s="243"/>
      <c r="R27" s="33"/>
      <c r="S27" s="33"/>
      <c r="T27" s="335"/>
      <c r="U27" s="341"/>
      <c r="V27" s="530"/>
      <c r="W27" s="360"/>
      <c r="X27" s="243"/>
      <c r="Y27" s="33"/>
      <c r="Z27" s="33"/>
      <c r="AA27" s="37"/>
      <c r="AC27" s="249"/>
      <c r="AD27" s="122"/>
      <c r="AE27" s="162" t="s">
        <v>3</v>
      </c>
      <c r="AF27" s="122"/>
      <c r="AG27" s="122"/>
      <c r="AH27" s="122"/>
      <c r="AI27" s="122"/>
    </row>
    <row r="28" spans="1:35" ht="15">
      <c r="A28" s="160"/>
      <c r="B28" s="163"/>
      <c r="C28" s="163"/>
      <c r="I28" s="384"/>
      <c r="J28" s="394" t="s">
        <v>60</v>
      </c>
      <c r="K28" s="107" t="s">
        <v>36</v>
      </c>
      <c r="L28" s="557">
        <f>L80</f>
        <v>0</v>
      </c>
      <c r="M28" s="31">
        <f>M80</f>
        <v>0</v>
      </c>
      <c r="N28" s="4" t="str">
        <f>IF(L28&gt;0,M28/L28,"-")</f>
        <v>-</v>
      </c>
      <c r="O28" s="356">
        <f>SUM(L28:M28)</f>
        <v>0</v>
      </c>
      <c r="P28" s="127"/>
      <c r="Q28" s="30" t="str">
        <f>IF(O28&gt;0,(T28/O28)-1,"-")</f>
        <v>-</v>
      </c>
      <c r="R28" s="31">
        <f t="shared" ref="R28:S28" si="4">R80</f>
        <v>0</v>
      </c>
      <c r="S28" s="31">
        <f t="shared" si="4"/>
        <v>0</v>
      </c>
      <c r="T28" s="333">
        <f>SUM(R28:S28)</f>
        <v>0</v>
      </c>
      <c r="U28" s="341"/>
      <c r="V28" s="530"/>
      <c r="W28" s="347">
        <f>T28+V28</f>
        <v>0</v>
      </c>
      <c r="X28" s="30" t="str">
        <f>IF(T28&gt;0,((AA28-V28)/T28)-1,"-")</f>
        <v>-</v>
      </c>
      <c r="Y28" s="31">
        <f>Y80</f>
        <v>0</v>
      </c>
      <c r="Z28" s="31">
        <f>Z80</f>
        <v>0</v>
      </c>
      <c r="AA28" s="34">
        <f>SUM(Y28:Z28)+V28</f>
        <v>0</v>
      </c>
      <c r="AC28" s="249"/>
      <c r="AD28" s="122"/>
      <c r="AE28" s="162" t="s">
        <v>4</v>
      </c>
      <c r="AF28" s="453">
        <f>SUM(V35:Z35)-AA35</f>
        <v>0</v>
      </c>
      <c r="AG28" s="122"/>
      <c r="AH28" s="122"/>
      <c r="AI28" s="122"/>
    </row>
    <row r="29" spans="1:35" ht="15">
      <c r="A29" s="160"/>
      <c r="B29" s="163"/>
      <c r="C29" s="163"/>
      <c r="I29" s="384"/>
      <c r="J29" s="394"/>
      <c r="K29" s="107"/>
      <c r="L29" s="40"/>
      <c r="M29" s="23"/>
      <c r="N29" s="4"/>
      <c r="O29" s="356"/>
      <c r="P29" s="127"/>
      <c r="Q29" s="30"/>
      <c r="R29" s="31"/>
      <c r="S29" s="31"/>
      <c r="T29" s="333"/>
      <c r="U29" s="341"/>
      <c r="V29" s="530"/>
      <c r="W29" s="361"/>
      <c r="X29" s="30"/>
      <c r="Y29" s="31"/>
      <c r="Z29" s="31"/>
      <c r="AA29" s="34"/>
      <c r="AC29" s="249"/>
      <c r="AD29" s="122"/>
      <c r="AE29" s="162"/>
      <c r="AF29" s="122"/>
      <c r="AG29" s="122"/>
      <c r="AH29" s="122"/>
      <c r="AI29" s="122"/>
    </row>
    <row r="30" spans="1:35">
      <c r="A30" s="160"/>
      <c r="B30" s="165"/>
      <c r="C30" s="165"/>
      <c r="G30" s="63" t="s">
        <v>411</v>
      </c>
      <c r="H30" s="274" t="e">
        <f>L30/L26</f>
        <v>#DIV/0!</v>
      </c>
      <c r="I30" s="384"/>
      <c r="J30" s="391" t="s">
        <v>61</v>
      </c>
      <c r="K30" s="114" t="s">
        <v>37</v>
      </c>
      <c r="L30" s="40">
        <f>SUM(L84:L94)</f>
        <v>0</v>
      </c>
      <c r="M30" s="23">
        <f>SUM(M84:M94)</f>
        <v>0</v>
      </c>
      <c r="N30" s="4">
        <f>IF(L30=0,0,M30/L30)</f>
        <v>0</v>
      </c>
      <c r="O30" s="356">
        <f>SUM(L30:M30)</f>
        <v>0</v>
      </c>
      <c r="P30" s="127"/>
      <c r="Q30" s="30" t="str">
        <f>IF(O30&gt;0,(T30/O30)-1,"-")</f>
        <v>-</v>
      </c>
      <c r="R30" s="23">
        <f>SUM(R84:R94)</f>
        <v>0</v>
      </c>
      <c r="S30" s="23">
        <f>SUM(S84:S94)</f>
        <v>0</v>
      </c>
      <c r="T30" s="333">
        <f>SUM(R30:S30)</f>
        <v>0</v>
      </c>
      <c r="U30" s="341"/>
      <c r="V30" s="530">
        <v>0</v>
      </c>
      <c r="W30" s="347">
        <f>T30+V30</f>
        <v>0</v>
      </c>
      <c r="X30" s="30" t="str">
        <f>IF(T30&gt;0,((AA30-V30)/T30)-1,"-")</f>
        <v>-</v>
      </c>
      <c r="Y30" s="23">
        <f>SUM(Y84:Y94)</f>
        <v>0</v>
      </c>
      <c r="Z30" s="23">
        <f>SUM(Z84:Z94)</f>
        <v>0</v>
      </c>
      <c r="AA30" s="34">
        <f>SUM(Y30:Z30)+V30</f>
        <v>0</v>
      </c>
      <c r="AC30" s="251"/>
      <c r="AD30" s="167"/>
      <c r="AE30" s="167"/>
      <c r="AF30" s="167"/>
      <c r="AG30" s="168"/>
      <c r="AH30" s="168"/>
      <c r="AI30" s="168"/>
    </row>
    <row r="31" spans="1:35">
      <c r="A31" s="160"/>
      <c r="B31" s="165"/>
      <c r="C31" s="165"/>
      <c r="I31" s="384"/>
      <c r="J31" s="396"/>
      <c r="K31" s="169"/>
      <c r="L31" s="42"/>
      <c r="M31" s="25"/>
      <c r="N31" s="14"/>
      <c r="O31" s="357"/>
      <c r="P31" s="127"/>
      <c r="Q31" s="243"/>
      <c r="R31" s="25"/>
      <c r="S31" s="25"/>
      <c r="T31" s="335"/>
      <c r="U31" s="341"/>
      <c r="V31" s="532"/>
      <c r="W31" s="362" t="s">
        <v>39</v>
      </c>
      <c r="X31" s="243"/>
      <c r="Y31" s="25"/>
      <c r="Z31" s="25"/>
      <c r="AA31" s="38"/>
      <c r="AC31" s="252" t="s">
        <v>8</v>
      </c>
      <c r="AD31" s="170"/>
      <c r="AE31" s="170"/>
      <c r="AF31" s="170"/>
      <c r="AG31" s="168"/>
      <c r="AH31" s="168"/>
      <c r="AI31" s="168"/>
    </row>
    <row r="32" spans="1:35">
      <c r="A32" s="160"/>
      <c r="B32" s="165"/>
      <c r="C32" s="165"/>
      <c r="G32" s="171" t="s">
        <v>412</v>
      </c>
      <c r="H32" s="274" t="e">
        <f>L32/L26</f>
        <v>#DIV/0!</v>
      </c>
      <c r="I32" s="384"/>
      <c r="J32" s="391" t="s">
        <v>62</v>
      </c>
      <c r="K32" s="114" t="s">
        <v>38</v>
      </c>
      <c r="L32" s="40">
        <f>SUM(L97:L99)</f>
        <v>0</v>
      </c>
      <c r="M32" s="31">
        <f>SUM(M97:M99)</f>
        <v>0</v>
      </c>
      <c r="N32" s="53" t="str">
        <f>IF(L32&gt;0,M32/L32,"-")</f>
        <v>-</v>
      </c>
      <c r="O32" s="333">
        <f>SUM(O97:O99)</f>
        <v>0</v>
      </c>
      <c r="P32" s="127"/>
      <c r="Q32" s="30" t="str">
        <f>IF(O32&gt;0,(T32/O32)-1,"-")</f>
        <v>-</v>
      </c>
      <c r="R32" s="31">
        <f t="shared" ref="R32:S32" si="5">SUM(R97:R99)</f>
        <v>0</v>
      </c>
      <c r="S32" s="31">
        <f t="shared" si="5"/>
        <v>0</v>
      </c>
      <c r="T32" s="333">
        <f>SUM(R32:S32)</f>
        <v>0</v>
      </c>
      <c r="U32" s="341"/>
      <c r="V32" s="530"/>
      <c r="W32" s="347">
        <f>T32+V32</f>
        <v>0</v>
      </c>
      <c r="X32" s="30" t="str">
        <f>IF(T32&gt;0,((AA32-V32)/T32)-1,"-")</f>
        <v>-</v>
      </c>
      <c r="Y32" s="31">
        <f>SUM(Y97:Y99)</f>
        <v>0</v>
      </c>
      <c r="Z32" s="31">
        <f>SUM(Z97:Z99)</f>
        <v>0</v>
      </c>
      <c r="AA32" s="34">
        <f>SUM(AA97:AA99)+V32</f>
        <v>0</v>
      </c>
      <c r="AC32" s="253" t="s">
        <v>39</v>
      </c>
      <c r="AD32" s="167"/>
      <c r="AE32" s="167"/>
      <c r="AF32" s="167"/>
      <c r="AG32" s="168"/>
      <c r="AH32" s="168"/>
      <c r="AI32" s="168"/>
    </row>
    <row r="33" spans="1:35">
      <c r="A33" s="160"/>
      <c r="B33" s="165"/>
      <c r="C33" s="165"/>
      <c r="I33" s="384"/>
      <c r="J33" s="391"/>
      <c r="K33" s="114"/>
      <c r="L33" s="40"/>
      <c r="M33" s="23"/>
      <c r="N33" s="4"/>
      <c r="O33" s="356"/>
      <c r="P33" s="127"/>
      <c r="Q33" s="230"/>
      <c r="R33" s="31"/>
      <c r="S33" s="31"/>
      <c r="T33" s="333"/>
      <c r="U33" s="341"/>
      <c r="V33" s="530"/>
      <c r="W33" s="360"/>
      <c r="X33" s="230"/>
      <c r="Y33" s="31"/>
      <c r="Z33" s="31"/>
      <c r="AA33" s="39"/>
      <c r="AC33" s="253"/>
      <c r="AD33" s="167"/>
      <c r="AE33" s="167"/>
      <c r="AF33" s="167"/>
      <c r="AG33" s="168"/>
      <c r="AH33" s="168"/>
      <c r="AI33" s="168"/>
    </row>
    <row r="34" spans="1:35">
      <c r="A34" s="160"/>
      <c r="B34" s="165"/>
      <c r="C34" s="165"/>
      <c r="I34" s="384"/>
      <c r="J34" s="396"/>
      <c r="K34" s="158"/>
      <c r="L34" s="41" t="s">
        <v>35</v>
      </c>
      <c r="M34" s="24" t="s">
        <v>35</v>
      </c>
      <c r="N34" s="4"/>
      <c r="O34" s="358" t="s">
        <v>35</v>
      </c>
      <c r="P34" s="127"/>
      <c r="Q34" s="231"/>
      <c r="R34" s="32" t="s">
        <v>35</v>
      </c>
      <c r="S34" s="32" t="s">
        <v>35</v>
      </c>
      <c r="T34" s="334" t="s">
        <v>35</v>
      </c>
      <c r="U34" s="341"/>
      <c r="V34" s="32" t="s">
        <v>35</v>
      </c>
      <c r="W34" s="32" t="s">
        <v>35</v>
      </c>
      <c r="X34" s="231"/>
      <c r="Y34" s="32" t="s">
        <v>35</v>
      </c>
      <c r="Z34" s="32" t="s">
        <v>35</v>
      </c>
      <c r="AA34" s="35" t="s">
        <v>35</v>
      </c>
      <c r="AC34" s="249"/>
      <c r="AD34" s="172"/>
      <c r="AE34" s="172"/>
      <c r="AF34" s="172"/>
      <c r="AG34" s="168"/>
      <c r="AH34" s="168"/>
      <c r="AI34" s="168"/>
    </row>
    <row r="35" spans="1:35">
      <c r="A35" s="160"/>
      <c r="B35" s="165"/>
      <c r="C35" s="165"/>
      <c r="I35" s="384"/>
      <c r="J35" s="394"/>
      <c r="K35" s="161" t="s">
        <v>64</v>
      </c>
      <c r="L35" s="40">
        <f>SUM(L26:L34)</f>
        <v>0</v>
      </c>
      <c r="M35" s="23">
        <f>SUM(M26:M34)</f>
        <v>0</v>
      </c>
      <c r="N35" s="4">
        <f>IF(L35=0,0,M35/L35)</f>
        <v>0</v>
      </c>
      <c r="O35" s="356">
        <f>L35+M35</f>
        <v>0</v>
      </c>
      <c r="P35" s="127"/>
      <c r="Q35" s="232" t="s">
        <v>39</v>
      </c>
      <c r="R35" s="31">
        <f>SUM(R26:R34)</f>
        <v>0</v>
      </c>
      <c r="S35" s="31">
        <f>SUM(S26:S34)</f>
        <v>0</v>
      </c>
      <c r="T35" s="333">
        <f>R35+S35</f>
        <v>0</v>
      </c>
      <c r="U35" s="341"/>
      <c r="V35" s="31">
        <f>SUM(V26:V34)</f>
        <v>0</v>
      </c>
      <c r="W35" s="363">
        <f>SUM(W26:W34)</f>
        <v>0</v>
      </c>
      <c r="X35" s="30" t="str">
        <f>IF(T35&gt;0,((AA35-V35)/T35)-1,"-")</f>
        <v>-</v>
      </c>
      <c r="Y35" s="31">
        <f>SUM(Y26:Y34)</f>
        <v>0</v>
      </c>
      <c r="Z35" s="31">
        <f>SUM(Z26:Z34)</f>
        <v>0</v>
      </c>
      <c r="AA35" s="34">
        <f>SUM(Y35:Z35)+V35</f>
        <v>0</v>
      </c>
      <c r="AC35" s="250">
        <f>SUM(AA26:AA34)</f>
        <v>0</v>
      </c>
      <c r="AD35" s="275">
        <f>Y35+Z35+V35</f>
        <v>0</v>
      </c>
      <c r="AE35" s="172"/>
      <c r="AF35" s="172"/>
      <c r="AG35" s="168"/>
      <c r="AH35" s="168"/>
      <c r="AI35" s="168"/>
    </row>
    <row r="36" spans="1:35" ht="16.899999999999999" customHeight="1">
      <c r="A36" s="160"/>
      <c r="B36" s="165"/>
      <c r="C36" s="165"/>
      <c r="I36" s="384"/>
      <c r="J36" s="390"/>
      <c r="K36" s="107"/>
      <c r="L36" s="107"/>
      <c r="M36" s="107"/>
      <c r="N36" s="107"/>
      <c r="O36" s="164"/>
      <c r="P36" s="107"/>
      <c r="Q36" s="107"/>
      <c r="R36" s="107"/>
      <c r="S36" s="107"/>
      <c r="T36" s="107"/>
      <c r="U36" s="107"/>
      <c r="V36" s="107"/>
      <c r="W36" s="107"/>
      <c r="X36" s="107"/>
      <c r="Y36" s="107"/>
      <c r="Z36" s="115"/>
      <c r="AA36" s="236"/>
      <c r="AC36" s="249"/>
      <c r="AD36" s="172"/>
      <c r="AE36" s="172"/>
      <c r="AF36" s="172"/>
      <c r="AG36" s="168"/>
      <c r="AH36" s="168"/>
      <c r="AI36" s="168"/>
    </row>
    <row r="37" spans="1:35" ht="15">
      <c r="A37" s="160"/>
      <c r="B37" s="165"/>
      <c r="C37" s="165"/>
      <c r="I37" s="384"/>
      <c r="J37" s="390"/>
      <c r="K37" s="173" t="s">
        <v>39</v>
      </c>
      <c r="L37" s="113" t="str">
        <f>Input!K19</f>
        <v xml:space="preserve">  CHIEF, COST ENGINEERING, XXX</v>
      </c>
      <c r="M37" s="113"/>
      <c r="N37" s="113"/>
      <c r="O37" s="107"/>
      <c r="P37" s="107"/>
      <c r="Q37" s="107"/>
      <c r="R37" s="107"/>
      <c r="S37" s="107"/>
      <c r="T37" s="114"/>
      <c r="U37" s="107"/>
      <c r="V37" s="107"/>
      <c r="W37" s="107"/>
      <c r="X37" s="107"/>
      <c r="Y37" s="107"/>
      <c r="Z37" s="174"/>
      <c r="AA37" s="237"/>
      <c r="AC37" s="254">
        <f>AC35-AC38</f>
        <v>0</v>
      </c>
      <c r="AD37" s="170" t="s">
        <v>322</v>
      </c>
      <c r="AE37" s="170"/>
      <c r="AF37" s="170"/>
      <c r="AG37" s="168"/>
      <c r="AH37" s="168"/>
      <c r="AI37" s="168"/>
    </row>
    <row r="38" spans="1:35" ht="15">
      <c r="A38" s="160"/>
      <c r="B38" s="165"/>
      <c r="C38" s="165"/>
      <c r="I38" s="384"/>
      <c r="J38" s="390"/>
      <c r="K38" s="328" t="s">
        <v>39</v>
      </c>
      <c r="L38" s="107"/>
      <c r="M38" s="107"/>
      <c r="N38" s="107"/>
      <c r="O38" s="107"/>
      <c r="P38" s="107"/>
      <c r="Q38" s="175"/>
      <c r="R38" s="107"/>
      <c r="S38" s="107"/>
      <c r="T38" s="107"/>
      <c r="U38" s="328"/>
      <c r="V38" s="328"/>
      <c r="W38" s="328"/>
      <c r="X38" s="328"/>
      <c r="Y38" s="330" t="s">
        <v>42</v>
      </c>
      <c r="Z38" s="319"/>
      <c r="AA38" s="322">
        <f>SUM(AA39:AA40)</f>
        <v>0</v>
      </c>
      <c r="AB38" s="327"/>
      <c r="AC38" s="250">
        <f>AC40+AC45</f>
        <v>0</v>
      </c>
      <c r="AD38" s="170" t="s">
        <v>323</v>
      </c>
      <c r="AE38" s="170"/>
      <c r="AF38" s="170"/>
      <c r="AG38" s="168"/>
      <c r="AH38" s="168"/>
      <c r="AI38" s="168"/>
    </row>
    <row r="39" spans="1:35" ht="15.75">
      <c r="A39" s="160"/>
      <c r="B39" s="165"/>
      <c r="C39" s="165"/>
      <c r="I39" s="384"/>
      <c r="J39" s="390"/>
      <c r="K39" s="173" t="s">
        <v>39</v>
      </c>
      <c r="L39" s="106" t="str">
        <f>Input!K15</f>
        <v xml:space="preserve">  PROJECT MANAGER, XXX</v>
      </c>
      <c r="M39" s="107"/>
      <c r="N39" s="107"/>
      <c r="O39" s="107"/>
      <c r="P39" s="107"/>
      <c r="Q39" s="107"/>
      <c r="R39" s="107"/>
      <c r="S39" s="164"/>
      <c r="T39" s="114"/>
      <c r="U39" s="328"/>
      <c r="V39" s="328"/>
      <c r="W39" s="328"/>
      <c r="X39" s="328"/>
      <c r="Y39" s="329" t="s">
        <v>40</v>
      </c>
      <c r="Z39" s="370">
        <v>0.65</v>
      </c>
      <c r="AA39" s="326">
        <f>(AA35)*Z39</f>
        <v>0</v>
      </c>
      <c r="AB39" s="327"/>
      <c r="AC39" s="255" t="s">
        <v>324</v>
      </c>
      <c r="AD39" s="170"/>
      <c r="AE39" s="170"/>
      <c r="AF39" s="170"/>
      <c r="AG39" s="168"/>
      <c r="AH39" s="168"/>
      <c r="AI39" s="168"/>
    </row>
    <row r="40" spans="1:35" ht="15">
      <c r="A40" s="160"/>
      <c r="B40" s="165"/>
      <c r="C40" s="165"/>
      <c r="I40" s="384"/>
      <c r="J40" s="397"/>
      <c r="K40" s="107"/>
      <c r="L40" s="113"/>
      <c r="M40" s="113"/>
      <c r="N40" s="113"/>
      <c r="O40" s="107"/>
      <c r="P40" s="107"/>
      <c r="Q40" s="175"/>
      <c r="R40" s="107"/>
      <c r="S40" s="107"/>
      <c r="T40" s="107"/>
      <c r="U40" s="328"/>
      <c r="V40" s="328"/>
      <c r="W40" s="328"/>
      <c r="X40" s="328"/>
      <c r="Y40" s="329" t="s">
        <v>41</v>
      </c>
      <c r="Z40" s="371">
        <f>1-Z39</f>
        <v>0.35</v>
      </c>
      <c r="AA40" s="326">
        <f>(AA35)*Z40</f>
        <v>0</v>
      </c>
      <c r="AB40" s="327"/>
      <c r="AC40" s="250">
        <f>V35</f>
        <v>0</v>
      </c>
      <c r="AD40" s="170" t="s">
        <v>325</v>
      </c>
      <c r="AE40" s="170"/>
      <c r="AF40" s="170"/>
      <c r="AG40" s="168"/>
      <c r="AH40" s="168"/>
      <c r="AI40" s="168"/>
    </row>
    <row r="41" spans="1:35" ht="15">
      <c r="A41" s="160"/>
      <c r="B41" s="165"/>
      <c r="C41" s="165"/>
      <c r="I41" s="384"/>
      <c r="J41" s="390"/>
      <c r="K41" s="173" t="s">
        <v>39</v>
      </c>
      <c r="L41" s="569" t="str">
        <f>Input!K32</f>
        <v xml:space="preserve">  CHIEF, REAL ESTATE, XXX</v>
      </c>
      <c r="M41" s="569"/>
      <c r="N41" s="569"/>
      <c r="O41" s="107"/>
      <c r="P41" s="107"/>
      <c r="Q41" s="164"/>
      <c r="R41" s="107"/>
      <c r="S41" s="107"/>
      <c r="T41" s="107"/>
      <c r="U41" s="328"/>
      <c r="V41" s="328"/>
      <c r="W41" s="328"/>
      <c r="X41" s="328"/>
      <c r="Y41" s="329"/>
      <c r="Z41" s="325"/>
      <c r="AA41" s="323"/>
      <c r="AB41" s="327"/>
      <c r="AC41" s="256"/>
      <c r="AD41" s="170" t="s">
        <v>326</v>
      </c>
      <c r="AE41" s="170"/>
      <c r="AF41" s="170"/>
      <c r="AG41" s="172"/>
      <c r="AH41" s="172"/>
      <c r="AI41" s="172"/>
    </row>
    <row r="42" spans="1:35" ht="15">
      <c r="A42" s="160"/>
      <c r="B42" s="165"/>
      <c r="C42" s="165"/>
      <c r="D42" s="406"/>
      <c r="E42" s="178"/>
      <c r="F42" s="406"/>
      <c r="G42" s="55"/>
      <c r="H42" s="55"/>
      <c r="I42" s="384"/>
      <c r="J42" s="390"/>
      <c r="K42" s="176"/>
      <c r="L42" s="175"/>
      <c r="M42" s="175"/>
      <c r="N42" s="175"/>
      <c r="O42" s="107"/>
      <c r="P42" s="107"/>
      <c r="Q42" s="175"/>
      <c r="R42" s="107"/>
      <c r="S42" s="164"/>
      <c r="T42" s="364"/>
      <c r="U42" s="328"/>
      <c r="V42" s="328"/>
      <c r="W42" s="328"/>
      <c r="X42" s="328"/>
      <c r="Y42" s="330" t="s">
        <v>826</v>
      </c>
      <c r="Z42" s="319"/>
      <c r="AA42" s="322">
        <f>SUM(AA43:AA44)</f>
        <v>2</v>
      </c>
      <c r="AB42" s="327"/>
      <c r="AC42" s="256"/>
      <c r="AD42" s="170"/>
      <c r="AE42" s="170"/>
      <c r="AF42" s="170"/>
      <c r="AG42" s="172"/>
      <c r="AH42" s="172"/>
      <c r="AI42" s="172"/>
    </row>
    <row r="43" spans="1:35" ht="14.25">
      <c r="A43" s="160"/>
      <c r="B43" s="165"/>
      <c r="C43" s="165"/>
      <c r="I43" s="384"/>
      <c r="J43" s="390"/>
      <c r="K43" s="179"/>
      <c r="L43" s="570" t="str">
        <f>Input!K17</f>
        <v xml:space="preserve">  CHIEF, PLANNING, XXX</v>
      </c>
      <c r="M43" s="570"/>
      <c r="N43" s="570"/>
      <c r="O43" s="107"/>
      <c r="P43" s="107"/>
      <c r="Q43" s="107"/>
      <c r="R43" s="107"/>
      <c r="S43" s="107"/>
      <c r="T43" s="107"/>
      <c r="U43" s="328"/>
      <c r="V43" s="328"/>
      <c r="W43" s="328"/>
      <c r="X43" s="328"/>
      <c r="Y43" s="329" t="s">
        <v>40</v>
      </c>
      <c r="Z43" s="324">
        <v>0.5</v>
      </c>
      <c r="AA43" s="368">
        <v>1</v>
      </c>
      <c r="AB43" s="327"/>
      <c r="AC43" s="249"/>
      <c r="AD43" s="170"/>
      <c r="AE43" s="170"/>
      <c r="AF43" s="170"/>
      <c r="AG43" s="172"/>
      <c r="AH43" s="172"/>
      <c r="AI43" s="172"/>
    </row>
    <row r="44" spans="1:35" ht="14.25">
      <c r="A44" s="160"/>
      <c r="B44" s="165"/>
      <c r="C44" s="165"/>
      <c r="I44" s="384"/>
      <c r="J44" s="390"/>
      <c r="K44" s="180"/>
      <c r="L44" s="180"/>
      <c r="M44" s="180"/>
      <c r="N44" s="180"/>
      <c r="O44" s="107"/>
      <c r="P44" s="297"/>
      <c r="Q44" s="298"/>
      <c r="R44" s="107"/>
      <c r="S44" s="107"/>
      <c r="T44" s="107"/>
      <c r="U44" s="328"/>
      <c r="V44" s="328"/>
      <c r="W44" s="328"/>
      <c r="X44" s="328"/>
      <c r="Y44" s="329" t="s">
        <v>41</v>
      </c>
      <c r="Z44" s="324">
        <v>0.5</v>
      </c>
      <c r="AA44" s="369">
        <v>1</v>
      </c>
      <c r="AB44" s="327"/>
      <c r="AC44" s="256"/>
      <c r="AD44" s="181" t="s">
        <v>329</v>
      </c>
      <c r="AE44" s="170"/>
      <c r="AF44" s="170"/>
      <c r="AG44" s="172"/>
      <c r="AH44" s="172"/>
      <c r="AI44" s="172"/>
    </row>
    <row r="45" spans="1:35" ht="13.5" thickBot="1">
      <c r="A45" s="160"/>
      <c r="B45" s="165"/>
      <c r="C45" s="165"/>
      <c r="I45" s="384"/>
      <c r="J45" s="390"/>
      <c r="K45" s="179"/>
      <c r="L45" s="180" t="str">
        <f>Input!K18</f>
        <v xml:space="preserve">  CHIEF, ENGINEERING, XXX</v>
      </c>
      <c r="M45" s="180"/>
      <c r="N45" s="180"/>
      <c r="O45" s="107"/>
      <c r="P45" s="107"/>
      <c r="Q45" s="107"/>
      <c r="R45" s="107"/>
      <c r="S45" s="107"/>
      <c r="T45" s="107"/>
      <c r="U45" s="328"/>
      <c r="V45" s="328"/>
      <c r="W45" s="328"/>
      <c r="X45" s="328"/>
      <c r="Y45" s="328"/>
      <c r="Z45" s="321"/>
      <c r="AA45" s="321"/>
      <c r="AB45" s="327"/>
      <c r="AC45" s="257">
        <f>SUM(AC57:AC102)/3</f>
        <v>0</v>
      </c>
      <c r="AD45" s="182" t="s">
        <v>327</v>
      </c>
      <c r="AE45" s="170"/>
      <c r="AF45" s="238">
        <f>SUM(AA35-V35)</f>
        <v>0</v>
      </c>
      <c r="AG45" s="172"/>
      <c r="AH45" s="172"/>
      <c r="AI45" s="172"/>
    </row>
    <row r="46" spans="1:35" ht="15.75" thickTop="1">
      <c r="A46" s="160"/>
      <c r="B46" s="165"/>
      <c r="C46" s="165"/>
      <c r="I46" s="384"/>
      <c r="J46" s="390"/>
      <c r="K46" s="180"/>
      <c r="L46" s="180"/>
      <c r="M46" s="180"/>
      <c r="N46" s="180"/>
      <c r="O46" s="107"/>
      <c r="P46" s="107"/>
      <c r="Q46" s="175"/>
      <c r="R46" s="107"/>
      <c r="S46" s="107"/>
      <c r="T46" s="107"/>
      <c r="U46" s="328"/>
      <c r="V46" s="328"/>
      <c r="W46" s="328"/>
      <c r="X46" s="328"/>
      <c r="Y46" s="330" t="s">
        <v>661</v>
      </c>
      <c r="Z46" s="321"/>
      <c r="AA46" s="320">
        <f>SUM(AA39+AA43)</f>
        <v>1</v>
      </c>
      <c r="AB46" s="327"/>
      <c r="AC46" s="249"/>
      <c r="AD46" s="172"/>
      <c r="AE46" s="172"/>
      <c r="AF46" s="172"/>
      <c r="AG46" s="172"/>
      <c r="AH46" s="172"/>
      <c r="AI46" s="172"/>
    </row>
    <row r="47" spans="1:35">
      <c r="A47" s="160"/>
      <c r="B47" s="165"/>
      <c r="C47" s="165"/>
      <c r="I47" s="384"/>
      <c r="J47" s="390"/>
      <c r="K47" s="179"/>
      <c r="L47" s="180" t="str">
        <f>Input!K24</f>
        <v xml:space="preserve">  CHIEF, OPERATIONS, XXX</v>
      </c>
      <c r="M47" s="180"/>
      <c r="N47" s="180"/>
      <c r="O47" s="107"/>
      <c r="P47" s="107"/>
      <c r="Q47" s="107"/>
      <c r="R47" s="107"/>
      <c r="S47" s="107"/>
      <c r="T47" s="107"/>
      <c r="U47" s="107"/>
      <c r="V47" s="107"/>
      <c r="W47" s="107"/>
      <c r="X47" s="107"/>
      <c r="Y47" s="107"/>
      <c r="Z47" s="115"/>
      <c r="AA47" s="115"/>
      <c r="AC47" s="249"/>
    </row>
    <row r="48" spans="1:35">
      <c r="A48" s="160"/>
      <c r="B48" s="165"/>
      <c r="C48" s="165"/>
      <c r="I48" s="384"/>
      <c r="J48" s="390"/>
      <c r="K48" s="180"/>
      <c r="L48" s="180"/>
      <c r="M48" s="180"/>
      <c r="N48" s="180"/>
      <c r="O48" s="107"/>
      <c r="P48" s="107"/>
      <c r="Q48" s="175"/>
      <c r="R48" s="107"/>
      <c r="S48" s="107"/>
      <c r="T48" s="107"/>
      <c r="U48" s="107"/>
      <c r="V48" s="328"/>
      <c r="W48" s="107"/>
      <c r="X48" s="107"/>
      <c r="Y48" s="107"/>
      <c r="Z48" s="115"/>
      <c r="AA48" s="115"/>
      <c r="AC48" s="249"/>
    </row>
    <row r="49" spans="1:42">
      <c r="A49" s="160"/>
      <c r="B49" s="165"/>
      <c r="C49" s="165"/>
      <c r="I49" s="384"/>
      <c r="J49" s="390"/>
      <c r="K49" s="179"/>
      <c r="L49" s="180" t="str">
        <f>Input!K27</f>
        <v xml:space="preserve">  CHIEF, CONSTRUCTION, XXX</v>
      </c>
      <c r="M49" s="180"/>
      <c r="N49" s="180"/>
      <c r="O49" s="107"/>
      <c r="P49" s="107"/>
      <c r="Q49" s="107"/>
      <c r="R49" s="107"/>
      <c r="S49" s="107"/>
      <c r="T49" s="107"/>
      <c r="U49" s="107"/>
      <c r="V49" s="328"/>
      <c r="W49" s="328"/>
      <c r="X49" s="328"/>
      <c r="Y49" s="328"/>
      <c r="Z49" s="115"/>
      <c r="AA49" s="115"/>
      <c r="AC49" s="256" t="s">
        <v>39</v>
      </c>
    </row>
    <row r="50" spans="1:42">
      <c r="A50" s="160"/>
      <c r="B50" s="165"/>
      <c r="C50" s="165"/>
      <c r="I50" s="384"/>
      <c r="J50" s="390"/>
      <c r="K50" s="180"/>
      <c r="L50" s="180"/>
      <c r="M50" s="180"/>
      <c r="N50" s="180"/>
      <c r="O50" s="107"/>
      <c r="P50" s="107"/>
      <c r="Q50" s="107"/>
      <c r="R50" s="107"/>
      <c r="S50" s="107"/>
      <c r="T50" s="107"/>
      <c r="U50" s="107"/>
      <c r="V50" s="328"/>
      <c r="W50" s="328"/>
      <c r="X50" s="328"/>
      <c r="Y50" s="328"/>
      <c r="Z50" s="115"/>
      <c r="AA50" s="115"/>
      <c r="AC50" s="249"/>
    </row>
    <row r="51" spans="1:42" ht="15">
      <c r="A51" s="160"/>
      <c r="B51" s="165"/>
      <c r="C51" s="165"/>
      <c r="I51" s="384"/>
      <c r="J51" s="390"/>
      <c r="K51" s="179"/>
      <c r="L51" s="180" t="str">
        <f>Input!K21</f>
        <v xml:space="preserve">  CHIEF, CONTRACTING, XXX</v>
      </c>
      <c r="M51" s="180"/>
      <c r="N51" s="180"/>
      <c r="O51" s="107"/>
      <c r="P51" s="107"/>
      <c r="Q51" s="107"/>
      <c r="R51" s="107"/>
      <c r="S51" s="107"/>
      <c r="T51" s="107"/>
      <c r="U51" s="107"/>
      <c r="V51" s="328"/>
      <c r="W51" s="328"/>
      <c r="X51" s="328"/>
      <c r="Y51" s="177"/>
      <c r="Z51" s="115"/>
      <c r="AA51" s="115"/>
      <c r="AC51" s="249"/>
    </row>
    <row r="52" spans="1:42">
      <c r="A52" s="160"/>
      <c r="B52" s="165"/>
      <c r="C52" s="165"/>
      <c r="I52" s="384"/>
      <c r="J52" s="390"/>
      <c r="K52" s="180"/>
      <c r="L52" s="180"/>
      <c r="M52" s="180"/>
      <c r="N52" s="180"/>
      <c r="O52" s="107"/>
      <c r="P52" s="107"/>
      <c r="Q52" s="107"/>
      <c r="R52" s="107"/>
      <c r="S52" s="107"/>
      <c r="T52" s="107"/>
      <c r="U52" s="107"/>
      <c r="V52" s="727"/>
      <c r="W52" s="727"/>
      <c r="X52" s="727"/>
      <c r="Y52" s="727"/>
      <c r="Z52" s="727"/>
      <c r="AA52" s="727"/>
      <c r="AC52" s="249"/>
    </row>
    <row r="53" spans="1:42">
      <c r="A53" s="160"/>
      <c r="B53" s="165"/>
      <c r="C53" s="165"/>
      <c r="I53" s="384"/>
      <c r="J53" s="390"/>
      <c r="K53" s="179"/>
      <c r="L53" s="180" t="str">
        <f>Input!K38</f>
        <v xml:space="preserve">  CHIEF,  PM-PB, xxxx</v>
      </c>
      <c r="M53" s="180"/>
      <c r="N53" s="180"/>
      <c r="O53" s="107"/>
      <c r="P53" s="107"/>
      <c r="Q53" s="107"/>
      <c r="R53" s="107"/>
      <c r="S53" s="107"/>
      <c r="T53" s="107"/>
      <c r="U53" s="107"/>
      <c r="V53" s="727"/>
      <c r="W53" s="727"/>
      <c r="X53" s="727"/>
      <c r="Y53" s="727"/>
      <c r="Z53" s="727"/>
      <c r="AA53" s="727"/>
      <c r="AC53" s="249"/>
    </row>
    <row r="54" spans="1:42">
      <c r="A54" s="160"/>
      <c r="B54" s="165"/>
      <c r="C54" s="165"/>
      <c r="I54" s="384"/>
      <c r="J54" s="390"/>
      <c r="K54" s="180"/>
      <c r="L54" s="180"/>
      <c r="M54" s="180"/>
      <c r="N54" s="180"/>
      <c r="O54" s="107"/>
      <c r="P54" s="107"/>
      <c r="Q54" s="107"/>
      <c r="R54" s="107"/>
      <c r="S54" s="107"/>
      <c r="T54" s="107"/>
      <c r="U54" s="107"/>
      <c r="V54" s="727"/>
      <c r="W54" s="727"/>
      <c r="X54" s="727"/>
      <c r="Y54" s="727"/>
      <c r="Z54" s="727"/>
      <c r="AA54" s="727"/>
      <c r="AC54" s="249"/>
    </row>
    <row r="55" spans="1:42">
      <c r="A55" s="160"/>
      <c r="B55" s="165"/>
      <c r="C55" s="165"/>
      <c r="I55" s="384"/>
      <c r="J55" s="390"/>
      <c r="K55" s="179"/>
      <c r="L55" s="180" t="str">
        <f>Input!K16</f>
        <v xml:space="preserve">  CHIEF, DPM, XXX</v>
      </c>
      <c r="M55" s="180"/>
      <c r="N55" s="180"/>
      <c r="O55" s="107"/>
      <c r="P55" s="107"/>
      <c r="Q55" s="169"/>
      <c r="R55" s="107"/>
      <c r="S55" s="107"/>
      <c r="T55" s="107"/>
      <c r="U55" s="107"/>
      <c r="V55" s="727"/>
      <c r="W55" s="727"/>
      <c r="X55" s="727"/>
      <c r="Y55" s="727"/>
      <c r="Z55" s="727"/>
      <c r="AA55" s="727"/>
      <c r="AC55" s="249"/>
    </row>
    <row r="56" spans="1:42">
      <c r="A56" s="160"/>
      <c r="B56" s="165"/>
      <c r="C56" s="165"/>
      <c r="I56" s="384"/>
      <c r="J56" s="390"/>
      <c r="K56" s="183"/>
      <c r="L56" s="180"/>
      <c r="M56" s="180"/>
      <c r="N56" s="180"/>
      <c r="O56" s="107"/>
      <c r="P56" s="107"/>
      <c r="Q56" s="169"/>
      <c r="R56" s="107"/>
      <c r="S56" s="107"/>
      <c r="T56" s="107"/>
      <c r="U56" s="107"/>
      <c r="V56" s="727"/>
      <c r="W56" s="727"/>
      <c r="X56" s="727"/>
      <c r="Y56" s="727"/>
      <c r="Z56" s="727"/>
      <c r="AA56" s="727"/>
      <c r="AC56" s="249"/>
    </row>
    <row r="57" spans="1:42" ht="15.75">
      <c r="A57" s="160"/>
      <c r="B57" s="184" t="s">
        <v>76</v>
      </c>
      <c r="C57" s="184"/>
      <c r="D57" s="407">
        <v>1</v>
      </c>
      <c r="E57" s="57"/>
      <c r="F57" s="407"/>
      <c r="G57" s="185" t="s">
        <v>39</v>
      </c>
      <c r="H57" s="185"/>
      <c r="I57" s="384">
        <v>1</v>
      </c>
      <c r="J57" s="398"/>
      <c r="K57" s="107"/>
      <c r="L57" s="107"/>
      <c r="M57" s="107"/>
      <c r="N57" s="107"/>
      <c r="O57" s="186" t="s">
        <v>66</v>
      </c>
      <c r="P57" s="107"/>
      <c r="Q57" s="107"/>
      <c r="R57" s="107"/>
      <c r="S57" s="107"/>
      <c r="T57" s="107"/>
      <c r="U57" s="107"/>
      <c r="V57" s="107"/>
      <c r="W57" s="107"/>
      <c r="X57" s="107"/>
      <c r="Y57" s="107"/>
      <c r="Z57" s="187"/>
      <c r="AA57" s="115"/>
      <c r="AC57" s="249"/>
    </row>
    <row r="58" spans="1:42">
      <c r="A58" s="160"/>
      <c r="B58" s="111"/>
      <c r="C58" s="111"/>
      <c r="I58" s="384">
        <v>2</v>
      </c>
      <c r="J58" s="399"/>
      <c r="K58" s="159"/>
      <c r="L58" s="159"/>
      <c r="M58" s="159"/>
      <c r="N58" s="159"/>
      <c r="O58" s="159"/>
      <c r="P58" s="159"/>
      <c r="Q58" s="159"/>
      <c r="R58" s="159"/>
      <c r="S58" s="159"/>
      <c r="T58" s="159"/>
      <c r="U58" s="159"/>
      <c r="V58" s="159"/>
      <c r="W58" s="159"/>
      <c r="X58" s="159"/>
      <c r="Y58" s="159"/>
      <c r="Z58" s="188"/>
      <c r="AA58" s="188"/>
      <c r="AC58" s="249"/>
    </row>
    <row r="59" spans="1:42" ht="15">
      <c r="A59" s="117"/>
      <c r="B59" s="707"/>
      <c r="C59" s="707"/>
      <c r="D59" s="707"/>
      <c r="E59" s="707"/>
      <c r="F59" s="707"/>
      <c r="G59" s="707"/>
      <c r="H59" s="189"/>
      <c r="I59" s="384">
        <v>3</v>
      </c>
      <c r="J59" s="386" t="s">
        <v>25</v>
      </c>
      <c r="K59" s="725" t="str">
        <f>Input!$L$7</f>
        <v>XXXXXX</v>
      </c>
      <c r="L59" s="725"/>
      <c r="M59" s="725"/>
      <c r="N59" s="725"/>
      <c r="O59" s="725"/>
      <c r="P59" s="725"/>
      <c r="Q59" s="725"/>
      <c r="R59" s="725"/>
      <c r="S59" s="107"/>
      <c r="T59" s="108" t="s">
        <v>24</v>
      </c>
      <c r="U59" s="107"/>
      <c r="V59" s="109" t="str">
        <f>Input!$L$6</f>
        <v>XXXXXX</v>
      </c>
      <c r="W59" s="107"/>
      <c r="X59" s="107"/>
      <c r="Y59" s="107"/>
      <c r="Z59" s="108" t="s">
        <v>27</v>
      </c>
      <c r="AA59" s="270">
        <f>Input!$L$11</f>
        <v>44470</v>
      </c>
      <c r="AC59" s="249"/>
    </row>
    <row r="60" spans="1:42" ht="15">
      <c r="A60" s="117"/>
      <c r="B60" s="190"/>
      <c r="C60" s="190"/>
      <c r="I60" s="384">
        <v>4</v>
      </c>
      <c r="J60" s="386" t="s">
        <v>26</v>
      </c>
      <c r="K60" s="316" t="str">
        <f>Input!$L$9</f>
        <v>XXXXXX</v>
      </c>
      <c r="L60" s="107"/>
      <c r="M60" s="113"/>
      <c r="N60" s="107"/>
      <c r="O60" s="107"/>
      <c r="P60" s="107"/>
      <c r="Q60" s="107"/>
      <c r="R60" s="107"/>
      <c r="S60" s="107"/>
      <c r="T60" s="108" t="s">
        <v>28</v>
      </c>
      <c r="U60" s="107"/>
      <c r="V60" s="114" t="str">
        <f>Input!$K$19</f>
        <v xml:space="preserve">  CHIEF, COST ENGINEERING, XXX</v>
      </c>
      <c r="W60" s="107"/>
      <c r="X60" s="107"/>
      <c r="Y60" s="107"/>
      <c r="Z60" s="115"/>
      <c r="AA60" s="116"/>
      <c r="AC60" s="248"/>
    </row>
    <row r="61" spans="1:42">
      <c r="A61" s="117"/>
      <c r="B61" s="191"/>
      <c r="C61" s="191"/>
      <c r="I61" s="384">
        <v>5</v>
      </c>
      <c r="J61" s="388" t="s">
        <v>339</v>
      </c>
      <c r="K61" s="107"/>
      <c r="L61" s="118" t="str">
        <f>Input!$L$12</f>
        <v>Report Name and date</v>
      </c>
      <c r="M61" s="107"/>
      <c r="N61" s="107"/>
      <c r="O61" s="107"/>
      <c r="P61" s="107"/>
      <c r="Q61" s="107"/>
      <c r="R61" s="107"/>
      <c r="S61" s="107"/>
      <c r="T61" s="107"/>
      <c r="U61" s="107"/>
      <c r="V61" s="107"/>
      <c r="W61" s="107"/>
      <c r="X61" s="107"/>
      <c r="Y61" s="107"/>
      <c r="Z61" s="116"/>
      <c r="AA61" s="115"/>
      <c r="AC61" s="247"/>
    </row>
    <row r="62" spans="1:42" ht="13.5" thickBot="1">
      <c r="A62" s="117"/>
      <c r="B62" s="192" t="s">
        <v>332</v>
      </c>
      <c r="C62" s="192"/>
      <c r="D62" s="408" t="s">
        <v>68</v>
      </c>
      <c r="E62" s="112" t="s">
        <v>5</v>
      </c>
      <c r="F62" s="408"/>
      <c r="I62" s="384">
        <v>6</v>
      </c>
      <c r="J62" s="389"/>
      <c r="K62" s="119"/>
      <c r="L62" s="119"/>
      <c r="M62" s="119"/>
      <c r="N62" s="119"/>
      <c r="O62" s="119"/>
      <c r="P62" s="119"/>
      <c r="Q62" s="119"/>
      <c r="R62" s="119"/>
      <c r="S62" s="119"/>
      <c r="T62" s="119"/>
      <c r="U62" s="119"/>
      <c r="V62" s="119"/>
      <c r="W62" s="119"/>
      <c r="X62" s="119"/>
      <c r="Y62" s="119"/>
      <c r="Z62" s="121"/>
      <c r="AA62" s="121"/>
      <c r="AC62" s="248"/>
    </row>
    <row r="63" spans="1:42" ht="43.15" customHeight="1" thickTop="1" thickBot="1">
      <c r="A63" s="117"/>
      <c r="B63" s="111"/>
      <c r="C63" s="111"/>
      <c r="I63" s="384">
        <v>7</v>
      </c>
      <c r="J63" s="705" t="s">
        <v>419</v>
      </c>
      <c r="K63" s="706"/>
      <c r="L63" s="709" t="s">
        <v>418</v>
      </c>
      <c r="M63" s="710"/>
      <c r="N63" s="710"/>
      <c r="O63" s="710"/>
      <c r="P63" s="123"/>
      <c r="Q63" s="711" t="s">
        <v>854</v>
      </c>
      <c r="R63" s="712"/>
      <c r="S63" s="712"/>
      <c r="T63" s="712"/>
      <c r="U63" s="123"/>
      <c r="V63" s="726" t="s">
        <v>417</v>
      </c>
      <c r="W63" s="705"/>
      <c r="X63" s="705"/>
      <c r="Y63" s="705"/>
      <c r="Z63" s="705"/>
      <c r="AA63" s="706"/>
      <c r="AC63" s="247"/>
      <c r="AD63" s="122"/>
      <c r="AE63" s="122"/>
      <c r="AF63" s="122"/>
      <c r="AG63" s="122"/>
      <c r="AH63" s="122"/>
      <c r="AI63" s="122"/>
      <c r="AP63" s="327"/>
    </row>
    <row r="64" spans="1:42" ht="22.15" customHeight="1" thickTop="1">
      <c r="A64" s="193" t="s">
        <v>401</v>
      </c>
      <c r="B64" s="194" t="s">
        <v>402</v>
      </c>
      <c r="C64" s="194" t="s">
        <v>403</v>
      </c>
      <c r="D64" s="409" t="s">
        <v>69</v>
      </c>
      <c r="E64" s="195" t="s">
        <v>331</v>
      </c>
      <c r="F64" s="415" t="s">
        <v>400</v>
      </c>
      <c r="I64" s="384">
        <v>8</v>
      </c>
      <c r="J64" s="390"/>
      <c r="K64" s="126"/>
      <c r="L64" s="719" t="s">
        <v>29</v>
      </c>
      <c r="M64" s="720"/>
      <c r="N64" s="720"/>
      <c r="O64" s="528">
        <v>42496</v>
      </c>
      <c r="P64" s="196"/>
      <c r="Q64" s="719" t="s">
        <v>54</v>
      </c>
      <c r="R64" s="720"/>
      <c r="S64" s="720"/>
      <c r="T64" s="391">
        <f>Input!$L$10</f>
        <v>2024</v>
      </c>
      <c r="U64" s="196"/>
      <c r="V64" s="114"/>
      <c r="W64" s="107"/>
      <c r="X64" s="107"/>
      <c r="Y64" s="107"/>
      <c r="Z64" s="115"/>
      <c r="AA64" s="197"/>
      <c r="AC64" s="248"/>
    </row>
    <row r="65" spans="1:42">
      <c r="A65" s="198"/>
      <c r="I65" s="384">
        <v>9</v>
      </c>
      <c r="J65" s="390" t="s">
        <v>39</v>
      </c>
      <c r="K65" s="126"/>
      <c r="L65" s="721" t="s">
        <v>829</v>
      </c>
      <c r="M65" s="722"/>
      <c r="N65" s="722"/>
      <c r="O65" s="527">
        <f>VLOOKUP( D67,Input!$C$73:$D$193,2)</f>
        <v>45200</v>
      </c>
      <c r="P65" s="127"/>
      <c r="Q65" s="723" t="s">
        <v>55</v>
      </c>
      <c r="R65" s="724"/>
      <c r="S65" s="724"/>
      <c r="T65" s="138" t="str">
        <f>"1 -Oct-"&amp;RIGHT(FIXED(VALUE(T64-1),0,TRUE),2)</f>
        <v>1 -Oct-23</v>
      </c>
      <c r="U65" s="127"/>
      <c r="V65" s="107"/>
      <c r="W65" s="107"/>
      <c r="X65" s="107"/>
      <c r="Y65" s="138"/>
      <c r="Z65" s="115"/>
      <c r="AA65" s="132"/>
      <c r="AC65" s="248"/>
    </row>
    <row r="66" spans="1:42" ht="24.6" customHeight="1" thickBot="1">
      <c r="A66" s="198"/>
      <c r="E66" s="273"/>
      <c r="F66" s="416"/>
      <c r="G66" s="151"/>
      <c r="H66" s="151"/>
      <c r="I66" s="384">
        <v>10</v>
      </c>
      <c r="J66" s="390"/>
      <c r="K66" s="124"/>
      <c r="L66" s="128"/>
      <c r="M66" s="107"/>
      <c r="N66" s="367" t="s">
        <v>414</v>
      </c>
      <c r="O66" s="107"/>
      <c r="P66" s="127"/>
      <c r="Q66" s="109"/>
      <c r="R66" s="107"/>
      <c r="S66" s="124"/>
      <c r="T66" s="138"/>
      <c r="U66" s="127"/>
      <c r="V66" s="107"/>
      <c r="W66" s="107"/>
      <c r="X66" s="107"/>
      <c r="Y66" s="138"/>
      <c r="Z66" s="115"/>
      <c r="AA66" s="132"/>
      <c r="AC66" s="248"/>
    </row>
    <row r="67" spans="1:42" ht="15.75" thickBot="1">
      <c r="A67" s="199"/>
      <c r="B67" s="200"/>
      <c r="C67" s="200"/>
      <c r="D67" s="410" t="s">
        <v>704</v>
      </c>
      <c r="E67" s="150" t="str">
        <f>FIXED(HLOOKUP(D67,cwccis,4),0,TRUE)&amp;HLOOKUP(D67,cwccis,5)</f>
        <v>2023(Oct - Dec)</v>
      </c>
      <c r="F67" s="412"/>
      <c r="G67" s="338" t="s">
        <v>828</v>
      </c>
      <c r="H67" s="151"/>
      <c r="I67" s="384">
        <v>11</v>
      </c>
      <c r="J67" s="391" t="s">
        <v>51</v>
      </c>
      <c r="K67" s="139" t="s">
        <v>52</v>
      </c>
      <c r="L67" s="140" t="s">
        <v>30</v>
      </c>
      <c r="M67" s="138" t="s">
        <v>31</v>
      </c>
      <c r="N67" s="138" t="s">
        <v>31</v>
      </c>
      <c r="O67" s="138" t="s">
        <v>32</v>
      </c>
      <c r="P67" s="127"/>
      <c r="Q67" s="130" t="s">
        <v>59</v>
      </c>
      <c r="R67" s="138" t="s">
        <v>30</v>
      </c>
      <c r="S67" s="138" t="s">
        <v>31</v>
      </c>
      <c r="T67" s="138" t="s">
        <v>32</v>
      </c>
      <c r="U67" s="127"/>
      <c r="V67" s="130" t="s">
        <v>72</v>
      </c>
      <c r="W67" s="201" t="s">
        <v>59</v>
      </c>
      <c r="X67" s="201"/>
      <c r="Y67" s="138" t="s">
        <v>30</v>
      </c>
      <c r="Z67" s="202" t="s">
        <v>31</v>
      </c>
      <c r="AA67" s="142" t="s">
        <v>33</v>
      </c>
      <c r="AC67" s="248"/>
    </row>
    <row r="68" spans="1:42">
      <c r="A68" s="198"/>
      <c r="C68" s="200"/>
      <c r="D68" s="385" t="str">
        <f>Input!M10</f>
        <v>2024Q1</v>
      </c>
      <c r="E68" s="150" t="s">
        <v>39</v>
      </c>
      <c r="G68" s="338" t="s">
        <v>827</v>
      </c>
      <c r="H68" s="151"/>
      <c r="I68" s="384">
        <v>12</v>
      </c>
      <c r="J68" s="392" t="s">
        <v>34</v>
      </c>
      <c r="K68" s="145" t="s">
        <v>53</v>
      </c>
      <c r="L68" s="146" t="s">
        <v>57</v>
      </c>
      <c r="M68" s="145" t="s">
        <v>57</v>
      </c>
      <c r="N68" s="145" t="s">
        <v>58</v>
      </c>
      <c r="O68" s="145" t="s">
        <v>57</v>
      </c>
      <c r="P68" s="127"/>
      <c r="Q68" s="145" t="s">
        <v>58</v>
      </c>
      <c r="R68" s="145" t="s">
        <v>57</v>
      </c>
      <c r="S68" s="145" t="s">
        <v>57</v>
      </c>
      <c r="T68" s="145" t="s">
        <v>57</v>
      </c>
      <c r="U68" s="127"/>
      <c r="V68" s="145" t="s">
        <v>71</v>
      </c>
      <c r="W68" s="145" t="s">
        <v>58</v>
      </c>
      <c r="X68" s="145"/>
      <c r="Y68" s="145" t="s">
        <v>57</v>
      </c>
      <c r="Z68" s="145" t="s">
        <v>57</v>
      </c>
      <c r="AA68" s="148" t="s">
        <v>57</v>
      </c>
      <c r="AC68" s="248"/>
    </row>
    <row r="69" spans="1:42">
      <c r="A69" s="198"/>
      <c r="B69" s="200"/>
      <c r="C69" s="200"/>
      <c r="D69" s="411"/>
      <c r="G69" s="151"/>
      <c r="H69" s="151"/>
      <c r="I69" s="384">
        <v>13</v>
      </c>
      <c r="J69" s="393" t="s">
        <v>384</v>
      </c>
      <c r="K69" s="152" t="s">
        <v>385</v>
      </c>
      <c r="L69" s="153" t="s">
        <v>386</v>
      </c>
      <c r="M69" s="152" t="s">
        <v>387</v>
      </c>
      <c r="N69" s="152" t="s">
        <v>388</v>
      </c>
      <c r="O69" s="152" t="s">
        <v>389</v>
      </c>
      <c r="P69" s="154"/>
      <c r="Q69" s="152" t="s">
        <v>390</v>
      </c>
      <c r="R69" s="152" t="s">
        <v>391</v>
      </c>
      <c r="S69" s="152" t="s">
        <v>392</v>
      </c>
      <c r="T69" s="152" t="s">
        <v>393</v>
      </c>
      <c r="U69" s="154"/>
      <c r="V69" s="152" t="s">
        <v>398</v>
      </c>
      <c r="W69" s="152" t="s">
        <v>394</v>
      </c>
      <c r="X69" s="152"/>
      <c r="Y69" s="152" t="s">
        <v>395</v>
      </c>
      <c r="Z69" s="152" t="s">
        <v>396</v>
      </c>
      <c r="AA69" s="155" t="s">
        <v>397</v>
      </c>
      <c r="AC69" s="248"/>
    </row>
    <row r="70" spans="1:42" ht="13.5" thickBot="1">
      <c r="A70" s="198"/>
      <c r="B70" s="200"/>
      <c r="C70" s="200"/>
      <c r="D70" s="411"/>
      <c r="E70" s="150"/>
      <c r="F70" s="412"/>
      <c r="G70" s="151"/>
      <c r="H70" s="204"/>
      <c r="I70" s="384">
        <v>14</v>
      </c>
      <c r="J70" s="390"/>
      <c r="K70" s="559" t="s">
        <v>477</v>
      </c>
      <c r="L70" s="227"/>
      <c r="M70" s="228"/>
      <c r="N70" s="107"/>
      <c r="O70" s="107"/>
      <c r="P70" s="127"/>
      <c r="Q70" s="229"/>
      <c r="R70" s="228"/>
      <c r="S70" s="228"/>
      <c r="T70" s="228"/>
      <c r="U70" s="127"/>
      <c r="V70" s="107"/>
      <c r="W70" s="107"/>
      <c r="X70" s="107"/>
      <c r="Y70" s="228"/>
      <c r="Z70" s="236"/>
      <c r="AA70" s="235"/>
      <c r="AC70" s="248"/>
    </row>
    <row r="71" spans="1:42" s="603" customFormat="1" ht="37.5" customHeight="1" thickBot="1">
      <c r="A71" s="606">
        <f>HLOOKUP(D67,cwccis,VLOOKUP(J71,row,2))</f>
        <v>1166.71</v>
      </c>
      <c r="B71" s="607">
        <f>HLOOKUP(D68,cwccis,VLOOKUP(J71,row,2))</f>
        <v>1166.71</v>
      </c>
      <c r="C71" s="607">
        <f>HLOOKUP(D71,cwccis,VLOOKUP(J71,row,2))</f>
        <v>1166.71</v>
      </c>
      <c r="D71" s="608" t="s">
        <v>704</v>
      </c>
      <c r="E71" s="609" t="str">
        <f>FIXED(HLOOKUP(D71,cwccis,4),0,TRUE)&amp;HLOOKUP(D71,cwccis,5)</f>
        <v>2023(Oct - Dec)</v>
      </c>
      <c r="F71" s="610" t="str">
        <f>J71</f>
        <v>02</v>
      </c>
      <c r="G71" s="611" t="str">
        <f>" Midpoint "&amp;J71</f>
        <v xml:space="preserve"> Midpoint 02</v>
      </c>
      <c r="H71" s="611" t="s">
        <v>39</v>
      </c>
      <c r="I71" s="590">
        <v>15</v>
      </c>
      <c r="J71" s="591" t="s">
        <v>651</v>
      </c>
      <c r="K71" s="621" t="str">
        <f>VLOOKUP(J71,row,3)</f>
        <v>RELOCATIONS</v>
      </c>
      <c r="L71" s="612">
        <v>0</v>
      </c>
      <c r="M71" s="613">
        <f>L71*N71</f>
        <v>0</v>
      </c>
      <c r="N71" s="614">
        <v>0.25</v>
      </c>
      <c r="O71" s="615">
        <f>M71+L71</f>
        <v>0</v>
      </c>
      <c r="P71" s="596"/>
      <c r="Q71" s="616">
        <f>IF(O71=0,0,B71/A71-1)</f>
        <v>0</v>
      </c>
      <c r="R71" s="595">
        <f>SUM(+L71*(1+Q71),0)</f>
        <v>0</v>
      </c>
      <c r="S71" s="595">
        <f>SUM(+M71*(1+Q71),0)</f>
        <v>0</v>
      </c>
      <c r="T71" s="595">
        <f>S71+R71</f>
        <v>0</v>
      </c>
      <c r="U71" s="596"/>
      <c r="V71" s="617">
        <f>IF(T71=0,0,D71)</f>
        <v>0</v>
      </c>
      <c r="W71" s="616">
        <f>IF(L71=0,0,C71/B71-1)</f>
        <v>0</v>
      </c>
      <c r="X71" s="616"/>
      <c r="Y71" s="595">
        <f>SUM(+R71*(1+W71),0)</f>
        <v>0</v>
      </c>
      <c r="Z71" s="618">
        <f>SUM(+S71*(1+W71),0)</f>
        <v>0</v>
      </c>
      <c r="AA71" s="619">
        <f>Y71+Z71</f>
        <v>0</v>
      </c>
      <c r="AC71" s="620"/>
    </row>
    <row r="72" spans="1:42" s="603" customFormat="1" ht="37.5" customHeight="1" thickBot="1">
      <c r="A72" s="606">
        <f>HLOOKUP($D$67,cwccis,VLOOKUP(J72,row,2))</f>
        <v>1144.9000000000001</v>
      </c>
      <c r="B72" s="607">
        <f>HLOOKUP(D68,cwccis,VLOOKUP(J72,row,2))</f>
        <v>1144.9000000000001</v>
      </c>
      <c r="C72" s="607">
        <f>HLOOKUP(D72,cwccis,VLOOKUP(J72,row,2))</f>
        <v>1144.9000000000001</v>
      </c>
      <c r="D72" s="608" t="s">
        <v>704</v>
      </c>
      <c r="E72" s="609" t="str">
        <f>FIXED(HLOOKUP(D72,cwccis,4),0,TRUE)&amp;HLOOKUP(D72,cwccis,5)</f>
        <v>2023(Oct - Dec)</v>
      </c>
      <c r="F72" s="610" t="str">
        <f>J72</f>
        <v>06</v>
      </c>
      <c r="G72" s="611" t="str">
        <f>" Midpoint "&amp;J72</f>
        <v xml:space="preserve"> Midpoint 06</v>
      </c>
      <c r="H72" s="611"/>
      <c r="I72" s="590">
        <v>16</v>
      </c>
      <c r="J72" s="591" t="s">
        <v>80</v>
      </c>
      <c r="K72" s="621" t="str">
        <f>VLOOKUP(J72,row,3)</f>
        <v>FISH &amp; WILDLIFE FACILITIES</v>
      </c>
      <c r="L72" s="612">
        <v>0</v>
      </c>
      <c r="M72" s="613">
        <f>L72*N72</f>
        <v>0</v>
      </c>
      <c r="N72" s="614">
        <v>0.25</v>
      </c>
      <c r="O72" s="615">
        <f>M72+L72</f>
        <v>0</v>
      </c>
      <c r="P72" s="596"/>
      <c r="Q72" s="616">
        <f>IF(O72=0,0,B72/A72-1)</f>
        <v>0</v>
      </c>
      <c r="R72" s="595">
        <f>SUM(+L72*(1+Q72),0)</f>
        <v>0</v>
      </c>
      <c r="S72" s="595">
        <f>SUM(+M72*(1+Q72),0)</f>
        <v>0</v>
      </c>
      <c r="T72" s="595">
        <f>S72+R72</f>
        <v>0</v>
      </c>
      <c r="U72" s="596"/>
      <c r="V72" s="617">
        <f>IF(T72=0,0,D72)</f>
        <v>0</v>
      </c>
      <c r="W72" s="616">
        <f>IF(L72=0,0,C72/B72-1)</f>
        <v>0</v>
      </c>
      <c r="X72" s="616"/>
      <c r="Y72" s="595">
        <f>SUM(+R72*(1+W72),0)</f>
        <v>0</v>
      </c>
      <c r="Z72" s="618">
        <f>SUM(+S72*(1+W72),0)</f>
        <v>0</v>
      </c>
      <c r="AA72" s="619">
        <f>Y72+Z72</f>
        <v>0</v>
      </c>
      <c r="AC72" s="620"/>
    </row>
    <row r="73" spans="1:42" ht="15.75" thickBot="1">
      <c r="A73" s="606" t="e">
        <f>HLOOKUP($D$67,cwccis,VLOOKUP(J73,row,2))</f>
        <v>#N/A</v>
      </c>
      <c r="B73" s="16" t="e">
        <f>HLOOKUP(D68,cwccis,VLOOKUP(J73,row,2))</f>
        <v>#N/A</v>
      </c>
      <c r="C73" s="16" t="e">
        <f>HLOOKUP(D73,cwccis,VLOOKUP(J73,row,2))</f>
        <v>#N/A</v>
      </c>
      <c r="D73" s="410" t="s">
        <v>704</v>
      </c>
      <c r="E73" s="150" t="str">
        <f>FIXED(HLOOKUP(D73,cwccis,4),0,TRUE)&amp;HLOOKUP(D73,cwccis,5)</f>
        <v>2023(Oct - Dec)</v>
      </c>
      <c r="F73" s="412">
        <f>J73</f>
        <v>0</v>
      </c>
      <c r="G73" s="151" t="str">
        <f>" Midpoint "&amp;J73</f>
        <v xml:space="preserve"> Midpoint </v>
      </c>
      <c r="H73" s="151"/>
      <c r="I73" s="384">
        <v>17</v>
      </c>
      <c r="J73" s="395"/>
      <c r="K73" s="107"/>
      <c r="L73" s="539">
        <v>0</v>
      </c>
      <c r="M73" s="26">
        <f>L73*N73</f>
        <v>0</v>
      </c>
      <c r="N73" s="540">
        <v>0</v>
      </c>
      <c r="O73" s="29">
        <f>M73+L73</f>
        <v>0</v>
      </c>
      <c r="P73" s="127"/>
      <c r="Q73" s="5">
        <f>IF(O73=0,0,B73/A73-1)</f>
        <v>0</v>
      </c>
      <c r="R73" s="23">
        <f>SUM(+L73*(1+Q73),0)</f>
        <v>0</v>
      </c>
      <c r="S73" s="23">
        <f>SUM(+M73*(1+Q73),0)</f>
        <v>0</v>
      </c>
      <c r="T73" s="23">
        <f>S73+R73</f>
        <v>0</v>
      </c>
      <c r="U73" s="127"/>
      <c r="V73" s="205">
        <f>IF(T73=0,0,D73)</f>
        <v>0</v>
      </c>
      <c r="W73" s="5">
        <f>IF(L73=0,0,C73/B73-1)</f>
        <v>0</v>
      </c>
      <c r="X73" s="5"/>
      <c r="Y73" s="23">
        <f>SUM(+R73*(1+W73),0)</f>
        <v>0</v>
      </c>
      <c r="Z73" s="304">
        <f>SUM(+S73*(1+W73),0)</f>
        <v>0</v>
      </c>
      <c r="AA73" s="305">
        <f>Y73+Z73</f>
        <v>0</v>
      </c>
      <c r="AC73" s="248"/>
    </row>
    <row r="74" spans="1:42" ht="15.75" thickBot="1">
      <c r="A74" s="606" t="e">
        <f>HLOOKUP($D$67,cwccis,VLOOKUP(J74,row,2))</f>
        <v>#N/A</v>
      </c>
      <c r="B74" s="16" t="e">
        <f>HLOOKUP(D68,cwccis,VLOOKUP(J74,row,2))</f>
        <v>#N/A</v>
      </c>
      <c r="C74" s="16" t="e">
        <f>HLOOKUP(D74,cwccis,VLOOKUP(J74,row,2))</f>
        <v>#N/A</v>
      </c>
      <c r="D74" s="410" t="s">
        <v>704</v>
      </c>
      <c r="E74" s="150" t="str">
        <f>FIXED(HLOOKUP(D74,cwccis,4),0,TRUE)&amp;HLOOKUP(D74,cwccis,5)</f>
        <v>2023(Oct - Dec)</v>
      </c>
      <c r="F74" s="412">
        <f>J74</f>
        <v>0</v>
      </c>
      <c r="G74" s="151" t="str">
        <f>" Midpoint "&amp;J74</f>
        <v xml:space="preserve"> Midpoint </v>
      </c>
      <c r="H74" s="151"/>
      <c r="I74" s="384">
        <v>18</v>
      </c>
      <c r="J74" s="395"/>
      <c r="K74" s="107"/>
      <c r="L74" s="43">
        <v>0</v>
      </c>
      <c r="M74" s="26">
        <f>L74*N74</f>
        <v>0</v>
      </c>
      <c r="N74" s="262"/>
      <c r="O74" s="29">
        <f>M74+L74</f>
        <v>0</v>
      </c>
      <c r="P74" s="127"/>
      <c r="Q74" s="5">
        <f>IF(O74=0,0,B74/A74-1)</f>
        <v>0</v>
      </c>
      <c r="R74" s="23">
        <f>SUM(+L74*(1+Q74),0)</f>
        <v>0</v>
      </c>
      <c r="S74" s="23">
        <f>SUM(+M74*(1+Q74),0)</f>
        <v>0</v>
      </c>
      <c r="T74" s="23">
        <f>S74+R74</f>
        <v>0</v>
      </c>
      <c r="U74" s="127"/>
      <c r="V74" s="205">
        <f>IF(T74=0,0,D74)</f>
        <v>0</v>
      </c>
      <c r="W74" s="5">
        <f>IF(L74=0,0,C74/B74-1)</f>
        <v>0</v>
      </c>
      <c r="X74" s="5"/>
      <c r="Y74" s="23">
        <f>SUM(+R74*(1+W74),0)</f>
        <v>0</v>
      </c>
      <c r="Z74" s="304">
        <f>SUM(+S74*(1+W74),0)</f>
        <v>0</v>
      </c>
      <c r="AA74" s="305">
        <f>Y74+Z74</f>
        <v>0</v>
      </c>
      <c r="AC74" s="248"/>
      <c r="AP74" s="454"/>
    </row>
    <row r="75" spans="1:42" ht="15.75" thickBot="1">
      <c r="A75" s="606" t="e">
        <f>HLOOKUP($D$67,cwccis,VLOOKUP(J75,row,2))</f>
        <v>#N/A</v>
      </c>
      <c r="B75" s="16" t="e">
        <f>HLOOKUP(D68,cwccis,VLOOKUP(J75,row,2))</f>
        <v>#N/A</v>
      </c>
      <c r="C75" s="16" t="e">
        <f>HLOOKUP(D75,cwccis,VLOOKUP(J75,row,2))</f>
        <v>#N/A</v>
      </c>
      <c r="D75" s="410" t="s">
        <v>704</v>
      </c>
      <c r="E75" s="150" t="str">
        <f>FIXED(HLOOKUP(D75,cwccis,4),0,TRUE)&amp;HLOOKUP(D75,cwccis,5)</f>
        <v>2023(Oct - Dec)</v>
      </c>
      <c r="F75" s="412">
        <f>J75</f>
        <v>0</v>
      </c>
      <c r="G75" s="151" t="str">
        <f>" Midpoint "&amp;J75</f>
        <v xml:space="preserve"> Midpoint </v>
      </c>
      <c r="H75" s="151"/>
      <c r="I75" s="384">
        <v>19</v>
      </c>
      <c r="J75" s="395"/>
      <c r="K75" s="107"/>
      <c r="L75" s="43">
        <v>0</v>
      </c>
      <c r="M75" s="26">
        <f>L75*N75</f>
        <v>0</v>
      </c>
      <c r="N75" s="262"/>
      <c r="O75" s="29">
        <f>M75+L75</f>
        <v>0</v>
      </c>
      <c r="P75" s="127"/>
      <c r="Q75" s="5">
        <f>IF(O75=0,0,B75/A75-1)</f>
        <v>0</v>
      </c>
      <c r="R75" s="23">
        <f>SUM(+L75*(1+Q75),0)</f>
        <v>0</v>
      </c>
      <c r="S75" s="23">
        <f>SUM(+M75*(1+Q75),0)</f>
        <v>0</v>
      </c>
      <c r="T75" s="23">
        <f>S75+R75</f>
        <v>0</v>
      </c>
      <c r="U75" s="127"/>
      <c r="V75" s="205">
        <f>IF(T75=0,0,D75)</f>
        <v>0</v>
      </c>
      <c r="W75" s="5">
        <f>IF(L75=0,0,C75/B75-1)</f>
        <v>0</v>
      </c>
      <c r="X75" s="5"/>
      <c r="Y75" s="23">
        <f>SUM(+R75*(1+W75),0)</f>
        <v>0</v>
      </c>
      <c r="Z75" s="304">
        <f>SUM(+S75*(1+W75),0)</f>
        <v>0</v>
      </c>
      <c r="AA75" s="305">
        <f>Y75+Z75</f>
        <v>0</v>
      </c>
      <c r="AC75" s="248"/>
    </row>
    <row r="76" spans="1:42">
      <c r="A76" s="17"/>
      <c r="B76" s="16"/>
      <c r="C76" s="16"/>
      <c r="D76" s="412"/>
      <c r="E76" s="150"/>
      <c r="F76" s="412"/>
      <c r="G76" s="151"/>
      <c r="H76" s="204"/>
      <c r="I76" s="384">
        <v>20</v>
      </c>
      <c r="J76" s="400" t="s">
        <v>39</v>
      </c>
      <c r="K76" s="206"/>
      <c r="L76" s="44"/>
      <c r="M76" s="27"/>
      <c r="N76" s="5"/>
      <c r="O76" s="23"/>
      <c r="P76" s="127"/>
      <c r="Q76" s="5"/>
      <c r="R76" s="23">
        <v>0</v>
      </c>
      <c r="S76" s="23"/>
      <c r="T76" s="23"/>
      <c r="U76" s="127"/>
      <c r="V76" s="205"/>
      <c r="W76" s="5"/>
      <c r="X76" s="5"/>
      <c r="Y76" s="23"/>
      <c r="Z76" s="304"/>
      <c r="AA76" s="305"/>
      <c r="AC76" s="248"/>
    </row>
    <row r="77" spans="1:42" ht="15">
      <c r="A77" s="17"/>
      <c r="B77" s="16"/>
      <c r="C77" s="16"/>
      <c r="D77" s="412"/>
      <c r="E77" s="150"/>
      <c r="F77" s="412"/>
      <c r="G77" s="151"/>
      <c r="H77" s="204"/>
      <c r="I77" s="384">
        <v>21</v>
      </c>
      <c r="J77" s="401"/>
      <c r="K77" s="158"/>
      <c r="L77" s="41" t="s">
        <v>35</v>
      </c>
      <c r="M77" s="24" t="s">
        <v>35</v>
      </c>
      <c r="N77" s="240" t="s">
        <v>35</v>
      </c>
      <c r="O77" s="24" t="s">
        <v>35</v>
      </c>
      <c r="P77" s="127"/>
      <c r="Q77" s="240"/>
      <c r="R77" s="24" t="s">
        <v>35</v>
      </c>
      <c r="S77" s="24" t="s">
        <v>35</v>
      </c>
      <c r="T77" s="24" t="s">
        <v>35</v>
      </c>
      <c r="U77" s="127"/>
      <c r="V77" s="158"/>
      <c r="W77" s="315"/>
      <c r="X77" s="315"/>
      <c r="Y77" s="306"/>
      <c r="Z77" s="307"/>
      <c r="AA77" s="308"/>
      <c r="AC77" s="248"/>
      <c r="AE77" s="110"/>
      <c r="AF77" s="110"/>
      <c r="AG77" s="110"/>
      <c r="AH77" s="110"/>
      <c r="AI77" s="110"/>
    </row>
    <row r="78" spans="1:42" ht="15">
      <c r="A78" s="17"/>
      <c r="B78" s="16"/>
      <c r="C78" s="16"/>
      <c r="G78" s="204"/>
      <c r="H78" s="204"/>
      <c r="I78" s="384">
        <v>22</v>
      </c>
      <c r="J78" s="401"/>
      <c r="K78" s="161" t="s">
        <v>65</v>
      </c>
      <c r="L78" s="40">
        <f>SUM(L71:L76)</f>
        <v>0</v>
      </c>
      <c r="M78" s="23">
        <f>SUM(M71:M76)</f>
        <v>0</v>
      </c>
      <c r="N78" s="239">
        <f>IF(L78&gt;0,O78/L78-1,0)</f>
        <v>0</v>
      </c>
      <c r="O78" s="356">
        <f>L78+M78</f>
        <v>0</v>
      </c>
      <c r="P78" s="127"/>
      <c r="Q78" s="241"/>
      <c r="R78" s="23">
        <f>SUM(R71:R76)</f>
        <v>0</v>
      </c>
      <c r="S78" s="23">
        <f>SUM(S71:S76)</f>
        <v>0</v>
      </c>
      <c r="T78" s="23">
        <f>R78+S78</f>
        <v>0</v>
      </c>
      <c r="U78" s="127"/>
      <c r="V78" s="107"/>
      <c r="W78" s="241"/>
      <c r="X78" s="241"/>
      <c r="Y78" s="23">
        <f>SUM(Y71:Y76)</f>
        <v>0</v>
      </c>
      <c r="Z78" s="304">
        <f>SUM(Z71:Z76)</f>
        <v>0</v>
      </c>
      <c r="AA78" s="305">
        <f>Y78+Z78</f>
        <v>0</v>
      </c>
      <c r="AC78" s="258">
        <f>SUM(AA71:AA76)</f>
        <v>0</v>
      </c>
      <c r="AD78" s="110"/>
      <c r="AE78" s="122"/>
      <c r="AF78" s="122"/>
      <c r="AG78" s="122"/>
      <c r="AH78" s="122"/>
      <c r="AI78" s="122"/>
    </row>
    <row r="79" spans="1:42" ht="15.75" thickBot="1">
      <c r="A79" s="17"/>
      <c r="B79" s="16"/>
      <c r="C79" s="16"/>
      <c r="G79" s="204"/>
      <c r="H79" s="204"/>
      <c r="I79" s="384">
        <v>23</v>
      </c>
      <c r="J79" s="401"/>
      <c r="K79" s="107"/>
      <c r="L79" s="42"/>
      <c r="M79" s="23"/>
      <c r="N79" s="241"/>
      <c r="O79" s="25"/>
      <c r="P79" s="127"/>
      <c r="Q79" s="241"/>
      <c r="R79" s="25"/>
      <c r="S79" s="25"/>
      <c r="T79" s="25"/>
      <c r="U79" s="127"/>
      <c r="V79" s="107"/>
      <c r="W79" s="241"/>
      <c r="X79" s="241"/>
      <c r="Y79" s="25"/>
      <c r="Z79" s="309"/>
      <c r="AA79" s="310"/>
      <c r="AC79" s="248"/>
      <c r="AD79" s="110"/>
      <c r="AE79" s="122"/>
      <c r="AF79" s="122"/>
      <c r="AG79" s="122"/>
      <c r="AH79" s="122"/>
      <c r="AI79" s="122"/>
    </row>
    <row r="80" spans="1:42" ht="15.75" thickBot="1">
      <c r="A80" s="15">
        <f>HLOOKUP($D$67,cwccis,VLOOKUP(F80,row,2))</f>
        <v>1149.32</v>
      </c>
      <c r="B80" s="16">
        <f>HLOOKUP(D68,cwccis,VLOOKUP(F80,row,2))</f>
        <v>1149.32</v>
      </c>
      <c r="C80" s="16">
        <f>HLOOKUP(D80,cwccis,VLOOKUP(F80,row,2))</f>
        <v>1149.32</v>
      </c>
      <c r="D80" s="410" t="s">
        <v>704</v>
      </c>
      <c r="E80" s="150" t="str">
        <f>FIXED(HLOOKUP(D80,cwccis,4),0,TRUE)&amp;HLOOKUP(D80,cwccis,5)</f>
        <v>2023(Oct - Dec)</v>
      </c>
      <c r="F80" s="417" t="s">
        <v>652</v>
      </c>
      <c r="G80" s="151" t="s">
        <v>399</v>
      </c>
      <c r="H80" s="151"/>
      <c r="I80" s="384">
        <v>24</v>
      </c>
      <c r="J80" s="402" t="s">
        <v>60</v>
      </c>
      <c r="K80" s="207" t="s">
        <v>36</v>
      </c>
      <c r="L80" s="539">
        <v>0</v>
      </c>
      <c r="M80" s="26">
        <f>L80*N80</f>
        <v>0</v>
      </c>
      <c r="N80" s="455">
        <v>0.25</v>
      </c>
      <c r="O80" s="29">
        <f>L80+M80</f>
        <v>0</v>
      </c>
      <c r="P80" s="127"/>
      <c r="Q80" s="5">
        <f>IF(O80=0,0,B80/A80-1)</f>
        <v>0</v>
      </c>
      <c r="R80" s="23">
        <f>SUM(+L80*(1+Q80),0)</f>
        <v>0</v>
      </c>
      <c r="S80" s="23">
        <f>SUM(+M80*(1+Q80),0)</f>
        <v>0</v>
      </c>
      <c r="T80" s="23">
        <f>S80+R80</f>
        <v>0</v>
      </c>
      <c r="U80" s="127"/>
      <c r="V80" s="205">
        <f>IF(T80=0,0,D80)</f>
        <v>0</v>
      </c>
      <c r="W80" s="5">
        <f>IF(L80=0,0,C80/B80-1)</f>
        <v>0</v>
      </c>
      <c r="X80" s="5"/>
      <c r="Y80" s="23">
        <f>SUM(+R80*(1+W80),0)</f>
        <v>0</v>
      </c>
      <c r="Z80" s="304">
        <f>SUM(+S80*(1+W80),0)</f>
        <v>0</v>
      </c>
      <c r="AA80" s="305">
        <f>Y80+Z80</f>
        <v>0</v>
      </c>
      <c r="AC80" s="258">
        <f>AA80</f>
        <v>0</v>
      </c>
      <c r="AD80" s="110"/>
      <c r="AE80" s="122"/>
      <c r="AF80" s="122"/>
      <c r="AG80" s="122"/>
      <c r="AH80" s="122"/>
      <c r="AI80" s="122"/>
    </row>
    <row r="81" spans="1:35" ht="15" customHeight="1">
      <c r="A81" s="268"/>
      <c r="B81" s="267"/>
      <c r="C81" s="267"/>
      <c r="G81" s="708" t="s">
        <v>653</v>
      </c>
      <c r="H81" s="204"/>
      <c r="I81" s="384">
        <v>25</v>
      </c>
      <c r="J81" s="401"/>
      <c r="K81" s="107"/>
      <c r="L81" s="42"/>
      <c r="M81" s="23"/>
      <c r="N81" s="241"/>
      <c r="O81" s="25"/>
      <c r="P81" s="127"/>
      <c r="Q81" s="5">
        <f>IF(O81=0,0,B78/#REF!-1)</f>
        <v>0</v>
      </c>
      <c r="R81" s="25"/>
      <c r="S81" s="25"/>
      <c r="T81" s="25"/>
      <c r="U81" s="127"/>
      <c r="V81" s="107"/>
      <c r="W81" s="271" t="s">
        <v>39</v>
      </c>
      <c r="X81" s="271"/>
      <c r="Y81" s="25"/>
      <c r="Z81" s="309"/>
      <c r="AA81" s="310"/>
      <c r="AC81" s="248"/>
      <c r="AD81" s="110"/>
      <c r="AE81" s="122"/>
      <c r="AF81" s="122"/>
      <c r="AG81" s="122"/>
      <c r="AH81" s="122"/>
      <c r="AI81" s="122"/>
    </row>
    <row r="82" spans="1:35" ht="15">
      <c r="A82" s="268"/>
      <c r="B82" s="267"/>
      <c r="C82" s="267"/>
      <c r="G82" s="708"/>
      <c r="H82" s="204"/>
      <c r="I82" s="384">
        <v>26</v>
      </c>
      <c r="J82" s="401"/>
      <c r="K82" s="208"/>
      <c r="L82" s="45"/>
      <c r="M82" s="28"/>
      <c r="N82" s="241"/>
      <c r="O82" s="25"/>
      <c r="P82" s="127"/>
      <c r="Q82" s="241"/>
      <c r="R82" s="25"/>
      <c r="S82" s="25"/>
      <c r="T82" s="25"/>
      <c r="U82" s="127"/>
      <c r="V82" s="166"/>
      <c r="W82" s="241"/>
      <c r="X82" s="241"/>
      <c r="Y82" s="25"/>
      <c r="Z82" s="309"/>
      <c r="AA82" s="310"/>
      <c r="AC82" s="259"/>
      <c r="AD82" s="110"/>
      <c r="AE82" s="122"/>
      <c r="AF82" s="122"/>
      <c r="AG82" s="122"/>
      <c r="AH82" s="122"/>
      <c r="AI82" s="122"/>
    </row>
    <row r="83" spans="1:35" ht="16.5" customHeight="1" thickBot="1">
      <c r="A83" s="268"/>
      <c r="B83" s="267"/>
      <c r="C83" s="267"/>
      <c r="G83" s="204"/>
      <c r="H83" s="204"/>
      <c r="I83" s="384">
        <v>27</v>
      </c>
      <c r="J83" s="395">
        <v>30</v>
      </c>
      <c r="K83" s="114" t="s">
        <v>37</v>
      </c>
      <c r="L83" s="42"/>
      <c r="M83" s="25"/>
      <c r="N83" s="241"/>
      <c r="O83" s="25"/>
      <c r="P83" s="127"/>
      <c r="Q83" s="5">
        <f>ROUND(IF(O83=0,0,$B$75/$B$69-1),3)</f>
        <v>0</v>
      </c>
      <c r="R83" s="25"/>
      <c r="S83" s="25"/>
      <c r="T83" s="25"/>
      <c r="U83" s="127"/>
      <c r="V83" s="107"/>
      <c r="W83" s="5">
        <f>IF(L83=0,0,B83/$B$75-1)</f>
        <v>0</v>
      </c>
      <c r="X83" s="5"/>
      <c r="Y83" s="25"/>
      <c r="Z83" s="309"/>
      <c r="AA83" s="310"/>
      <c r="AC83" s="248"/>
      <c r="AD83" s="110"/>
      <c r="AE83" s="122"/>
      <c r="AF83" s="122"/>
      <c r="AG83" s="122"/>
      <c r="AH83" s="122"/>
      <c r="AI83" s="122"/>
    </row>
    <row r="84" spans="1:35" ht="15.75" thickBot="1">
      <c r="A84" s="18">
        <f>HLOOKUP(D67,cwccis,VLOOKUP(J83,row,2))</f>
        <v>1.0382499999999999</v>
      </c>
      <c r="B84" s="553">
        <f>HLOOKUP(D68,cwccis,VLOOKUP(J83,row,2))</f>
        <v>1.0382499999999999</v>
      </c>
      <c r="C84" s="554">
        <f>HLOOKUP(D84,cwccis,VLOOKUP(J83,row,2))</f>
        <v>1.0382499999999999</v>
      </c>
      <c r="D84" s="410" t="s">
        <v>704</v>
      </c>
      <c r="E84" s="150" t="str">
        <f>FIXED(HLOOKUP(D84,cwccis,4),0,TRUE)&amp;HLOOKUP(D84,cwccis,5)</f>
        <v>2023(Oct - Dec)</v>
      </c>
      <c r="F84" s="412">
        <f>$J$83</f>
        <v>30</v>
      </c>
      <c r="G84" s="209" t="s">
        <v>330</v>
      </c>
      <c r="H84" s="209"/>
      <c r="I84" s="384">
        <v>28</v>
      </c>
      <c r="J84" s="573">
        <f>Input!$R$15</f>
        <v>2.5000000000000001E-2</v>
      </c>
      <c r="K84" s="571" t="s">
        <v>43</v>
      </c>
      <c r="L84" s="46">
        <f>ROUND($L$78*J84,0)</f>
        <v>0</v>
      </c>
      <c r="M84" s="26">
        <f>L84*N84</f>
        <v>0</v>
      </c>
      <c r="N84" s="302">
        <v>7.9500000000000001E-2</v>
      </c>
      <c r="O84" s="23">
        <f>M84+L84</f>
        <v>0</v>
      </c>
      <c r="P84" s="127"/>
      <c r="Q84" s="5">
        <f t="shared" ref="Q84:Q93" si="6">IF(O84=0,0,B84/A84-1)</f>
        <v>0</v>
      </c>
      <c r="R84" s="23">
        <f t="shared" ref="R84:R99" si="7">SUM(+L84*(1+Q84),0)</f>
        <v>0</v>
      </c>
      <c r="S84" s="23">
        <f t="shared" ref="S84:S99" si="8">SUM(+M84*(1+Q84),0)</f>
        <v>0</v>
      </c>
      <c r="T84" s="23">
        <f t="shared" ref="T84:T93" si="9">S84+R84</f>
        <v>0</v>
      </c>
      <c r="U84" s="127"/>
      <c r="V84" s="205">
        <f t="shared" ref="V84:V93" si="10">IF(T84=0,0,D84)</f>
        <v>0</v>
      </c>
      <c r="W84" s="5">
        <f t="shared" ref="W84:W93" si="11">IF(L84=0,0,C84/B84-1)</f>
        <v>0</v>
      </c>
      <c r="X84" s="5"/>
      <c r="Y84" s="23">
        <f t="shared" ref="Y84:Y99" si="12">SUM(+R84*(1+W84),0)</f>
        <v>0</v>
      </c>
      <c r="Z84" s="304">
        <f t="shared" ref="Z84:Z99" si="13">SUM(+S84*(1+W84),0)</f>
        <v>0</v>
      </c>
      <c r="AA84" s="305">
        <f t="shared" ref="AA84:AA93" si="14">Y84+Z84</f>
        <v>0</v>
      </c>
      <c r="AC84" s="258">
        <f>AA84</f>
        <v>0</v>
      </c>
      <c r="AD84" s="110"/>
      <c r="AE84" s="122"/>
      <c r="AF84" s="122"/>
      <c r="AG84" s="122"/>
      <c r="AH84" s="122"/>
      <c r="AI84" s="122"/>
    </row>
    <row r="85" spans="1:35" ht="15">
      <c r="A85" s="18">
        <f>A84</f>
        <v>1.0382499999999999</v>
      </c>
      <c r="B85" s="553">
        <f>B84</f>
        <v>1.0382499999999999</v>
      </c>
      <c r="C85" s="554">
        <f>C84</f>
        <v>1.0382499999999999</v>
      </c>
      <c r="D85" s="411" t="str">
        <f>D84</f>
        <v>2024Q1</v>
      </c>
      <c r="E85" s="203" t="str">
        <f>E84</f>
        <v>2023(Oct - Dec)</v>
      </c>
      <c r="F85" s="412">
        <f t="shared" ref="F85:F94" si="15">$J$83</f>
        <v>30</v>
      </c>
      <c r="G85" s="210" t="str">
        <f>"From "&amp;G84</f>
        <v>From Design mid point period</v>
      </c>
      <c r="H85" s="210"/>
      <c r="I85" s="384">
        <v>29</v>
      </c>
      <c r="J85" s="573">
        <f>Input!$R$17</f>
        <v>0.01</v>
      </c>
      <c r="K85" s="571" t="s">
        <v>44</v>
      </c>
      <c r="L85" s="46">
        <f t="shared" ref="L85:L93" si="16">ROUND($L$78*J85,0)</f>
        <v>0</v>
      </c>
      <c r="M85" s="26">
        <f>L85*N85</f>
        <v>0</v>
      </c>
      <c r="N85" s="263">
        <f>N84</f>
        <v>7.9500000000000001E-2</v>
      </c>
      <c r="O85" s="23">
        <f t="shared" ref="O85:O93" si="17">M85+L85</f>
        <v>0</v>
      </c>
      <c r="P85" s="127"/>
      <c r="Q85" s="5">
        <f t="shared" si="6"/>
        <v>0</v>
      </c>
      <c r="R85" s="23">
        <f t="shared" si="7"/>
        <v>0</v>
      </c>
      <c r="S85" s="23">
        <f t="shared" si="8"/>
        <v>0</v>
      </c>
      <c r="T85" s="23">
        <f t="shared" si="9"/>
        <v>0</v>
      </c>
      <c r="U85" s="127"/>
      <c r="V85" s="205">
        <f t="shared" si="10"/>
        <v>0</v>
      </c>
      <c r="W85" s="5">
        <f t="shared" si="11"/>
        <v>0</v>
      </c>
      <c r="X85" s="5"/>
      <c r="Y85" s="23">
        <f t="shared" si="12"/>
        <v>0</v>
      </c>
      <c r="Z85" s="304">
        <f t="shared" si="13"/>
        <v>0</v>
      </c>
      <c r="AA85" s="305">
        <f t="shared" si="14"/>
        <v>0</v>
      </c>
      <c r="AC85" s="258">
        <f t="shared" ref="AC85:AC99" si="18">AA85</f>
        <v>0</v>
      </c>
      <c r="AD85" s="110"/>
      <c r="AE85" s="122"/>
      <c r="AF85" s="122"/>
      <c r="AG85" s="122"/>
      <c r="AH85" s="122"/>
      <c r="AI85" s="122"/>
    </row>
    <row r="86" spans="1:35" ht="15">
      <c r="A86" s="18">
        <f t="shared" ref="A86:C88" si="19">A85</f>
        <v>1.0382499999999999</v>
      </c>
      <c r="B86" s="553">
        <f t="shared" si="19"/>
        <v>1.0382499999999999</v>
      </c>
      <c r="C86" s="554">
        <f t="shared" si="19"/>
        <v>1.0382499999999999</v>
      </c>
      <c r="D86" s="411" t="str">
        <f>D84</f>
        <v>2024Q1</v>
      </c>
      <c r="E86" s="203" t="str">
        <f>E84</f>
        <v>2023(Oct - Dec)</v>
      </c>
      <c r="F86" s="412">
        <f t="shared" si="15"/>
        <v>30</v>
      </c>
      <c r="G86" s="210" t="str">
        <f>"From "&amp;G84</f>
        <v>From Design mid point period</v>
      </c>
      <c r="H86" s="210"/>
      <c r="I86" s="384">
        <v>30</v>
      </c>
      <c r="J86" s="573">
        <f>Input!$R$18</f>
        <v>0.15</v>
      </c>
      <c r="K86" s="571" t="s">
        <v>45</v>
      </c>
      <c r="L86" s="46">
        <f t="shared" si="16"/>
        <v>0</v>
      </c>
      <c r="M86" s="26">
        <f t="shared" ref="M86:M93" si="20">L86*N86</f>
        <v>0</v>
      </c>
      <c r="N86" s="263">
        <f t="shared" ref="N86:N93" si="21">N85</f>
        <v>7.9500000000000001E-2</v>
      </c>
      <c r="O86" s="23">
        <f t="shared" si="17"/>
        <v>0</v>
      </c>
      <c r="P86" s="127"/>
      <c r="Q86" s="5">
        <f t="shared" si="6"/>
        <v>0</v>
      </c>
      <c r="R86" s="23">
        <f t="shared" si="7"/>
        <v>0</v>
      </c>
      <c r="S86" s="23">
        <f t="shared" si="8"/>
        <v>0</v>
      </c>
      <c r="T86" s="23">
        <f t="shared" si="9"/>
        <v>0</v>
      </c>
      <c r="U86" s="127"/>
      <c r="V86" s="205">
        <f t="shared" si="10"/>
        <v>0</v>
      </c>
      <c r="W86" s="5">
        <f t="shared" si="11"/>
        <v>0</v>
      </c>
      <c r="X86" s="5"/>
      <c r="Y86" s="23">
        <f t="shared" si="12"/>
        <v>0</v>
      </c>
      <c r="Z86" s="304">
        <f t="shared" si="13"/>
        <v>0</v>
      </c>
      <c r="AA86" s="305">
        <f t="shared" si="14"/>
        <v>0</v>
      </c>
      <c r="AC86" s="258">
        <f t="shared" si="18"/>
        <v>0</v>
      </c>
      <c r="AD86" s="110"/>
      <c r="AE86" s="122"/>
      <c r="AF86" s="122"/>
      <c r="AG86" s="122"/>
      <c r="AH86" s="122"/>
      <c r="AI86" s="122"/>
    </row>
    <row r="87" spans="1:35" ht="15">
      <c r="A87" s="18">
        <f t="shared" si="19"/>
        <v>1.0382499999999999</v>
      </c>
      <c r="B87" s="553">
        <f t="shared" si="19"/>
        <v>1.0382499999999999</v>
      </c>
      <c r="C87" s="554">
        <f t="shared" si="19"/>
        <v>1.0382499999999999</v>
      </c>
      <c r="D87" s="411" t="str">
        <f>D84</f>
        <v>2024Q1</v>
      </c>
      <c r="E87" s="203" t="str">
        <f>E84</f>
        <v>2023(Oct - Dec)</v>
      </c>
      <c r="F87" s="412">
        <f t="shared" si="15"/>
        <v>30</v>
      </c>
      <c r="G87" s="210" t="str">
        <f>"From "&amp;G84</f>
        <v>From Design mid point period</v>
      </c>
      <c r="H87" s="210"/>
      <c r="I87" s="384">
        <v>31</v>
      </c>
      <c r="J87" s="573">
        <f>Input!$R$19</f>
        <v>0.01</v>
      </c>
      <c r="K87" s="571" t="s">
        <v>844</v>
      </c>
      <c r="L87" s="46">
        <f t="shared" si="16"/>
        <v>0</v>
      </c>
      <c r="M87" s="26">
        <f t="shared" si="20"/>
        <v>0</v>
      </c>
      <c r="N87" s="263">
        <f t="shared" si="21"/>
        <v>7.9500000000000001E-2</v>
      </c>
      <c r="O87" s="23">
        <f t="shared" si="17"/>
        <v>0</v>
      </c>
      <c r="P87" s="127"/>
      <c r="Q87" s="5">
        <f t="shared" si="6"/>
        <v>0</v>
      </c>
      <c r="R87" s="23">
        <f t="shared" si="7"/>
        <v>0</v>
      </c>
      <c r="S87" s="23">
        <f t="shared" si="8"/>
        <v>0</v>
      </c>
      <c r="T87" s="23">
        <f t="shared" si="9"/>
        <v>0</v>
      </c>
      <c r="U87" s="127"/>
      <c r="V87" s="205">
        <f t="shared" si="10"/>
        <v>0</v>
      </c>
      <c r="W87" s="5">
        <f t="shared" si="11"/>
        <v>0</v>
      </c>
      <c r="X87" s="5"/>
      <c r="Y87" s="23">
        <f t="shared" si="12"/>
        <v>0</v>
      </c>
      <c r="Z87" s="304">
        <f t="shared" si="13"/>
        <v>0</v>
      </c>
      <c r="AA87" s="305">
        <f t="shared" si="14"/>
        <v>0</v>
      </c>
      <c r="AC87" s="258">
        <f t="shared" si="18"/>
        <v>0</v>
      </c>
      <c r="AD87" s="110"/>
      <c r="AE87" s="122"/>
      <c r="AF87" s="122"/>
      <c r="AG87" s="122"/>
      <c r="AH87" s="122"/>
      <c r="AI87" s="122"/>
    </row>
    <row r="88" spans="1:35" ht="25.5">
      <c r="A88" s="18">
        <f t="shared" si="19"/>
        <v>1.0382499999999999</v>
      </c>
      <c r="B88" s="553">
        <f t="shared" si="19"/>
        <v>1.0382499999999999</v>
      </c>
      <c r="C88" s="554">
        <f t="shared" si="19"/>
        <v>1.0382499999999999</v>
      </c>
      <c r="D88" s="411" t="str">
        <f>D84</f>
        <v>2024Q1</v>
      </c>
      <c r="E88" s="203" t="str">
        <f>E84</f>
        <v>2023(Oct - Dec)</v>
      </c>
      <c r="F88" s="412">
        <f t="shared" si="15"/>
        <v>30</v>
      </c>
      <c r="G88" s="210" t="str">
        <f>"From "&amp;G84</f>
        <v>From Design mid point period</v>
      </c>
      <c r="H88" s="210"/>
      <c r="I88" s="384">
        <v>32</v>
      </c>
      <c r="J88" s="573">
        <f>Input!$R$20</f>
        <v>0.01</v>
      </c>
      <c r="K88" s="572" t="s">
        <v>845</v>
      </c>
      <c r="L88" s="46">
        <f t="shared" si="16"/>
        <v>0</v>
      </c>
      <c r="M88" s="26">
        <f t="shared" si="20"/>
        <v>0</v>
      </c>
      <c r="N88" s="263">
        <f t="shared" si="21"/>
        <v>7.9500000000000001E-2</v>
      </c>
      <c r="O88" s="23">
        <f t="shared" si="17"/>
        <v>0</v>
      </c>
      <c r="P88" s="127"/>
      <c r="Q88" s="5">
        <f t="shared" si="6"/>
        <v>0</v>
      </c>
      <c r="R88" s="23">
        <f t="shared" si="7"/>
        <v>0</v>
      </c>
      <c r="S88" s="23">
        <f t="shared" si="8"/>
        <v>0</v>
      </c>
      <c r="T88" s="23">
        <f t="shared" si="9"/>
        <v>0</v>
      </c>
      <c r="U88" s="127"/>
      <c r="V88" s="205">
        <f t="shared" si="10"/>
        <v>0</v>
      </c>
      <c r="W88" s="5">
        <f t="shared" si="11"/>
        <v>0</v>
      </c>
      <c r="X88" s="5"/>
      <c r="Y88" s="23">
        <f t="shared" si="12"/>
        <v>0</v>
      </c>
      <c r="Z88" s="304">
        <f t="shared" si="13"/>
        <v>0</v>
      </c>
      <c r="AA88" s="305">
        <f t="shared" si="14"/>
        <v>0</v>
      </c>
      <c r="AC88" s="258">
        <f t="shared" si="18"/>
        <v>0</v>
      </c>
      <c r="AD88" s="110"/>
      <c r="AE88" s="122"/>
      <c r="AF88" s="122"/>
      <c r="AG88" s="122"/>
      <c r="AH88" s="122"/>
      <c r="AI88" s="122"/>
    </row>
    <row r="89" spans="1:35" ht="15">
      <c r="A89" s="18">
        <f>HLOOKUP(D67,cwccis,VLOOKUP(J83,row,2))</f>
        <v>1.0382499999999999</v>
      </c>
      <c r="B89" s="553">
        <f>HLOOKUP(D68,cwccis,VLOOKUP(J83,row,2))</f>
        <v>1.0382499999999999</v>
      </c>
      <c r="C89" s="554">
        <f>HLOOKUP(D89,cwccis,VLOOKUP(J83,row,2))</f>
        <v>1.0382499999999999</v>
      </c>
      <c r="D89" s="413" t="str">
        <f>D97</f>
        <v>2024Q1</v>
      </c>
      <c r="E89" s="150" t="str">
        <f>FIXED(HLOOKUP(D89,cwccis,4),0,TRUE)&amp;HLOOKUP(D89,cwccis,5)</f>
        <v>2023(Oct - Dec)</v>
      </c>
      <c r="F89" s="412">
        <f t="shared" si="15"/>
        <v>30</v>
      </c>
      <c r="G89" s="212" t="s">
        <v>491</v>
      </c>
      <c r="H89" s="212"/>
      <c r="I89" s="384">
        <v>33</v>
      </c>
      <c r="J89" s="573">
        <f>Input!$R$21</f>
        <v>0.01</v>
      </c>
      <c r="K89" s="571" t="s">
        <v>46</v>
      </c>
      <c r="L89" s="46">
        <f t="shared" si="16"/>
        <v>0</v>
      </c>
      <c r="M89" s="26">
        <f t="shared" si="20"/>
        <v>0</v>
      </c>
      <c r="N89" s="263">
        <f t="shared" si="21"/>
        <v>7.9500000000000001E-2</v>
      </c>
      <c r="O89" s="23">
        <f t="shared" si="17"/>
        <v>0</v>
      </c>
      <c r="P89" s="127"/>
      <c r="Q89" s="5">
        <f t="shared" si="6"/>
        <v>0</v>
      </c>
      <c r="R89" s="23">
        <f t="shared" si="7"/>
        <v>0</v>
      </c>
      <c r="S89" s="23">
        <f t="shared" si="8"/>
        <v>0</v>
      </c>
      <c r="T89" s="23">
        <f t="shared" si="9"/>
        <v>0</v>
      </c>
      <c r="U89" s="127"/>
      <c r="V89" s="205">
        <f t="shared" si="10"/>
        <v>0</v>
      </c>
      <c r="W89" s="5">
        <f t="shared" si="11"/>
        <v>0</v>
      </c>
      <c r="X89" s="5"/>
      <c r="Y89" s="23">
        <f t="shared" si="12"/>
        <v>0</v>
      </c>
      <c r="Z89" s="304">
        <f t="shared" si="13"/>
        <v>0</v>
      </c>
      <c r="AA89" s="305">
        <f t="shared" si="14"/>
        <v>0</v>
      </c>
      <c r="AC89" s="258">
        <f t="shared" si="18"/>
        <v>0</v>
      </c>
      <c r="AD89" s="110"/>
      <c r="AE89" s="122"/>
      <c r="AF89" s="122"/>
      <c r="AG89" s="122"/>
      <c r="AH89" s="122"/>
      <c r="AI89" s="122"/>
    </row>
    <row r="90" spans="1:35" ht="15">
      <c r="A90" s="18">
        <f>HLOOKUP(D67,cwccis,VLOOKUP(J83,row,2))</f>
        <v>1.0382499999999999</v>
      </c>
      <c r="B90" s="553">
        <f>HLOOKUP(D68,cwccis,VLOOKUP(J83,row,2))</f>
        <v>1.0382499999999999</v>
      </c>
      <c r="C90" s="554">
        <f>HLOOKUP(D90,cwccis,VLOOKUP(J83,row,2))</f>
        <v>1.0382499999999999</v>
      </c>
      <c r="D90" s="413" t="str">
        <f>D97</f>
        <v>2024Q1</v>
      </c>
      <c r="E90" s="150" t="str">
        <f>FIXED(HLOOKUP(D90,cwccis,4),0,TRUE)&amp;HLOOKUP(D90,cwccis,5)</f>
        <v>2023(Oct - Dec)</v>
      </c>
      <c r="F90" s="412">
        <f t="shared" si="15"/>
        <v>30</v>
      </c>
      <c r="G90" s="212" t="s">
        <v>491</v>
      </c>
      <c r="H90" s="212"/>
      <c r="I90" s="384">
        <v>34</v>
      </c>
      <c r="J90" s="573">
        <f>Input!$R$22</f>
        <v>0.03</v>
      </c>
      <c r="K90" s="571" t="s">
        <v>47</v>
      </c>
      <c r="L90" s="46">
        <f t="shared" si="16"/>
        <v>0</v>
      </c>
      <c r="M90" s="26">
        <f t="shared" si="20"/>
        <v>0</v>
      </c>
      <c r="N90" s="263">
        <f t="shared" si="21"/>
        <v>7.9500000000000001E-2</v>
      </c>
      <c r="O90" s="23">
        <f t="shared" si="17"/>
        <v>0</v>
      </c>
      <c r="P90" s="127"/>
      <c r="Q90" s="5">
        <f t="shared" si="6"/>
        <v>0</v>
      </c>
      <c r="R90" s="23">
        <f t="shared" si="7"/>
        <v>0</v>
      </c>
      <c r="S90" s="23">
        <f t="shared" si="8"/>
        <v>0</v>
      </c>
      <c r="T90" s="23">
        <f t="shared" si="9"/>
        <v>0</v>
      </c>
      <c r="U90" s="127"/>
      <c r="V90" s="205">
        <f t="shared" si="10"/>
        <v>0</v>
      </c>
      <c r="W90" s="5">
        <f t="shared" si="11"/>
        <v>0</v>
      </c>
      <c r="X90" s="5"/>
      <c r="Y90" s="23">
        <f t="shared" si="12"/>
        <v>0</v>
      </c>
      <c r="Z90" s="304">
        <f t="shared" si="13"/>
        <v>0</v>
      </c>
      <c r="AA90" s="305">
        <f t="shared" si="14"/>
        <v>0</v>
      </c>
      <c r="AC90" s="258">
        <f t="shared" si="18"/>
        <v>0</v>
      </c>
      <c r="AD90" s="110"/>
      <c r="AE90" s="122"/>
      <c r="AF90" s="122"/>
      <c r="AG90" s="122"/>
      <c r="AH90" s="122"/>
      <c r="AI90" s="122"/>
    </row>
    <row r="91" spans="1:35" ht="15.75" thickBot="1">
      <c r="A91" s="18">
        <f>HLOOKUP(D67,cwccis,VLOOKUP(J83,row,2))</f>
        <v>1.0382499999999999</v>
      </c>
      <c r="B91" s="553">
        <f>HLOOKUP(D68,cwccis,VLOOKUP(J83,row,2))</f>
        <v>1.0382499999999999</v>
      </c>
      <c r="C91" s="554">
        <f>HLOOKUP(D91,cwccis,VLOOKUP(J83,row,2))</f>
        <v>1.0382499999999999</v>
      </c>
      <c r="D91" s="537" t="str">
        <f>D84</f>
        <v>2024Q1</v>
      </c>
      <c r="E91" s="203" t="str">
        <f>E84</f>
        <v>2023(Oct - Dec)</v>
      </c>
      <c r="F91" s="412">
        <f t="shared" si="15"/>
        <v>30</v>
      </c>
      <c r="G91" s="210" t="str">
        <f>"From "&amp;G84</f>
        <v>From Design mid point period</v>
      </c>
      <c r="H91" s="210"/>
      <c r="I91" s="384">
        <v>35</v>
      </c>
      <c r="J91" s="573">
        <f>Input!$R$23</f>
        <v>0.02</v>
      </c>
      <c r="K91" s="571" t="s">
        <v>48</v>
      </c>
      <c r="L91" s="46">
        <f t="shared" si="16"/>
        <v>0</v>
      </c>
      <c r="M91" s="26">
        <f t="shared" si="20"/>
        <v>0</v>
      </c>
      <c r="N91" s="263">
        <f t="shared" si="21"/>
        <v>7.9500000000000001E-2</v>
      </c>
      <c r="O91" s="23">
        <f t="shared" si="17"/>
        <v>0</v>
      </c>
      <c r="P91" s="127"/>
      <c r="Q91" s="5">
        <f t="shared" si="6"/>
        <v>0</v>
      </c>
      <c r="R91" s="23">
        <f t="shared" si="7"/>
        <v>0</v>
      </c>
      <c r="S91" s="23">
        <f t="shared" si="8"/>
        <v>0</v>
      </c>
      <c r="T91" s="23">
        <f t="shared" si="9"/>
        <v>0</v>
      </c>
      <c r="U91" s="127"/>
      <c r="V91" s="556">
        <f t="shared" si="10"/>
        <v>0</v>
      </c>
      <c r="W91" s="5">
        <f t="shared" si="11"/>
        <v>0</v>
      </c>
      <c r="X91" s="5"/>
      <c r="Y91" s="23">
        <f t="shared" si="12"/>
        <v>0</v>
      </c>
      <c r="Z91" s="304">
        <f t="shared" si="13"/>
        <v>0</v>
      </c>
      <c r="AA91" s="305">
        <f t="shared" si="14"/>
        <v>0</v>
      </c>
      <c r="AC91" s="258">
        <f t="shared" si="18"/>
        <v>0</v>
      </c>
      <c r="AD91" s="110"/>
      <c r="AE91" s="122"/>
      <c r="AF91" s="122"/>
      <c r="AG91" s="122"/>
      <c r="AH91" s="122"/>
      <c r="AI91" s="122"/>
    </row>
    <row r="92" spans="1:35" s="327" customFormat="1" ht="15.75" thickBot="1">
      <c r="A92" s="18">
        <f>HLOOKUP(D67,cwccis,VLOOKUP(J83,row,2))</f>
        <v>1.0382499999999999</v>
      </c>
      <c r="B92" s="553">
        <f>HLOOKUP(D68,cwccis,VLOOKUP(J83,row,2))</f>
        <v>1.0382499999999999</v>
      </c>
      <c r="C92" s="554">
        <f>HLOOKUP(D92,cwccis,VLOOKUP(J83,row,2))</f>
        <v>1.0382499999999999</v>
      </c>
      <c r="D92" s="410" t="s">
        <v>704</v>
      </c>
      <c r="E92" s="150" t="str">
        <f>FIXED(HLOOKUP(D92,cwccis,4),0,TRUE)&amp;HLOOKUP(D92,cwccis,5)</f>
        <v>2023(Oct - Dec)</v>
      </c>
      <c r="F92" s="412">
        <f t="shared" si="15"/>
        <v>30</v>
      </c>
      <c r="G92" s="212" t="s">
        <v>855</v>
      </c>
      <c r="H92" s="543"/>
      <c r="I92" s="544"/>
      <c r="J92" s="573">
        <f>Input!$R$24</f>
        <v>0.03</v>
      </c>
      <c r="K92" s="571" t="s">
        <v>846</v>
      </c>
      <c r="L92" s="46">
        <f t="shared" si="16"/>
        <v>0</v>
      </c>
      <c r="M92" s="26">
        <f t="shared" si="20"/>
        <v>0</v>
      </c>
      <c r="N92" s="263">
        <f t="shared" si="21"/>
        <v>7.9500000000000001E-2</v>
      </c>
      <c r="O92" s="356">
        <f t="shared" si="17"/>
        <v>0</v>
      </c>
      <c r="P92" s="546"/>
      <c r="Q92" s="547">
        <f t="shared" si="6"/>
        <v>0</v>
      </c>
      <c r="R92" s="356">
        <f t="shared" si="7"/>
        <v>0</v>
      </c>
      <c r="S92" s="356">
        <f t="shared" si="8"/>
        <v>0</v>
      </c>
      <c r="T92" s="356">
        <f t="shared" si="9"/>
        <v>0</v>
      </c>
      <c r="U92" s="546"/>
      <c r="V92" s="556">
        <f t="shared" si="10"/>
        <v>0</v>
      </c>
      <c r="W92" s="547">
        <f t="shared" si="11"/>
        <v>0</v>
      </c>
      <c r="X92" s="547"/>
      <c r="Y92" s="356">
        <f t="shared" si="12"/>
        <v>0</v>
      </c>
      <c r="Z92" s="304">
        <f t="shared" si="13"/>
        <v>0</v>
      </c>
      <c r="AA92" s="305">
        <f t="shared" si="14"/>
        <v>0</v>
      </c>
      <c r="AC92" s="258">
        <f t="shared" si="18"/>
        <v>0</v>
      </c>
      <c r="AD92" s="110"/>
      <c r="AE92" s="122"/>
      <c r="AF92" s="122"/>
      <c r="AG92" s="122"/>
      <c r="AH92" s="122"/>
      <c r="AI92" s="122"/>
    </row>
    <row r="93" spans="1:35" s="327" customFormat="1" ht="15.75" thickBot="1">
      <c r="A93" s="18">
        <f>HLOOKUP(D67,cwccis,VLOOKUP(J83,row,2))</f>
        <v>1.0382499999999999</v>
      </c>
      <c r="B93" s="553">
        <f>HLOOKUP(D68,cwccis,VLOOKUP(J83,row,2))</f>
        <v>1.0382499999999999</v>
      </c>
      <c r="C93" s="554">
        <f>HLOOKUP(D93,cwccis,VLOOKUP(J83,row,2))</f>
        <v>1.0382499999999999</v>
      </c>
      <c r="D93" s="410" t="s">
        <v>704</v>
      </c>
      <c r="E93" s="150" t="str">
        <f>FIXED(HLOOKUP(D93,cwccis,4),0,TRUE)&amp;HLOOKUP(D93,cwccis,5)</f>
        <v>2023(Oct - Dec)</v>
      </c>
      <c r="F93" s="412">
        <f t="shared" si="15"/>
        <v>30</v>
      </c>
      <c r="G93" s="212" t="s">
        <v>843</v>
      </c>
      <c r="H93" s="543"/>
      <c r="I93" s="544"/>
      <c r="J93" s="573">
        <f>Input!$R$25</f>
        <v>0.01</v>
      </c>
      <c r="K93" s="571" t="s">
        <v>847</v>
      </c>
      <c r="L93" s="46">
        <f t="shared" si="16"/>
        <v>0</v>
      </c>
      <c r="M93" s="26">
        <f t="shared" si="20"/>
        <v>0</v>
      </c>
      <c r="N93" s="263">
        <f t="shared" si="21"/>
        <v>7.9500000000000001E-2</v>
      </c>
      <c r="O93" s="356">
        <f t="shared" si="17"/>
        <v>0</v>
      </c>
      <c r="P93" s="546"/>
      <c r="Q93" s="547">
        <f t="shared" si="6"/>
        <v>0</v>
      </c>
      <c r="R93" s="356">
        <f t="shared" si="7"/>
        <v>0</v>
      </c>
      <c r="S93" s="356">
        <f t="shared" si="8"/>
        <v>0</v>
      </c>
      <c r="T93" s="356">
        <f t="shared" si="9"/>
        <v>0</v>
      </c>
      <c r="U93" s="546"/>
      <c r="V93" s="556">
        <f t="shared" si="10"/>
        <v>0</v>
      </c>
      <c r="W93" s="547">
        <f t="shared" si="11"/>
        <v>0</v>
      </c>
      <c r="X93" s="547"/>
      <c r="Y93" s="356">
        <f t="shared" si="12"/>
        <v>0</v>
      </c>
      <c r="Z93" s="304">
        <f t="shared" si="13"/>
        <v>0</v>
      </c>
      <c r="AA93" s="305">
        <f t="shared" si="14"/>
        <v>0</v>
      </c>
      <c r="AC93" s="258">
        <f t="shared" si="18"/>
        <v>0</v>
      </c>
      <c r="AD93" s="110"/>
      <c r="AE93" s="122"/>
      <c r="AF93" s="122"/>
      <c r="AG93" s="122"/>
      <c r="AH93" s="122"/>
      <c r="AI93" s="122"/>
    </row>
    <row r="94" spans="1:35" s="327" customFormat="1" ht="15.75" thickBot="1">
      <c r="A94" s="18">
        <f>HLOOKUP(D67,cwccis,VLOOKUP(J83,row,2))</f>
        <v>1.0382499999999999</v>
      </c>
      <c r="B94" s="553">
        <f>HLOOKUP(D68,cwccis,VLOOKUP(J83,row,2))</f>
        <v>1.0382499999999999</v>
      </c>
      <c r="C94" s="554">
        <f>HLOOKUP(D94,cwccis,VLOOKUP(J83,row,2))</f>
        <v>1.0382499999999999</v>
      </c>
      <c r="D94" s="410" t="s">
        <v>704</v>
      </c>
      <c r="E94" s="150" t="str">
        <f>FIXED(HLOOKUP(D94,cwccis,4),0,TRUE)&amp;HLOOKUP(D94,cwccis,5)</f>
        <v>2023(Oct - Dec)</v>
      </c>
      <c r="F94" s="412">
        <f t="shared" si="15"/>
        <v>30</v>
      </c>
      <c r="G94" s="551" t="s">
        <v>1206</v>
      </c>
      <c r="H94" s="543"/>
      <c r="I94" s="544"/>
      <c r="J94" s="573"/>
      <c r="K94" s="571" t="s">
        <v>1207</v>
      </c>
      <c r="L94" s="545"/>
      <c r="M94" s="26">
        <f t="shared" ref="M94" si="22">L94*N94</f>
        <v>0</v>
      </c>
      <c r="N94" s="302">
        <v>0.25</v>
      </c>
      <c r="O94" s="356">
        <f t="shared" ref="O94" si="23">M94+L94</f>
        <v>0</v>
      </c>
      <c r="P94" s="546"/>
      <c r="Q94" s="547">
        <f t="shared" ref="Q94" si="24">IF(O94=0,0,B94/A94-1)</f>
        <v>0</v>
      </c>
      <c r="R94" s="356">
        <f t="shared" ref="R94" si="25">SUM(+L94*(1+Q94),0)</f>
        <v>0</v>
      </c>
      <c r="S94" s="356">
        <f t="shared" ref="S94" si="26">SUM(+M94*(1+Q94),0)</f>
        <v>0</v>
      </c>
      <c r="T94" s="356">
        <f t="shared" ref="T94" si="27">S94+R94</f>
        <v>0</v>
      </c>
      <c r="U94" s="546"/>
      <c r="V94" s="556">
        <f t="shared" ref="V94" si="28">IF(T94=0,0,D94)</f>
        <v>0</v>
      </c>
      <c r="W94" s="547">
        <f t="shared" ref="W94" si="29">IF(L94=0,0,C94/B94-1)</f>
        <v>0</v>
      </c>
      <c r="X94" s="547"/>
      <c r="Y94" s="356">
        <f t="shared" ref="Y94" si="30">SUM(+R94*(1+W94),0)</f>
        <v>0</v>
      </c>
      <c r="Z94" s="304">
        <f t="shared" ref="Z94" si="31">SUM(+S94*(1+W94),0)</f>
        <v>0</v>
      </c>
      <c r="AA94" s="305">
        <f t="shared" ref="AA94" si="32">Y94+Z94</f>
        <v>0</v>
      </c>
      <c r="AC94" s="258">
        <f t="shared" ref="AC94" si="33">AA94</f>
        <v>0</v>
      </c>
      <c r="AD94" s="110"/>
      <c r="AE94" s="122"/>
      <c r="AF94" s="122"/>
      <c r="AG94" s="122"/>
      <c r="AH94" s="122"/>
      <c r="AI94" s="122"/>
    </row>
    <row r="95" spans="1:35" s="327" customFormat="1" ht="15">
      <c r="A95" s="541"/>
      <c r="B95" s="542"/>
      <c r="C95" s="548"/>
      <c r="D95" s="549"/>
      <c r="E95" s="550"/>
      <c r="F95" s="412"/>
      <c r="G95" s="551"/>
      <c r="H95" s="555">
        <f>SUM(L84:L93)</f>
        <v>0</v>
      </c>
      <c r="I95" s="544">
        <v>36</v>
      </c>
      <c r="J95" s="552"/>
      <c r="K95" s="558" t="s">
        <v>39</v>
      </c>
      <c r="L95" s="545">
        <f>$L$78*J95</f>
        <v>0</v>
      </c>
      <c r="M95" s="356"/>
      <c r="N95" s="271"/>
      <c r="O95" s="357"/>
      <c r="P95" s="546"/>
      <c r="Q95" s="547">
        <f>ROUND(IF(O95=0,0,$B$75/$B$69-1),3)</f>
        <v>0</v>
      </c>
      <c r="R95" s="356">
        <f t="shared" si="7"/>
        <v>0</v>
      </c>
      <c r="S95" s="356">
        <f t="shared" si="8"/>
        <v>0</v>
      </c>
      <c r="T95" s="357"/>
      <c r="U95" s="546"/>
      <c r="V95" s="166"/>
      <c r="W95" s="547">
        <f>IF(L95=0,0,C95/$B$75-1)</f>
        <v>0</v>
      </c>
      <c r="X95" s="547"/>
      <c r="Y95" s="356">
        <f t="shared" si="12"/>
        <v>0</v>
      </c>
      <c r="Z95" s="304">
        <f t="shared" si="13"/>
        <v>0</v>
      </c>
      <c r="AA95" s="310"/>
      <c r="AC95" s="248"/>
      <c r="AD95" s="110"/>
      <c r="AE95" s="122"/>
      <c r="AF95" s="122"/>
      <c r="AG95" s="122"/>
      <c r="AH95" s="122"/>
      <c r="AI95" s="122"/>
    </row>
    <row r="96" spans="1:35" ht="15.75" thickBot="1">
      <c r="A96" s="268"/>
      <c r="B96" s="269"/>
      <c r="C96" s="267"/>
      <c r="D96" s="411"/>
      <c r="E96" s="203"/>
      <c r="F96" s="412"/>
      <c r="G96" s="214"/>
      <c r="H96" s="214"/>
      <c r="I96" s="384">
        <v>37</v>
      </c>
      <c r="J96" s="395">
        <v>31</v>
      </c>
      <c r="K96" s="175" t="s">
        <v>38</v>
      </c>
      <c r="L96" s="46"/>
      <c r="M96" s="23"/>
      <c r="N96" s="5"/>
      <c r="O96" s="23"/>
      <c r="P96" s="127"/>
      <c r="Q96" s="5">
        <f>ROUND(IF(O96=0,0,$B$75/$B$69-1),3)</f>
        <v>0</v>
      </c>
      <c r="R96" s="23">
        <f t="shared" si="7"/>
        <v>0</v>
      </c>
      <c r="S96" s="23">
        <f t="shared" si="8"/>
        <v>0</v>
      </c>
      <c r="T96" s="23"/>
      <c r="U96" s="127"/>
      <c r="V96" s="205"/>
      <c r="W96" s="5">
        <f>IF(L96=0,0,C96/$B$75-1)</f>
        <v>0</v>
      </c>
      <c r="X96" s="5"/>
      <c r="Y96" s="23">
        <f t="shared" si="12"/>
        <v>0</v>
      </c>
      <c r="Z96" s="304">
        <f t="shared" si="13"/>
        <v>0</v>
      </c>
      <c r="AA96" s="305"/>
      <c r="AC96" s="248"/>
      <c r="AD96" s="110"/>
      <c r="AE96" s="122"/>
      <c r="AF96" s="122"/>
      <c r="AG96" s="122"/>
      <c r="AH96" s="122"/>
      <c r="AI96" s="122"/>
    </row>
    <row r="97" spans="1:35" ht="15.75" thickBot="1">
      <c r="A97" s="18">
        <f>HLOOKUP(D67,cwccis,VLOOKUP(J96,row,2))</f>
        <v>1.0382499999999999</v>
      </c>
      <c r="B97" s="19">
        <f>HLOOKUP(D68,cwccis,VLOOKUP(J96,row,2))</f>
        <v>1.0382499999999999</v>
      </c>
      <c r="C97" s="20">
        <f>HLOOKUP(D97,cwccis,VLOOKUP(J96,row,2))</f>
        <v>1.0382499999999999</v>
      </c>
      <c r="D97" s="410" t="s">
        <v>704</v>
      </c>
      <c r="E97" s="150" t="str">
        <f>FIXED(HLOOKUP(D97,cwccis,4),0,TRUE)&amp;HLOOKUP(D97,cwccis,5)</f>
        <v>2023(Oct - Dec)</v>
      </c>
      <c r="F97" s="412">
        <f>$J$96</f>
        <v>31</v>
      </c>
      <c r="G97" s="211" t="s">
        <v>404</v>
      </c>
      <c r="H97" s="212"/>
      <c r="I97" s="384">
        <v>38</v>
      </c>
      <c r="J97" s="538">
        <f>Input!$R$27</f>
        <v>0.1</v>
      </c>
      <c r="K97" s="169" t="s">
        <v>50</v>
      </c>
      <c r="L97" s="46">
        <f>ROUND($L$78*J97,0)</f>
        <v>0</v>
      </c>
      <c r="M97" s="26">
        <f>L97*N97</f>
        <v>0</v>
      </c>
      <c r="N97" s="303">
        <v>0.14000000000000001</v>
      </c>
      <c r="O97" s="23">
        <f>M97+L97</f>
        <v>0</v>
      </c>
      <c r="P97" s="127"/>
      <c r="Q97" s="5">
        <f>IF(O97=0,0,B97/A97-1)</f>
        <v>0</v>
      </c>
      <c r="R97" s="23">
        <f t="shared" si="7"/>
        <v>0</v>
      </c>
      <c r="S97" s="23">
        <f t="shared" si="8"/>
        <v>0</v>
      </c>
      <c r="T97" s="23">
        <f>S97+R97</f>
        <v>0</v>
      </c>
      <c r="U97" s="127"/>
      <c r="V97" s="205">
        <f>IF(T97=0,0,D97)</f>
        <v>0</v>
      </c>
      <c r="W97" s="5">
        <f>IF(L97=0,0,C97/B97-1)</f>
        <v>0</v>
      </c>
      <c r="X97" s="5"/>
      <c r="Y97" s="23">
        <f t="shared" si="12"/>
        <v>0</v>
      </c>
      <c r="Z97" s="304">
        <f t="shared" si="13"/>
        <v>0</v>
      </c>
      <c r="AA97" s="305">
        <f>Y97+Z97</f>
        <v>0</v>
      </c>
      <c r="AC97" s="258">
        <f t="shared" si="18"/>
        <v>0</v>
      </c>
      <c r="AD97" s="110"/>
      <c r="AE97" s="122"/>
      <c r="AF97" s="122"/>
      <c r="AG97" s="122"/>
      <c r="AH97" s="122"/>
      <c r="AI97" s="122"/>
    </row>
    <row r="98" spans="1:35" ht="15">
      <c r="A98" s="18">
        <f t="shared" ref="A98:C99" si="34">A97</f>
        <v>1.0382499999999999</v>
      </c>
      <c r="B98" s="18">
        <f t="shared" si="34"/>
        <v>1.0382499999999999</v>
      </c>
      <c r="C98" s="21">
        <f t="shared" si="34"/>
        <v>1.0382499999999999</v>
      </c>
      <c r="D98" s="413" t="str">
        <f>D97</f>
        <v>2024Q1</v>
      </c>
      <c r="E98" s="150" t="str">
        <f>FIXED(HLOOKUP(D98,cwccis,4),0,TRUE)&amp;HLOOKUP(D98,cwccis,5)</f>
        <v>2023(Oct - Dec)</v>
      </c>
      <c r="F98" s="412">
        <f t="shared" ref="F98:F99" si="35">$J$96</f>
        <v>31</v>
      </c>
      <c r="G98" s="212" t="s">
        <v>491</v>
      </c>
      <c r="H98" s="212"/>
      <c r="I98" s="384">
        <v>39</v>
      </c>
      <c r="J98" s="538">
        <f>Input!$R$28</f>
        <v>0.02</v>
      </c>
      <c r="K98" s="169" t="s">
        <v>49</v>
      </c>
      <c r="L98" s="46">
        <f>ROUND($L$78*J98,0)</f>
        <v>0</v>
      </c>
      <c r="M98" s="26">
        <f>L98*N98</f>
        <v>0</v>
      </c>
      <c r="N98" s="239">
        <f>N97</f>
        <v>0.14000000000000001</v>
      </c>
      <c r="O98" s="23">
        <f>M98+L98</f>
        <v>0</v>
      </c>
      <c r="P98" s="127"/>
      <c r="Q98" s="5">
        <f>IF(O98=0,0,B98/A98-1)</f>
        <v>0</v>
      </c>
      <c r="R98" s="23">
        <f t="shared" si="7"/>
        <v>0</v>
      </c>
      <c r="S98" s="23">
        <f t="shared" si="8"/>
        <v>0</v>
      </c>
      <c r="T98" s="23">
        <f>S98+R98</f>
        <v>0</v>
      </c>
      <c r="U98" s="127"/>
      <c r="V98" s="205">
        <f>IF(T98=0,0,D98)</f>
        <v>0</v>
      </c>
      <c r="W98" s="5">
        <f>IF(L98=0,0,C98/B98-1)</f>
        <v>0</v>
      </c>
      <c r="X98" s="5"/>
      <c r="Y98" s="23">
        <f t="shared" si="12"/>
        <v>0</v>
      </c>
      <c r="Z98" s="304">
        <f t="shared" si="13"/>
        <v>0</v>
      </c>
      <c r="AA98" s="305">
        <f>Y98+Z98</f>
        <v>0</v>
      </c>
      <c r="AC98" s="258">
        <f t="shared" si="18"/>
        <v>0</v>
      </c>
      <c r="AD98" s="110"/>
      <c r="AE98" s="122"/>
      <c r="AF98" s="122"/>
      <c r="AG98" s="122"/>
      <c r="AH98" s="122"/>
      <c r="AI98" s="122"/>
    </row>
    <row r="99" spans="1:35" ht="15">
      <c r="A99" s="18">
        <f t="shared" si="34"/>
        <v>1.0382499999999999</v>
      </c>
      <c r="B99" s="19">
        <f t="shared" si="34"/>
        <v>1.0382499999999999</v>
      </c>
      <c r="C99" s="22">
        <f t="shared" si="34"/>
        <v>1.0382499999999999</v>
      </c>
      <c r="D99" s="413" t="str">
        <f>D97</f>
        <v>2024Q1</v>
      </c>
      <c r="E99" s="150" t="str">
        <f>FIXED(HLOOKUP(D99,cwccis,4),0,TRUE)&amp;HLOOKUP(D99,cwccis,5)</f>
        <v>2023(Oct - Dec)</v>
      </c>
      <c r="F99" s="412">
        <f t="shared" si="35"/>
        <v>31</v>
      </c>
      <c r="G99" s="212" t="s">
        <v>491</v>
      </c>
      <c r="H99" s="212"/>
      <c r="I99" s="384">
        <v>40</v>
      </c>
      <c r="J99" s="538">
        <f>Input!$R$29</f>
        <v>2.5000000000000001E-2</v>
      </c>
      <c r="K99" s="169" t="s">
        <v>43</v>
      </c>
      <c r="L99" s="46">
        <f>ROUND($L$78*J99,0)</f>
        <v>0</v>
      </c>
      <c r="M99" s="26">
        <f>L99*N99</f>
        <v>0</v>
      </c>
      <c r="N99" s="239">
        <f>N98</f>
        <v>0.14000000000000001</v>
      </c>
      <c r="O99" s="23">
        <f>M99+L99</f>
        <v>0</v>
      </c>
      <c r="P99" s="127"/>
      <c r="Q99" s="5">
        <f>IF(O99=0,0,B99/A99-1)</f>
        <v>0</v>
      </c>
      <c r="R99" s="23">
        <f t="shared" si="7"/>
        <v>0</v>
      </c>
      <c r="S99" s="23">
        <f t="shared" si="8"/>
        <v>0</v>
      </c>
      <c r="T99" s="23">
        <f>S99+R99</f>
        <v>0</v>
      </c>
      <c r="U99" s="127"/>
      <c r="V99" s="205">
        <f>IF(T99=0,0,D99)</f>
        <v>0</v>
      </c>
      <c r="W99" s="5">
        <f>IF(L99=0,0,C99/B99-1)</f>
        <v>0</v>
      </c>
      <c r="X99" s="5"/>
      <c r="Y99" s="23">
        <f t="shared" si="12"/>
        <v>0</v>
      </c>
      <c r="Z99" s="304">
        <f t="shared" si="13"/>
        <v>0</v>
      </c>
      <c r="AA99" s="305">
        <f>Y99+Z99</f>
        <v>0</v>
      </c>
      <c r="AC99" s="258">
        <f t="shared" si="18"/>
        <v>0</v>
      </c>
      <c r="AD99" s="110"/>
      <c r="AE99" s="122"/>
      <c r="AF99" s="122"/>
      <c r="AG99" s="122"/>
      <c r="AH99" s="122"/>
      <c r="AI99" s="122"/>
    </row>
    <row r="100" spans="1:35" ht="15.75" thickBot="1">
      <c r="A100" s="198"/>
      <c r="B100" s="213"/>
      <c r="C100" s="213"/>
      <c r="I100" s="384">
        <v>41</v>
      </c>
      <c r="J100" s="403"/>
      <c r="K100" s="158"/>
      <c r="L100" s="41"/>
      <c r="M100" s="24"/>
      <c r="N100" s="109"/>
      <c r="O100" s="24"/>
      <c r="P100" s="127"/>
      <c r="Q100" s="240"/>
      <c r="R100" s="24"/>
      <c r="S100" s="24"/>
      <c r="T100" s="24"/>
      <c r="U100" s="127"/>
      <c r="V100" s="215"/>
      <c r="W100" s="272"/>
      <c r="X100" s="272"/>
      <c r="Y100" s="32"/>
      <c r="Z100" s="311"/>
      <c r="AA100" s="312"/>
      <c r="AC100" s="260"/>
      <c r="AD100" s="110"/>
      <c r="AE100" s="122"/>
      <c r="AF100" s="122"/>
      <c r="AG100" s="122"/>
      <c r="AH100" s="122"/>
      <c r="AI100" s="122"/>
    </row>
    <row r="101" spans="1:35" ht="15.75" thickTop="1">
      <c r="A101" s="198"/>
      <c r="I101" s="384">
        <v>42</v>
      </c>
      <c r="J101" s="390"/>
      <c r="K101" s="216" t="s">
        <v>70</v>
      </c>
      <c r="L101" s="47">
        <f>(SUM(L78:L100))</f>
        <v>0</v>
      </c>
      <c r="M101" s="48">
        <f>(SUM(M78:M100))</f>
        <v>0</v>
      </c>
      <c r="N101" s="217"/>
      <c r="O101" s="560">
        <f>L101+M101</f>
        <v>0</v>
      </c>
      <c r="P101" s="127"/>
      <c r="Q101" s="107"/>
      <c r="R101" s="48">
        <f>(SUM(R78:R100))</f>
        <v>0</v>
      </c>
      <c r="S101" s="48">
        <f>(SUM(S78:S100))</f>
        <v>0</v>
      </c>
      <c r="T101" s="49">
        <f>R101+S101</f>
        <v>0</v>
      </c>
      <c r="U101" s="127"/>
      <c r="V101" s="136"/>
      <c r="W101" s="266"/>
      <c r="X101" s="266"/>
      <c r="Y101" s="48">
        <f>(SUM(Y78:Y100))</f>
        <v>0</v>
      </c>
      <c r="Z101" s="313">
        <f>(SUM(Z78:Z100))</f>
        <v>0</v>
      </c>
      <c r="AA101" s="314">
        <f>Y101+Z101</f>
        <v>0</v>
      </c>
      <c r="AC101" s="261">
        <f>SUM(AC58:AC100)</f>
        <v>0</v>
      </c>
      <c r="AD101" s="170" t="s">
        <v>6</v>
      </c>
      <c r="AE101" s="218"/>
      <c r="AF101" s="122"/>
      <c r="AG101" s="122"/>
      <c r="AH101" s="122"/>
      <c r="AI101" s="122"/>
    </row>
    <row r="102" spans="1:35" ht="15">
      <c r="A102" s="198"/>
      <c r="I102" s="384">
        <v>43</v>
      </c>
      <c r="J102" s="404"/>
      <c r="K102" s="220"/>
      <c r="L102" s="219"/>
      <c r="M102" s="219"/>
      <c r="N102" s="221"/>
      <c r="O102" s="219"/>
      <c r="P102" s="222"/>
      <c r="Q102" s="219"/>
      <c r="R102" s="219"/>
      <c r="S102" s="219"/>
      <c r="T102" s="219"/>
      <c r="U102" s="222"/>
      <c r="V102" s="219"/>
      <c r="W102" s="264"/>
      <c r="X102" s="264"/>
      <c r="Y102" s="264"/>
      <c r="Z102" s="265"/>
      <c r="AA102" s="265"/>
      <c r="AC102" s="258">
        <f>AA101</f>
        <v>0</v>
      </c>
      <c r="AD102" s="110"/>
      <c r="AE102" s="122"/>
      <c r="AF102" s="122"/>
      <c r="AG102" s="122"/>
      <c r="AH102" s="122"/>
      <c r="AI102" s="122"/>
    </row>
  </sheetData>
  <sortState xmlns:xlrd2="http://schemas.microsoft.com/office/spreadsheetml/2017/richdata2" ref="V74:V81">
    <sortCondition ref="V74"/>
  </sortState>
  <mergeCells count="19">
    <mergeCell ref="V63:AA63"/>
    <mergeCell ref="V52:AA56"/>
    <mergeCell ref="J63:K63"/>
    <mergeCell ref="Y12:AA12"/>
    <mergeCell ref="K7:R7"/>
    <mergeCell ref="J12:K12"/>
    <mergeCell ref="B59:G59"/>
    <mergeCell ref="G81:G82"/>
    <mergeCell ref="L12:O12"/>
    <mergeCell ref="Q12:W12"/>
    <mergeCell ref="T15:T16"/>
    <mergeCell ref="W15:W16"/>
    <mergeCell ref="L64:N64"/>
    <mergeCell ref="L65:N65"/>
    <mergeCell ref="Q64:S64"/>
    <mergeCell ref="Q65:S65"/>
    <mergeCell ref="K59:R59"/>
    <mergeCell ref="L63:O63"/>
    <mergeCell ref="Q63:T63"/>
  </mergeCells>
  <phoneticPr fontId="18" type="noConversion"/>
  <dataValidations xWindow="560" yWindow="548" count="3">
    <dataValidation type="list" allowBlank="1" showInputMessage="1" showErrorMessage="1" promptTitle="Time Period" prompt="Select Time Period that best the requirement" sqref="D80 D97 D18 D84 D69:D77 D92:D94" xr:uid="{00000000-0002-0000-0100-000000000000}">
      <formula1>time</formula1>
    </dataValidation>
    <dataValidation type="list" allowBlank="1" showInputMessage="1" showErrorMessage="1" promptTitle="Select WBS Code" prompt="Select WBS Code" sqref="J83 J20:J24 J96 J71:J75" xr:uid="{00000000-0002-0000-0100-000001000000}">
      <formula1>cwbs</formula1>
    </dataValidation>
    <dataValidation type="list" allowBlank="1" showInputMessage="1" showErrorMessage="1" promptTitle="Time Period" prompt="Select Time Period that best the requirement" sqref="D67" xr:uid="{00000000-0002-0000-0100-000002000000}">
      <formula1>FiscalYearQ1</formula1>
    </dataValidation>
  </dataValidations>
  <printOptions horizontalCentered="1"/>
  <pageMargins left="0.5" right="0.5" top="0.77" bottom="0.5" header="0.5" footer="0.5"/>
  <pageSetup scale="62" fitToHeight="10" orientation="landscape" r:id="rId1"/>
  <headerFooter alignWithMargins="0">
    <oddHeader>&amp;C&amp;"Arial,Bold"&amp;12**** TOTAL PROJECT COST SUMMARY ****&amp;RPrinted:&amp;D 
Page &amp;P of &amp;N</oddHeader>
    <oddFooter>&amp;LFilename: &amp;F
&amp;A</oddFooter>
  </headerFooter>
  <rowBreaks count="1" manualBreakCount="1">
    <brk id="56" min="9" max="25" man="1"/>
  </rowBreaks>
  <ignoredErrors>
    <ignoredError sqref="R78" emptyCellReferenc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94"/>
  <sheetViews>
    <sheetView zoomScale="70" zoomScaleNormal="70" workbookViewId="0"/>
  </sheetViews>
  <sheetFormatPr defaultColWidth="9.140625" defaultRowHeight="50.45" customHeight="1"/>
  <cols>
    <col min="1" max="1" width="27" style="418" customWidth="1"/>
    <col min="2" max="2" width="20.7109375" style="418" customWidth="1"/>
    <col min="3" max="3" width="61.42578125" style="418" customWidth="1"/>
    <col min="4" max="4" width="68.140625" style="418" customWidth="1"/>
    <col min="5" max="5" width="23.28515625" style="418" customWidth="1"/>
    <col min="6" max="6" width="18.28515625" style="418" customWidth="1"/>
    <col min="7" max="7" width="20.140625" style="418" customWidth="1"/>
    <col min="8" max="16384" width="9.140625" style="418"/>
  </cols>
  <sheetData>
    <row r="1" spans="1:15" ht="16.899999999999999" customHeight="1">
      <c r="B1" s="423"/>
      <c r="C1" s="423"/>
      <c r="D1" s="423"/>
      <c r="E1" s="423"/>
      <c r="F1" s="423"/>
      <c r="G1" s="423"/>
      <c r="H1" s="423"/>
      <c r="I1" s="423"/>
      <c r="J1" s="423"/>
      <c r="K1" s="423"/>
      <c r="L1" s="423"/>
      <c r="M1" s="423"/>
      <c r="N1" s="423"/>
      <c r="O1" s="423"/>
    </row>
    <row r="2" spans="1:15" s="424" customFormat="1" ht="50.45" customHeight="1">
      <c r="B2" s="728" t="s">
        <v>420</v>
      </c>
      <c r="C2" s="728"/>
      <c r="D2" s="728"/>
      <c r="E2" s="728"/>
      <c r="F2" s="728"/>
      <c r="G2" s="425"/>
      <c r="H2" s="425"/>
      <c r="I2" s="425"/>
      <c r="J2" s="425"/>
      <c r="K2" s="425"/>
      <c r="L2" s="425"/>
      <c r="M2" s="425"/>
      <c r="N2" s="425"/>
      <c r="O2" s="425"/>
    </row>
    <row r="3" spans="1:15" s="424" customFormat="1" ht="72.599999999999994" customHeight="1">
      <c r="B3" s="728" t="s">
        <v>421</v>
      </c>
      <c r="C3" s="728"/>
      <c r="D3" s="728"/>
      <c r="E3" s="728"/>
      <c r="F3" s="728"/>
      <c r="G3" s="425"/>
      <c r="H3" s="425"/>
      <c r="I3" s="425"/>
      <c r="J3" s="425"/>
      <c r="K3" s="425"/>
      <c r="L3" s="425"/>
      <c r="M3" s="425"/>
      <c r="N3" s="425"/>
      <c r="O3" s="425"/>
    </row>
    <row r="4" spans="1:15" s="424" customFormat="1" ht="67.900000000000006" customHeight="1">
      <c r="B4" s="728" t="s">
        <v>422</v>
      </c>
      <c r="C4" s="728"/>
      <c r="D4" s="728"/>
      <c r="E4" s="728"/>
      <c r="F4" s="728"/>
      <c r="G4" s="425"/>
      <c r="H4" s="425"/>
      <c r="I4" s="425"/>
      <c r="J4" s="425"/>
      <c r="K4" s="425"/>
      <c r="L4" s="425"/>
      <c r="M4" s="425"/>
      <c r="N4" s="425"/>
      <c r="O4" s="425"/>
    </row>
    <row r="5" spans="1:15" s="424" customFormat="1" ht="21.6" customHeight="1" thickBot="1">
      <c r="B5" s="426"/>
      <c r="C5" s="426"/>
      <c r="D5" s="427"/>
      <c r="E5" s="731"/>
      <c r="F5" s="731"/>
      <c r="G5" s="731"/>
      <c r="H5" s="425"/>
      <c r="I5" s="425"/>
      <c r="J5" s="425"/>
      <c r="K5" s="425"/>
      <c r="L5" s="425"/>
      <c r="M5" s="425"/>
      <c r="N5" s="425"/>
      <c r="O5" s="425"/>
    </row>
    <row r="6" spans="1:15" s="424" customFormat="1" ht="30.6" customHeight="1" thickBot="1">
      <c r="A6" s="729" t="s">
        <v>476</v>
      </c>
      <c r="B6" s="734" t="s">
        <v>423</v>
      </c>
      <c r="C6" s="734" t="s">
        <v>424</v>
      </c>
      <c r="D6" s="734" t="s">
        <v>425</v>
      </c>
      <c r="E6" s="732" t="s">
        <v>426</v>
      </c>
      <c r="F6" s="733"/>
      <c r="G6" s="428" t="s">
        <v>427</v>
      </c>
    </row>
    <row r="7" spans="1:15" s="431" customFormat="1" ht="28.15" customHeight="1" thickTop="1" thickBot="1">
      <c r="A7" s="729"/>
      <c r="B7" s="735"/>
      <c r="C7" s="735"/>
      <c r="D7" s="735"/>
      <c r="E7" s="429" t="s">
        <v>428</v>
      </c>
      <c r="F7" s="737" t="s">
        <v>429</v>
      </c>
      <c r="G7" s="430" t="s">
        <v>430</v>
      </c>
      <c r="I7" s="418"/>
    </row>
    <row r="8" spans="1:15" s="434" customFormat="1" ht="50.45" customHeight="1" thickTop="1" thickBot="1">
      <c r="A8" s="730"/>
      <c r="B8" s="736"/>
      <c r="C8" s="736"/>
      <c r="D8" s="736"/>
      <c r="E8" s="432" t="s">
        <v>475</v>
      </c>
      <c r="F8" s="738"/>
      <c r="G8" s="433" t="s">
        <v>431</v>
      </c>
      <c r="I8" s="418"/>
    </row>
    <row r="9" spans="1:15" s="434" customFormat="1" ht="20.45" customHeight="1" thickTop="1">
      <c r="A9" s="435"/>
      <c r="B9" s="435"/>
      <c r="C9" s="435"/>
      <c r="D9" s="435"/>
      <c r="E9" s="435"/>
      <c r="F9" s="435"/>
      <c r="G9" s="435"/>
      <c r="I9" s="436"/>
    </row>
    <row r="10" spans="1:15" ht="50.45" customHeight="1">
      <c r="A10" s="437" t="s">
        <v>471</v>
      </c>
      <c r="B10" s="438" t="s">
        <v>432</v>
      </c>
      <c r="C10" s="439" t="s">
        <v>433</v>
      </c>
      <c r="D10" s="439" t="s">
        <v>434</v>
      </c>
      <c r="E10" s="440" t="s">
        <v>435</v>
      </c>
      <c r="F10" s="440" t="s">
        <v>435</v>
      </c>
      <c r="G10" s="440" t="s">
        <v>435</v>
      </c>
    </row>
    <row r="11" spans="1:15" ht="60.6" customHeight="1">
      <c r="A11" s="441" t="s">
        <v>471</v>
      </c>
      <c r="B11" s="442" t="s">
        <v>781</v>
      </c>
      <c r="C11" s="443" t="s">
        <v>436</v>
      </c>
      <c r="D11" s="443" t="s">
        <v>437</v>
      </c>
      <c r="E11" s="444" t="s">
        <v>435</v>
      </c>
      <c r="F11" s="444" t="s">
        <v>435</v>
      </c>
      <c r="G11" s="444" t="s">
        <v>435</v>
      </c>
    </row>
    <row r="12" spans="1:15" ht="81.75" customHeight="1">
      <c r="A12" s="441" t="s">
        <v>471</v>
      </c>
      <c r="B12" s="445">
        <v>30</v>
      </c>
      <c r="C12" s="443" t="s">
        <v>438</v>
      </c>
      <c r="D12" s="443" t="s">
        <v>439</v>
      </c>
      <c r="E12" s="444" t="s">
        <v>435</v>
      </c>
      <c r="F12" s="444" t="s">
        <v>435</v>
      </c>
      <c r="G12" s="444" t="s">
        <v>435</v>
      </c>
    </row>
    <row r="13" spans="1:15" ht="50.45" customHeight="1">
      <c r="A13" s="441" t="s">
        <v>471</v>
      </c>
      <c r="B13" s="445">
        <v>31</v>
      </c>
      <c r="C13" s="443" t="s">
        <v>381</v>
      </c>
      <c r="D13" s="443" t="s">
        <v>440</v>
      </c>
      <c r="E13" s="444" t="s">
        <v>435</v>
      </c>
      <c r="F13" s="444" t="s">
        <v>435</v>
      </c>
      <c r="G13" s="444" t="s">
        <v>435</v>
      </c>
    </row>
    <row r="14" spans="1:15" ht="50.45" customHeight="1">
      <c r="A14" s="441" t="s">
        <v>471</v>
      </c>
      <c r="B14" s="441"/>
      <c r="C14" s="443" t="s">
        <v>441</v>
      </c>
      <c r="D14" s="443" t="s">
        <v>442</v>
      </c>
      <c r="E14" s="444" t="s">
        <v>435</v>
      </c>
      <c r="F14" s="444" t="s">
        <v>435</v>
      </c>
      <c r="G14" s="444" t="s">
        <v>435</v>
      </c>
    </row>
    <row r="15" spans="1:15" ht="50.45" customHeight="1">
      <c r="A15" s="441" t="s">
        <v>471</v>
      </c>
      <c r="B15" s="445">
        <v>18</v>
      </c>
      <c r="C15" s="443" t="s">
        <v>443</v>
      </c>
      <c r="D15" s="443" t="s">
        <v>442</v>
      </c>
      <c r="E15" s="444" t="s">
        <v>435</v>
      </c>
      <c r="F15" s="444" t="s">
        <v>444</v>
      </c>
      <c r="G15" s="444" t="s">
        <v>435</v>
      </c>
    </row>
    <row r="16" spans="1:15" ht="50.45" customHeight="1">
      <c r="A16" s="441" t="s">
        <v>471</v>
      </c>
      <c r="B16" s="444" t="s">
        <v>445</v>
      </c>
      <c r="C16" s="443" t="s">
        <v>446</v>
      </c>
      <c r="D16" s="443" t="s">
        <v>447</v>
      </c>
      <c r="E16" s="444" t="s">
        <v>435</v>
      </c>
      <c r="F16" s="444" t="s">
        <v>435</v>
      </c>
      <c r="G16" s="444" t="s">
        <v>435</v>
      </c>
    </row>
    <row r="17" spans="1:7" ht="50.45" customHeight="1">
      <c r="A17" s="441" t="s">
        <v>471</v>
      </c>
      <c r="B17" s="444" t="s">
        <v>445</v>
      </c>
      <c r="C17" s="443" t="s">
        <v>448</v>
      </c>
      <c r="D17" s="443" t="s">
        <v>449</v>
      </c>
      <c r="E17" s="444" t="s">
        <v>396</v>
      </c>
      <c r="F17" s="444" t="s">
        <v>435</v>
      </c>
      <c r="G17" s="444" t="s">
        <v>435</v>
      </c>
    </row>
    <row r="18" spans="1:7" ht="50.45" customHeight="1">
      <c r="A18" s="441" t="s">
        <v>471</v>
      </c>
      <c r="B18" s="444" t="s">
        <v>445</v>
      </c>
      <c r="C18" s="443" t="s">
        <v>450</v>
      </c>
      <c r="D18" s="443" t="s">
        <v>451</v>
      </c>
      <c r="E18" s="444" t="s">
        <v>396</v>
      </c>
      <c r="F18" s="444" t="s">
        <v>435</v>
      </c>
      <c r="G18" s="444" t="s">
        <v>396</v>
      </c>
    </row>
    <row r="19" spans="1:7" ht="50.45" customHeight="1">
      <c r="A19" s="441" t="s">
        <v>471</v>
      </c>
      <c r="B19" s="444" t="s">
        <v>445</v>
      </c>
      <c r="C19" s="443" t="s">
        <v>452</v>
      </c>
      <c r="D19" s="444" t="s">
        <v>660</v>
      </c>
      <c r="E19" s="444" t="s">
        <v>396</v>
      </c>
      <c r="F19" s="444" t="s">
        <v>396</v>
      </c>
      <c r="G19" s="444" t="s">
        <v>435</v>
      </c>
    </row>
    <row r="20" spans="1:7" ht="77.25" customHeight="1">
      <c r="A20" s="441" t="s">
        <v>471</v>
      </c>
      <c r="B20" s="444" t="s">
        <v>445</v>
      </c>
      <c r="C20" s="443" t="s">
        <v>453</v>
      </c>
      <c r="D20" s="443" t="s">
        <v>454</v>
      </c>
      <c r="E20" s="444" t="s">
        <v>396</v>
      </c>
      <c r="F20" s="444" t="s">
        <v>435</v>
      </c>
      <c r="G20" s="444" t="s">
        <v>435</v>
      </c>
    </row>
    <row r="21" spans="1:7" ht="50.45" customHeight="1">
      <c r="A21" s="441" t="s">
        <v>470</v>
      </c>
      <c r="B21" s="445" t="s">
        <v>432</v>
      </c>
      <c r="C21" s="443" t="s">
        <v>455</v>
      </c>
      <c r="D21" s="443" t="s">
        <v>434</v>
      </c>
      <c r="E21" s="444" t="s">
        <v>435</v>
      </c>
      <c r="F21" s="444" t="s">
        <v>435</v>
      </c>
      <c r="G21" s="444" t="s">
        <v>435</v>
      </c>
    </row>
    <row r="22" spans="1:7" ht="50.45" customHeight="1">
      <c r="A22" s="441" t="s">
        <v>470</v>
      </c>
      <c r="B22" s="442" t="s">
        <v>472</v>
      </c>
      <c r="C22" s="443" t="s">
        <v>436</v>
      </c>
      <c r="D22" s="443" t="s">
        <v>456</v>
      </c>
      <c r="E22" s="444" t="s">
        <v>435</v>
      </c>
      <c r="F22" s="444" t="s">
        <v>435</v>
      </c>
      <c r="G22" s="444" t="s">
        <v>435</v>
      </c>
    </row>
    <row r="23" spans="1:7" ht="74.45" customHeight="1">
      <c r="A23" s="441" t="s">
        <v>470</v>
      </c>
      <c r="B23" s="445">
        <v>30</v>
      </c>
      <c r="C23" s="443" t="s">
        <v>438</v>
      </c>
      <c r="D23" s="443" t="s">
        <v>439</v>
      </c>
      <c r="E23" s="444" t="s">
        <v>435</v>
      </c>
      <c r="F23" s="444" t="s">
        <v>435</v>
      </c>
      <c r="G23" s="444" t="s">
        <v>435</v>
      </c>
    </row>
    <row r="24" spans="1:7" ht="50.45" customHeight="1">
      <c r="A24" s="441" t="s">
        <v>470</v>
      </c>
      <c r="B24" s="445">
        <v>31</v>
      </c>
      <c r="C24" s="443" t="s">
        <v>381</v>
      </c>
      <c r="D24" s="443" t="s">
        <v>440</v>
      </c>
      <c r="E24" s="444" t="s">
        <v>435</v>
      </c>
      <c r="F24" s="444" t="s">
        <v>435</v>
      </c>
      <c r="G24" s="444" t="s">
        <v>435</v>
      </c>
    </row>
    <row r="25" spans="1:7" ht="50.45" customHeight="1">
      <c r="A25" s="441" t="s">
        <v>470</v>
      </c>
      <c r="B25" s="441"/>
      <c r="C25" s="443" t="s">
        <v>441</v>
      </c>
      <c r="D25" s="443" t="s">
        <v>442</v>
      </c>
      <c r="E25" s="444" t="s">
        <v>435</v>
      </c>
      <c r="F25" s="444" t="s">
        <v>435</v>
      </c>
      <c r="G25" s="444" t="s">
        <v>435</v>
      </c>
    </row>
    <row r="26" spans="1:7" ht="50.45" customHeight="1">
      <c r="A26" s="441" t="s">
        <v>470</v>
      </c>
      <c r="B26" s="445">
        <v>18</v>
      </c>
      <c r="C26" s="443" t="s">
        <v>443</v>
      </c>
      <c r="D26" s="443" t="s">
        <v>442</v>
      </c>
      <c r="E26" s="444" t="s">
        <v>435</v>
      </c>
      <c r="F26" s="444" t="s">
        <v>444</v>
      </c>
      <c r="G26" s="444" t="s">
        <v>435</v>
      </c>
    </row>
    <row r="27" spans="1:7" ht="50.45" customHeight="1">
      <c r="A27" s="441" t="s">
        <v>470</v>
      </c>
      <c r="B27" s="444" t="s">
        <v>445</v>
      </c>
      <c r="C27" s="443" t="s">
        <v>457</v>
      </c>
      <c r="D27" s="443" t="s">
        <v>458</v>
      </c>
      <c r="E27" s="444" t="s">
        <v>435</v>
      </c>
      <c r="F27" s="444" t="s">
        <v>435</v>
      </c>
      <c r="G27" s="444" t="s">
        <v>435</v>
      </c>
    </row>
    <row r="28" spans="1:7" ht="50.45" customHeight="1">
      <c r="A28" s="441" t="s">
        <v>470</v>
      </c>
      <c r="B28" s="444" t="s">
        <v>445</v>
      </c>
      <c r="C28" s="443" t="s">
        <v>446</v>
      </c>
      <c r="D28" s="443" t="s">
        <v>447</v>
      </c>
      <c r="E28" s="444" t="s">
        <v>435</v>
      </c>
      <c r="F28" s="444" t="s">
        <v>435</v>
      </c>
      <c r="G28" s="444" t="s">
        <v>435</v>
      </c>
    </row>
    <row r="29" spans="1:7" ht="50.45" customHeight="1">
      <c r="A29" s="441" t="s">
        <v>470</v>
      </c>
      <c r="B29" s="444" t="s">
        <v>445</v>
      </c>
      <c r="C29" s="443" t="s">
        <v>448</v>
      </c>
      <c r="D29" s="443" t="s">
        <v>449</v>
      </c>
      <c r="E29" s="444" t="s">
        <v>396</v>
      </c>
      <c r="F29" s="444" t="s">
        <v>435</v>
      </c>
      <c r="G29" s="444" t="s">
        <v>435</v>
      </c>
    </row>
    <row r="30" spans="1:7" ht="50.45" customHeight="1">
      <c r="A30" s="441" t="s">
        <v>470</v>
      </c>
      <c r="B30" s="444" t="s">
        <v>445</v>
      </c>
      <c r="C30" s="443" t="s">
        <v>450</v>
      </c>
      <c r="D30" s="443" t="s">
        <v>459</v>
      </c>
      <c r="E30" s="444" t="s">
        <v>396</v>
      </c>
      <c r="F30" s="444" t="s">
        <v>435</v>
      </c>
      <c r="G30" s="444" t="s">
        <v>396</v>
      </c>
    </row>
    <row r="31" spans="1:7" ht="50.45" customHeight="1">
      <c r="A31" s="441" t="s">
        <v>470</v>
      </c>
      <c r="B31" s="444" t="s">
        <v>445</v>
      </c>
      <c r="C31" s="443" t="s">
        <v>452</v>
      </c>
      <c r="D31" s="444" t="s">
        <v>660</v>
      </c>
      <c r="E31" s="444" t="s">
        <v>396</v>
      </c>
      <c r="F31" s="444" t="s">
        <v>396</v>
      </c>
      <c r="G31" s="444" t="s">
        <v>435</v>
      </c>
    </row>
    <row r="32" spans="1:7" ht="64.5" customHeight="1">
      <c r="A32" s="441" t="s">
        <v>470</v>
      </c>
      <c r="B32" s="441"/>
      <c r="C32" s="443" t="s">
        <v>453</v>
      </c>
      <c r="D32" s="443" t="s">
        <v>460</v>
      </c>
      <c r="E32" s="444" t="s">
        <v>396</v>
      </c>
      <c r="F32" s="444" t="s">
        <v>435</v>
      </c>
      <c r="G32" s="444" t="s">
        <v>435</v>
      </c>
    </row>
    <row r="33" spans="1:7" s="446" customFormat="1" ht="50.45" customHeight="1">
      <c r="A33" s="443" t="s">
        <v>467</v>
      </c>
      <c r="B33" s="445" t="s">
        <v>432</v>
      </c>
      <c r="C33" s="444" t="s">
        <v>461</v>
      </c>
      <c r="D33" s="444" t="s">
        <v>462</v>
      </c>
      <c r="E33" s="444" t="s">
        <v>435</v>
      </c>
      <c r="F33" s="444" t="s">
        <v>435</v>
      </c>
      <c r="G33" s="444" t="s">
        <v>435</v>
      </c>
    </row>
    <row r="34" spans="1:7" s="446" customFormat="1" ht="50.45" customHeight="1">
      <c r="A34" s="443" t="s">
        <v>467</v>
      </c>
      <c r="B34" s="442" t="s">
        <v>472</v>
      </c>
      <c r="C34" s="444" t="s">
        <v>463</v>
      </c>
      <c r="D34" s="444" t="s">
        <v>437</v>
      </c>
      <c r="E34" s="444" t="s">
        <v>435</v>
      </c>
      <c r="F34" s="444" t="s">
        <v>435</v>
      </c>
      <c r="G34" s="444" t="s">
        <v>435</v>
      </c>
    </row>
    <row r="35" spans="1:7" s="446" customFormat="1" ht="65.25" customHeight="1">
      <c r="A35" s="443" t="s">
        <v>467</v>
      </c>
      <c r="B35" s="445">
        <v>30</v>
      </c>
      <c r="C35" s="444" t="s">
        <v>438</v>
      </c>
      <c r="D35" s="444" t="s">
        <v>439</v>
      </c>
      <c r="E35" s="444" t="s">
        <v>435</v>
      </c>
      <c r="F35" s="444" t="s">
        <v>435</v>
      </c>
      <c r="G35" s="444" t="s">
        <v>435</v>
      </c>
    </row>
    <row r="36" spans="1:7" s="446" customFormat="1" ht="50.45" customHeight="1">
      <c r="A36" s="443" t="s">
        <v>467</v>
      </c>
      <c r="B36" s="445">
        <v>31</v>
      </c>
      <c r="C36" s="444" t="s">
        <v>381</v>
      </c>
      <c r="D36" s="444" t="s">
        <v>440</v>
      </c>
      <c r="E36" s="444" t="s">
        <v>435</v>
      </c>
      <c r="F36" s="444" t="s">
        <v>435</v>
      </c>
      <c r="G36" s="444" t="s">
        <v>435</v>
      </c>
    </row>
    <row r="37" spans="1:7" s="446" customFormat="1" ht="50.45" customHeight="1">
      <c r="A37" s="443" t="s">
        <v>467</v>
      </c>
      <c r="B37" s="441"/>
      <c r="C37" s="444" t="s">
        <v>441</v>
      </c>
      <c r="D37" s="444" t="s">
        <v>442</v>
      </c>
      <c r="E37" s="444" t="s">
        <v>435</v>
      </c>
      <c r="F37" s="444" t="s">
        <v>435</v>
      </c>
      <c r="G37" s="444" t="s">
        <v>435</v>
      </c>
    </row>
    <row r="38" spans="1:7" s="446" customFormat="1" ht="50.45" customHeight="1">
      <c r="A38" s="443" t="s">
        <v>467</v>
      </c>
      <c r="B38" s="445">
        <v>18</v>
      </c>
      <c r="C38" s="444" t="s">
        <v>443</v>
      </c>
      <c r="D38" s="444" t="s">
        <v>442</v>
      </c>
      <c r="E38" s="444" t="s">
        <v>435</v>
      </c>
      <c r="F38" s="444" t="s">
        <v>444</v>
      </c>
      <c r="G38" s="444" t="s">
        <v>435</v>
      </c>
    </row>
    <row r="39" spans="1:7" s="446" customFormat="1" ht="50.45" customHeight="1">
      <c r="A39" s="443" t="s">
        <v>467</v>
      </c>
      <c r="B39" s="444" t="s">
        <v>445</v>
      </c>
      <c r="C39" s="444" t="s">
        <v>446</v>
      </c>
      <c r="D39" s="444" t="s">
        <v>447</v>
      </c>
      <c r="E39" s="444" t="s">
        <v>435</v>
      </c>
      <c r="F39" s="444" t="s">
        <v>435</v>
      </c>
      <c r="G39" s="444" t="s">
        <v>435</v>
      </c>
    </row>
    <row r="40" spans="1:7" s="446" customFormat="1" ht="50.45" customHeight="1">
      <c r="A40" s="443" t="s">
        <v>467</v>
      </c>
      <c r="B40" s="444" t="s">
        <v>445</v>
      </c>
      <c r="C40" s="444" t="s">
        <v>448</v>
      </c>
      <c r="D40" s="444" t="s">
        <v>449</v>
      </c>
      <c r="E40" s="444" t="s">
        <v>396</v>
      </c>
      <c r="F40" s="444" t="s">
        <v>435</v>
      </c>
      <c r="G40" s="444" t="s">
        <v>435</v>
      </c>
    </row>
    <row r="41" spans="1:7" s="446" customFormat="1" ht="50.45" customHeight="1">
      <c r="A41" s="443" t="s">
        <v>467</v>
      </c>
      <c r="B41" s="444" t="s">
        <v>445</v>
      </c>
      <c r="C41" s="444" t="s">
        <v>450</v>
      </c>
      <c r="D41" s="444" t="s">
        <v>464</v>
      </c>
      <c r="E41" s="444" t="s">
        <v>396</v>
      </c>
      <c r="F41" s="444" t="s">
        <v>435</v>
      </c>
      <c r="G41" s="444" t="s">
        <v>396</v>
      </c>
    </row>
    <row r="42" spans="1:7" s="446" customFormat="1" ht="50.45" customHeight="1">
      <c r="A42" s="443" t="s">
        <v>467</v>
      </c>
      <c r="B42" s="444" t="s">
        <v>445</v>
      </c>
      <c r="C42" s="444" t="s">
        <v>452</v>
      </c>
      <c r="D42" s="444" t="s">
        <v>660</v>
      </c>
      <c r="E42" s="444" t="s">
        <v>396</v>
      </c>
      <c r="F42" s="444" t="s">
        <v>396</v>
      </c>
      <c r="G42" s="444" t="s">
        <v>435</v>
      </c>
    </row>
    <row r="43" spans="1:7" s="446" customFormat="1" ht="83.25" customHeight="1">
      <c r="A43" s="443" t="s">
        <v>467</v>
      </c>
      <c r="B43" s="444" t="s">
        <v>445</v>
      </c>
      <c r="C43" s="444" t="s">
        <v>465</v>
      </c>
      <c r="D43" s="444" t="s">
        <v>473</v>
      </c>
      <c r="E43" s="444" t="s">
        <v>396</v>
      </c>
      <c r="F43" s="444" t="s">
        <v>435</v>
      </c>
      <c r="G43" s="444" t="s">
        <v>435</v>
      </c>
    </row>
    <row r="44" spans="1:7" s="446" customFormat="1" ht="77.25" customHeight="1">
      <c r="A44" s="443" t="s">
        <v>467</v>
      </c>
      <c r="B44" s="443"/>
      <c r="C44" s="444" t="s">
        <v>453</v>
      </c>
      <c r="D44" s="444" t="s">
        <v>460</v>
      </c>
      <c r="E44" s="444" t="s">
        <v>396</v>
      </c>
      <c r="F44" s="444" t="s">
        <v>435</v>
      </c>
      <c r="G44" s="444" t="s">
        <v>435</v>
      </c>
    </row>
    <row r="45" spans="1:7" ht="50.45" customHeight="1">
      <c r="A45" s="441" t="s">
        <v>468</v>
      </c>
      <c r="B45" s="445" t="s">
        <v>432</v>
      </c>
      <c r="C45" s="444" t="s">
        <v>455</v>
      </c>
      <c r="D45" s="444" t="s">
        <v>434</v>
      </c>
      <c r="E45" s="444" t="s">
        <v>435</v>
      </c>
      <c r="F45" s="444" t="s">
        <v>435</v>
      </c>
      <c r="G45" s="444" t="s">
        <v>435</v>
      </c>
    </row>
    <row r="46" spans="1:7" ht="50.45" customHeight="1">
      <c r="A46" s="441" t="s">
        <v>468</v>
      </c>
      <c r="B46" s="442" t="s">
        <v>472</v>
      </c>
      <c r="C46" s="444" t="s">
        <v>463</v>
      </c>
      <c r="D46" s="444" t="s">
        <v>437</v>
      </c>
      <c r="E46" s="444" t="s">
        <v>435</v>
      </c>
      <c r="F46" s="444" t="s">
        <v>435</v>
      </c>
      <c r="G46" s="444" t="s">
        <v>435</v>
      </c>
    </row>
    <row r="47" spans="1:7" ht="87" customHeight="1">
      <c r="A47" s="441" t="s">
        <v>468</v>
      </c>
      <c r="B47" s="445">
        <v>30</v>
      </c>
      <c r="C47" s="444" t="s">
        <v>438</v>
      </c>
      <c r="D47" s="444" t="s">
        <v>439</v>
      </c>
      <c r="E47" s="444" t="s">
        <v>435</v>
      </c>
      <c r="F47" s="444" t="s">
        <v>435</v>
      </c>
      <c r="G47" s="444" t="s">
        <v>435</v>
      </c>
    </row>
    <row r="48" spans="1:7" ht="50.45" customHeight="1">
      <c r="A48" s="441" t="s">
        <v>468</v>
      </c>
      <c r="B48" s="445">
        <v>31</v>
      </c>
      <c r="C48" s="444" t="s">
        <v>381</v>
      </c>
      <c r="D48" s="444" t="s">
        <v>440</v>
      </c>
      <c r="E48" s="444" t="s">
        <v>435</v>
      </c>
      <c r="F48" s="444" t="s">
        <v>435</v>
      </c>
      <c r="G48" s="444" t="s">
        <v>435</v>
      </c>
    </row>
    <row r="49" spans="1:7" ht="50.45" customHeight="1">
      <c r="A49" s="441" t="s">
        <v>468</v>
      </c>
      <c r="B49" s="441"/>
      <c r="C49" s="444" t="s">
        <v>441</v>
      </c>
      <c r="D49" s="444" t="s">
        <v>442</v>
      </c>
      <c r="E49" s="444" t="s">
        <v>435</v>
      </c>
      <c r="F49" s="444" t="s">
        <v>435</v>
      </c>
      <c r="G49" s="444" t="s">
        <v>435</v>
      </c>
    </row>
    <row r="50" spans="1:7" ht="50.45" customHeight="1">
      <c r="A50" s="441" t="s">
        <v>468</v>
      </c>
      <c r="B50" s="445">
        <v>18</v>
      </c>
      <c r="C50" s="444" t="s">
        <v>443</v>
      </c>
      <c r="D50" s="444" t="s">
        <v>442</v>
      </c>
      <c r="E50" s="444" t="s">
        <v>435</v>
      </c>
      <c r="F50" s="444" t="s">
        <v>444</v>
      </c>
      <c r="G50" s="444" t="s">
        <v>435</v>
      </c>
    </row>
    <row r="51" spans="1:7" ht="50.45" customHeight="1">
      <c r="A51" s="441" t="s">
        <v>468</v>
      </c>
      <c r="B51" s="444" t="s">
        <v>445</v>
      </c>
      <c r="C51" s="444" t="s">
        <v>446</v>
      </c>
      <c r="D51" s="444" t="s">
        <v>447</v>
      </c>
      <c r="E51" s="444" t="s">
        <v>435</v>
      </c>
      <c r="F51" s="444" t="s">
        <v>435</v>
      </c>
      <c r="G51" s="444" t="s">
        <v>435</v>
      </c>
    </row>
    <row r="52" spans="1:7" ht="50.45" customHeight="1">
      <c r="A52" s="441" t="s">
        <v>468</v>
      </c>
      <c r="B52" s="444" t="s">
        <v>445</v>
      </c>
      <c r="C52" s="444" t="s">
        <v>448</v>
      </c>
      <c r="D52" s="444" t="s">
        <v>449</v>
      </c>
      <c r="E52" s="444" t="s">
        <v>396</v>
      </c>
      <c r="F52" s="444" t="s">
        <v>435</v>
      </c>
      <c r="G52" s="444" t="s">
        <v>435</v>
      </c>
    </row>
    <row r="53" spans="1:7" ht="50.45" customHeight="1">
      <c r="A53" s="441" t="s">
        <v>468</v>
      </c>
      <c r="B53" s="444" t="s">
        <v>445</v>
      </c>
      <c r="C53" s="444" t="s">
        <v>450</v>
      </c>
      <c r="D53" s="444" t="s">
        <v>464</v>
      </c>
      <c r="E53" s="444" t="s">
        <v>396</v>
      </c>
      <c r="F53" s="444" t="s">
        <v>435</v>
      </c>
      <c r="G53" s="444" t="s">
        <v>396</v>
      </c>
    </row>
    <row r="54" spans="1:7" ht="50.45" customHeight="1">
      <c r="A54" s="441" t="s">
        <v>468</v>
      </c>
      <c r="B54" s="444" t="s">
        <v>445</v>
      </c>
      <c r="C54" s="444" t="s">
        <v>452</v>
      </c>
      <c r="D54" s="444" t="s">
        <v>660</v>
      </c>
      <c r="E54" s="444" t="s">
        <v>396</v>
      </c>
      <c r="F54" s="444" t="s">
        <v>396</v>
      </c>
      <c r="G54" s="444" t="s">
        <v>435</v>
      </c>
    </row>
    <row r="55" spans="1:7" ht="80.25" customHeight="1">
      <c r="A55" s="441" t="s">
        <v>468</v>
      </c>
      <c r="B55" s="444" t="s">
        <v>445</v>
      </c>
      <c r="C55" s="444" t="s">
        <v>465</v>
      </c>
      <c r="D55" s="444" t="s">
        <v>473</v>
      </c>
      <c r="E55" s="444" t="s">
        <v>396</v>
      </c>
      <c r="F55" s="444" t="s">
        <v>435</v>
      </c>
      <c r="G55" s="444" t="s">
        <v>435</v>
      </c>
    </row>
    <row r="56" spans="1:7" ht="75.75" customHeight="1">
      <c r="A56" s="441" t="s">
        <v>468</v>
      </c>
      <c r="B56" s="441"/>
      <c r="C56" s="444" t="s">
        <v>453</v>
      </c>
      <c r="D56" s="444" t="s">
        <v>460</v>
      </c>
      <c r="E56" s="444" t="s">
        <v>396</v>
      </c>
      <c r="F56" s="444" t="s">
        <v>435</v>
      </c>
      <c r="G56" s="444" t="s">
        <v>435</v>
      </c>
    </row>
    <row r="57" spans="1:7" ht="50.45" customHeight="1">
      <c r="A57" s="441" t="s">
        <v>469</v>
      </c>
      <c r="B57" s="445" t="s">
        <v>432</v>
      </c>
      <c r="C57" s="444" t="s">
        <v>455</v>
      </c>
      <c r="D57" s="444" t="s">
        <v>434</v>
      </c>
      <c r="E57" s="444" t="s">
        <v>435</v>
      </c>
      <c r="F57" s="444" t="s">
        <v>435</v>
      </c>
      <c r="G57" s="444" t="s">
        <v>435</v>
      </c>
    </row>
    <row r="58" spans="1:7" ht="50.45" customHeight="1">
      <c r="A58" s="441" t="s">
        <v>469</v>
      </c>
      <c r="B58" s="442" t="s">
        <v>472</v>
      </c>
      <c r="C58" s="444" t="s">
        <v>436</v>
      </c>
      <c r="D58" s="444" t="s">
        <v>437</v>
      </c>
      <c r="E58" s="444" t="s">
        <v>435</v>
      </c>
      <c r="F58" s="444" t="s">
        <v>435</v>
      </c>
      <c r="G58" s="444" t="s">
        <v>435</v>
      </c>
    </row>
    <row r="59" spans="1:7" ht="93.75" customHeight="1">
      <c r="A59" s="441" t="s">
        <v>469</v>
      </c>
      <c r="B59" s="445">
        <v>30</v>
      </c>
      <c r="C59" s="444" t="s">
        <v>438</v>
      </c>
      <c r="D59" s="444" t="s">
        <v>439</v>
      </c>
      <c r="E59" s="444" t="s">
        <v>435</v>
      </c>
      <c r="F59" s="444" t="s">
        <v>435</v>
      </c>
      <c r="G59" s="444" t="s">
        <v>435</v>
      </c>
    </row>
    <row r="60" spans="1:7" ht="50.45" customHeight="1">
      <c r="A60" s="441" t="s">
        <v>469</v>
      </c>
      <c r="B60" s="445">
        <v>31</v>
      </c>
      <c r="C60" s="444" t="s">
        <v>381</v>
      </c>
      <c r="D60" s="444" t="s">
        <v>440</v>
      </c>
      <c r="E60" s="444" t="s">
        <v>435</v>
      </c>
      <c r="F60" s="444" t="s">
        <v>435</v>
      </c>
      <c r="G60" s="444" t="s">
        <v>435</v>
      </c>
    </row>
    <row r="61" spans="1:7" ht="50.45" customHeight="1">
      <c r="A61" s="441" t="s">
        <v>469</v>
      </c>
      <c r="B61" s="441"/>
      <c r="C61" s="444" t="s">
        <v>441</v>
      </c>
      <c r="D61" s="444" t="s">
        <v>442</v>
      </c>
      <c r="E61" s="444" t="s">
        <v>435</v>
      </c>
      <c r="F61" s="444" t="s">
        <v>435</v>
      </c>
      <c r="G61" s="444" t="s">
        <v>435</v>
      </c>
    </row>
    <row r="62" spans="1:7" ht="50.45" customHeight="1">
      <c r="A62" s="441" t="s">
        <v>469</v>
      </c>
      <c r="B62" s="445">
        <v>18</v>
      </c>
      <c r="C62" s="444" t="s">
        <v>443</v>
      </c>
      <c r="D62" s="444" t="s">
        <v>442</v>
      </c>
      <c r="E62" s="444" t="s">
        <v>435</v>
      </c>
      <c r="F62" s="444" t="s">
        <v>444</v>
      </c>
      <c r="G62" s="444" t="s">
        <v>435</v>
      </c>
    </row>
    <row r="63" spans="1:7" ht="50.45" customHeight="1">
      <c r="A63" s="441" t="s">
        <v>469</v>
      </c>
      <c r="B63" s="444" t="s">
        <v>445</v>
      </c>
      <c r="C63" s="444" t="s">
        <v>457</v>
      </c>
      <c r="D63" s="444" t="s">
        <v>458</v>
      </c>
      <c r="E63" s="444" t="s">
        <v>435</v>
      </c>
      <c r="F63" s="444" t="s">
        <v>435</v>
      </c>
      <c r="G63" s="444" t="s">
        <v>435</v>
      </c>
    </row>
    <row r="64" spans="1:7" ht="50.45" customHeight="1">
      <c r="A64" s="441" t="s">
        <v>469</v>
      </c>
      <c r="B64" s="444" t="s">
        <v>445</v>
      </c>
      <c r="C64" s="444" t="s">
        <v>446</v>
      </c>
      <c r="D64" s="444" t="s">
        <v>447</v>
      </c>
      <c r="E64" s="444" t="s">
        <v>435</v>
      </c>
      <c r="F64" s="444" t="s">
        <v>435</v>
      </c>
      <c r="G64" s="444" t="s">
        <v>435</v>
      </c>
    </row>
    <row r="65" spans="1:7" ht="50.45" customHeight="1">
      <c r="A65" s="441" t="s">
        <v>469</v>
      </c>
      <c r="B65" s="444" t="s">
        <v>445</v>
      </c>
      <c r="C65" s="444" t="s">
        <v>466</v>
      </c>
      <c r="D65" s="444" t="s">
        <v>474</v>
      </c>
      <c r="E65" s="444" t="s">
        <v>435</v>
      </c>
      <c r="F65" s="444" t="s">
        <v>435</v>
      </c>
      <c r="G65" s="444" t="s">
        <v>435</v>
      </c>
    </row>
    <row r="66" spans="1:7" ht="50.45" customHeight="1">
      <c r="A66" s="441" t="s">
        <v>469</v>
      </c>
      <c r="B66" s="444" t="s">
        <v>445</v>
      </c>
      <c r="C66" s="444" t="s">
        <v>448</v>
      </c>
      <c r="D66" s="444" t="s">
        <v>449</v>
      </c>
      <c r="E66" s="444" t="s">
        <v>396</v>
      </c>
      <c r="F66" s="444" t="s">
        <v>435</v>
      </c>
      <c r="G66" s="444" t="s">
        <v>435</v>
      </c>
    </row>
    <row r="67" spans="1:7" ht="50.45" customHeight="1">
      <c r="A67" s="441" t="s">
        <v>469</v>
      </c>
      <c r="B67" s="444" t="s">
        <v>445</v>
      </c>
      <c r="C67" s="444" t="s">
        <v>450</v>
      </c>
      <c r="D67" s="444" t="s">
        <v>464</v>
      </c>
      <c r="E67" s="444" t="s">
        <v>396</v>
      </c>
      <c r="F67" s="444" t="s">
        <v>435</v>
      </c>
      <c r="G67" s="444" t="s">
        <v>396</v>
      </c>
    </row>
    <row r="68" spans="1:7" ht="50.45" customHeight="1">
      <c r="A68" s="441" t="s">
        <v>469</v>
      </c>
      <c r="B68" s="441"/>
      <c r="C68" s="444" t="s">
        <v>452</v>
      </c>
      <c r="D68" s="444" t="s">
        <v>660</v>
      </c>
      <c r="E68" s="444" t="s">
        <v>396</v>
      </c>
      <c r="F68" s="444" t="s">
        <v>396</v>
      </c>
      <c r="G68" s="444" t="s">
        <v>435</v>
      </c>
    </row>
    <row r="69" spans="1:7" ht="85.9" customHeight="1">
      <c r="A69" s="441" t="s">
        <v>469</v>
      </c>
      <c r="B69" s="441"/>
      <c r="C69" s="444" t="s">
        <v>453</v>
      </c>
      <c r="D69" s="444" t="s">
        <v>460</v>
      </c>
      <c r="E69" s="444" t="s">
        <v>396</v>
      </c>
      <c r="F69" s="444" t="s">
        <v>435</v>
      </c>
      <c r="G69" s="444" t="s">
        <v>435</v>
      </c>
    </row>
    <row r="71" spans="1:7" ht="15">
      <c r="A71" s="742" t="s">
        <v>782</v>
      </c>
      <c r="B71" s="728"/>
      <c r="C71" s="728"/>
      <c r="D71" s="728"/>
      <c r="E71" s="728"/>
      <c r="F71" s="425"/>
    </row>
    <row r="72" spans="1:7" ht="50.45" customHeight="1" thickBot="1">
      <c r="A72" s="426"/>
      <c r="B72" s="426"/>
      <c r="C72" s="427"/>
      <c r="D72" s="731"/>
      <c r="E72" s="731"/>
      <c r="F72" s="731"/>
    </row>
    <row r="73" spans="1:7" ht="50.45" customHeight="1">
      <c r="A73" s="447" t="s">
        <v>783</v>
      </c>
      <c r="B73" s="743" t="s">
        <v>784</v>
      </c>
      <c r="C73" s="744"/>
      <c r="D73" s="744"/>
      <c r="E73" s="744"/>
      <c r="F73" s="745"/>
    </row>
    <row r="74" spans="1:7" ht="15">
      <c r="A74" s="435"/>
      <c r="B74" s="435"/>
      <c r="C74" s="435"/>
      <c r="D74" s="435"/>
      <c r="E74" s="435"/>
      <c r="F74" s="435"/>
    </row>
    <row r="75" spans="1:7" ht="144.6" customHeight="1">
      <c r="A75" s="448" t="s">
        <v>785</v>
      </c>
      <c r="B75" s="739" t="s">
        <v>786</v>
      </c>
      <c r="C75" s="740"/>
      <c r="D75" s="740"/>
      <c r="E75" s="740"/>
      <c r="F75" s="741"/>
    </row>
    <row r="76" spans="1:7" ht="70.900000000000006" customHeight="1">
      <c r="A76" s="449" t="s">
        <v>787</v>
      </c>
      <c r="B76" s="739" t="s">
        <v>788</v>
      </c>
      <c r="C76" s="740"/>
      <c r="D76" s="740"/>
      <c r="E76" s="740"/>
      <c r="F76" s="741"/>
    </row>
    <row r="77" spans="1:7" ht="70.150000000000006" customHeight="1">
      <c r="A77" s="449" t="s">
        <v>789</v>
      </c>
      <c r="B77" s="739" t="s">
        <v>790</v>
      </c>
      <c r="C77" s="740"/>
      <c r="D77" s="740"/>
      <c r="E77" s="740"/>
      <c r="F77" s="741"/>
    </row>
    <row r="78" spans="1:7" ht="87" customHeight="1">
      <c r="A78" s="449" t="s">
        <v>791</v>
      </c>
      <c r="B78" s="739" t="s">
        <v>792</v>
      </c>
      <c r="C78" s="740"/>
      <c r="D78" s="740"/>
      <c r="E78" s="740"/>
      <c r="F78" s="741"/>
    </row>
    <row r="79" spans="1:7" ht="109.15" customHeight="1">
      <c r="A79" s="449" t="s">
        <v>793</v>
      </c>
      <c r="B79" s="739" t="s">
        <v>794</v>
      </c>
      <c r="C79" s="740"/>
      <c r="D79" s="740"/>
      <c r="E79" s="740"/>
      <c r="F79" s="741"/>
    </row>
    <row r="80" spans="1:7" ht="56.45" customHeight="1">
      <c r="A80" s="449" t="s">
        <v>795</v>
      </c>
      <c r="B80" s="739" t="s">
        <v>796</v>
      </c>
      <c r="C80" s="740"/>
      <c r="D80" s="740"/>
      <c r="E80" s="740"/>
      <c r="F80" s="741"/>
    </row>
    <row r="81" spans="1:6" ht="90.6" customHeight="1">
      <c r="A81" s="449" t="s">
        <v>797</v>
      </c>
      <c r="B81" s="739" t="s">
        <v>798</v>
      </c>
      <c r="C81" s="740"/>
      <c r="D81" s="740"/>
      <c r="E81" s="740"/>
      <c r="F81" s="741"/>
    </row>
    <row r="82" spans="1:6" ht="70.150000000000006" customHeight="1">
      <c r="A82" s="450" t="s">
        <v>799</v>
      </c>
      <c r="B82" s="739" t="s">
        <v>800</v>
      </c>
      <c r="C82" s="740"/>
      <c r="D82" s="740"/>
      <c r="E82" s="740"/>
      <c r="F82" s="741"/>
    </row>
    <row r="83" spans="1:6" ht="127.9" customHeight="1">
      <c r="A83" s="450" t="s">
        <v>801</v>
      </c>
      <c r="B83" s="739" t="s">
        <v>802</v>
      </c>
      <c r="C83" s="740"/>
      <c r="D83" s="740"/>
      <c r="E83" s="740"/>
      <c r="F83" s="741"/>
    </row>
    <row r="84" spans="1:6" ht="72.599999999999994" customHeight="1">
      <c r="A84" s="450" t="s">
        <v>803</v>
      </c>
      <c r="B84" s="739" t="s">
        <v>804</v>
      </c>
      <c r="C84" s="740"/>
      <c r="D84" s="740"/>
      <c r="E84" s="740"/>
      <c r="F84" s="741"/>
    </row>
    <row r="85" spans="1:6" ht="93" customHeight="1">
      <c r="A85" s="450" t="s">
        <v>805</v>
      </c>
      <c r="B85" s="739" t="s">
        <v>806</v>
      </c>
      <c r="C85" s="740"/>
      <c r="D85" s="740"/>
      <c r="E85" s="740"/>
      <c r="F85" s="741"/>
    </row>
    <row r="86" spans="1:6" ht="50.45" customHeight="1">
      <c r="A86" s="450" t="s">
        <v>807</v>
      </c>
      <c r="B86" s="739" t="s">
        <v>808</v>
      </c>
      <c r="C86" s="740"/>
      <c r="D86" s="740"/>
      <c r="E86" s="740"/>
      <c r="F86" s="741"/>
    </row>
    <row r="87" spans="1:6" ht="79.900000000000006" customHeight="1">
      <c r="A87" s="450" t="s">
        <v>809</v>
      </c>
      <c r="B87" s="739" t="s">
        <v>810</v>
      </c>
      <c r="C87" s="740"/>
      <c r="D87" s="740"/>
      <c r="E87" s="740"/>
      <c r="F87" s="741"/>
    </row>
    <row r="88" spans="1:6" ht="73.900000000000006" customHeight="1">
      <c r="A88" s="450" t="s">
        <v>811</v>
      </c>
      <c r="B88" s="739" t="s">
        <v>812</v>
      </c>
      <c r="C88" s="740"/>
      <c r="D88" s="740"/>
      <c r="E88" s="740"/>
      <c r="F88" s="741"/>
    </row>
    <row r="89" spans="1:6" ht="50.45" customHeight="1">
      <c r="A89" s="450" t="s">
        <v>813</v>
      </c>
      <c r="B89" s="739" t="s">
        <v>814</v>
      </c>
      <c r="C89" s="740"/>
      <c r="D89" s="740"/>
      <c r="E89" s="740"/>
      <c r="F89" s="741"/>
    </row>
    <row r="90" spans="1:6" ht="50.45" customHeight="1">
      <c r="A90" s="450" t="s">
        <v>815</v>
      </c>
      <c r="B90" s="739" t="s">
        <v>816</v>
      </c>
      <c r="C90" s="740"/>
      <c r="D90" s="740"/>
      <c r="E90" s="740"/>
      <c r="F90" s="741"/>
    </row>
    <row r="91" spans="1:6" ht="72.599999999999994" customHeight="1">
      <c r="A91" s="450" t="s">
        <v>817</v>
      </c>
      <c r="B91" s="739" t="s">
        <v>818</v>
      </c>
      <c r="C91" s="740"/>
      <c r="D91" s="740"/>
      <c r="E91" s="740"/>
      <c r="F91" s="741"/>
    </row>
    <row r="92" spans="1:6" ht="73.900000000000006" customHeight="1">
      <c r="A92" s="450" t="s">
        <v>819</v>
      </c>
      <c r="B92" s="739" t="s">
        <v>820</v>
      </c>
      <c r="C92" s="740"/>
      <c r="D92" s="740"/>
      <c r="E92" s="740"/>
      <c r="F92" s="741"/>
    </row>
    <row r="93" spans="1:6" ht="61.9" customHeight="1">
      <c r="A93" s="450" t="s">
        <v>821</v>
      </c>
      <c r="B93" s="739" t="s">
        <v>822</v>
      </c>
      <c r="C93" s="740"/>
      <c r="D93" s="740"/>
      <c r="E93" s="740"/>
      <c r="F93" s="741"/>
    </row>
    <row r="94" spans="1:6" ht="52.9" customHeight="1">
      <c r="A94" s="450" t="s">
        <v>823</v>
      </c>
      <c r="B94" s="739" t="s">
        <v>824</v>
      </c>
      <c r="C94" s="740"/>
      <c r="D94" s="740"/>
      <c r="E94" s="740"/>
      <c r="F94" s="741"/>
    </row>
  </sheetData>
  <autoFilter ref="A9:G69" xr:uid="{00000000-0009-0000-0000-000002000000}"/>
  <mergeCells count="33">
    <mergeCell ref="A71:E71"/>
    <mergeCell ref="D72:F72"/>
    <mergeCell ref="B73:F73"/>
    <mergeCell ref="B75:F75"/>
    <mergeCell ref="B76:F76"/>
    <mergeCell ref="B77:F77"/>
    <mergeCell ref="B78:F78"/>
    <mergeCell ref="B79:F79"/>
    <mergeCell ref="B80:F80"/>
    <mergeCell ref="B81:F81"/>
    <mergeCell ref="B82:F82"/>
    <mergeCell ref="B83:F83"/>
    <mergeCell ref="B84:F84"/>
    <mergeCell ref="B85:F85"/>
    <mergeCell ref="B91:F91"/>
    <mergeCell ref="B92:F92"/>
    <mergeCell ref="B93:F93"/>
    <mergeCell ref="B94:F94"/>
    <mergeCell ref="B86:F86"/>
    <mergeCell ref="B87:F87"/>
    <mergeCell ref="B88:F88"/>
    <mergeCell ref="B89:F89"/>
    <mergeCell ref="B90:F90"/>
    <mergeCell ref="B3:F3"/>
    <mergeCell ref="B4:F4"/>
    <mergeCell ref="B2:F2"/>
    <mergeCell ref="A6:A8"/>
    <mergeCell ref="E5:G5"/>
    <mergeCell ref="E6:F6"/>
    <mergeCell ref="D6:D8"/>
    <mergeCell ref="C6:C8"/>
    <mergeCell ref="B6:B8"/>
    <mergeCell ref="F7:F8"/>
  </mergeCells>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SC1898"/>
  <sheetViews>
    <sheetView tabSelected="1" zoomScale="80" zoomScaleNormal="80" zoomScaleSheetLayoutView="100" workbookViewId="0">
      <selection activeCell="GC34" sqref="GC34"/>
    </sheetView>
  </sheetViews>
  <sheetFormatPr defaultColWidth="9.140625" defaultRowHeight="15"/>
  <cols>
    <col min="1" max="1" width="5.85546875" style="463" customWidth="1"/>
    <col min="2" max="2" width="36.140625" style="457" customWidth="1"/>
    <col min="3" max="3" width="15.5703125" style="457" bestFit="1" customWidth="1"/>
    <col min="4" max="4" width="20.28515625" style="457" customWidth="1"/>
    <col min="5" max="5" width="17" style="457" customWidth="1"/>
    <col min="6" max="6" width="6.5703125" style="457" customWidth="1"/>
    <col min="7" max="7" width="6.5703125" style="457" bestFit="1" customWidth="1"/>
    <col min="8" max="8" width="7.28515625" style="457" customWidth="1"/>
    <col min="9" max="9" width="4.28515625" style="463" customWidth="1"/>
    <col min="10" max="10" width="47.7109375" style="457" customWidth="1"/>
    <col min="11" max="11" width="14.85546875" style="457" customWidth="1"/>
    <col min="12" max="123" width="13.28515625" style="457" customWidth="1"/>
    <col min="124" max="124" width="13.28515625" style="526" customWidth="1"/>
    <col min="125" max="495" width="13.28515625" style="457" customWidth="1"/>
    <col min="496" max="496" width="9.140625" style="372" customWidth="1"/>
    <col min="497" max="497" width="14.85546875" style="457" bestFit="1" customWidth="1"/>
    <col min="498" max="16384" width="9.140625" style="457"/>
  </cols>
  <sheetData>
    <row r="1" spans="1:497" ht="24" customHeight="1">
      <c r="A1" s="6"/>
      <c r="B1" s="456" t="s">
        <v>93</v>
      </c>
      <c r="C1" s="648">
        <v>45958</v>
      </c>
      <c r="D1" s="649"/>
      <c r="G1" s="458"/>
      <c r="H1" s="459" t="s">
        <v>536</v>
      </c>
      <c r="I1" s="460"/>
      <c r="J1" s="461"/>
      <c r="K1" s="462"/>
      <c r="L1" s="7"/>
      <c r="M1" s="9" t="s">
        <v>537</v>
      </c>
      <c r="N1" s="8"/>
      <c r="O1" s="8"/>
      <c r="P1" s="7"/>
      <c r="Q1" s="9" t="s">
        <v>537</v>
      </c>
      <c r="R1" s="8"/>
      <c r="S1" s="8"/>
      <c r="T1" s="7"/>
      <c r="U1" s="9" t="s">
        <v>537</v>
      </c>
      <c r="V1" s="8"/>
      <c r="W1" s="8"/>
      <c r="X1" s="7"/>
      <c r="Y1" s="9" t="s">
        <v>537</v>
      </c>
      <c r="Z1" s="8"/>
      <c r="AA1" s="8"/>
      <c r="AB1" s="7"/>
      <c r="AC1" s="9" t="s">
        <v>537</v>
      </c>
      <c r="AD1" s="8"/>
      <c r="AE1" s="8"/>
      <c r="AF1" s="7"/>
      <c r="AG1" s="9" t="s">
        <v>537</v>
      </c>
      <c r="AH1" s="8"/>
      <c r="AI1" s="8"/>
      <c r="AJ1" s="7"/>
      <c r="AK1" s="9" t="s">
        <v>537</v>
      </c>
      <c r="AL1" s="8"/>
      <c r="AM1" s="8"/>
      <c r="AN1" s="7"/>
      <c r="AO1" s="9" t="s">
        <v>537</v>
      </c>
      <c r="AP1" s="8"/>
      <c r="AQ1" s="8"/>
      <c r="AR1" s="7"/>
      <c r="AS1" s="9" t="s">
        <v>537</v>
      </c>
      <c r="AT1" s="8"/>
      <c r="AU1" s="8"/>
      <c r="AV1" s="7"/>
      <c r="AW1" s="9" t="s">
        <v>537</v>
      </c>
      <c r="AX1" s="8"/>
      <c r="AY1" s="8"/>
      <c r="AZ1" s="7"/>
      <c r="BA1" s="9" t="s">
        <v>537</v>
      </c>
      <c r="BB1" s="8"/>
      <c r="BC1" s="8"/>
      <c r="BD1" s="7"/>
      <c r="BE1" s="9" t="s">
        <v>537</v>
      </c>
      <c r="BF1" s="8"/>
      <c r="BG1" s="8"/>
      <c r="BH1" s="7"/>
      <c r="BI1" s="9" t="s">
        <v>537</v>
      </c>
      <c r="BJ1" s="8"/>
      <c r="BK1" s="8"/>
      <c r="BL1" s="7"/>
      <c r="BM1" s="9" t="s">
        <v>537</v>
      </c>
      <c r="BN1" s="8"/>
      <c r="BO1" s="8"/>
      <c r="BP1" s="7"/>
      <c r="BQ1" s="9" t="s">
        <v>537</v>
      </c>
      <c r="BR1" s="8"/>
      <c r="BS1" s="8"/>
      <c r="BT1" s="7"/>
      <c r="BU1" s="9" t="s">
        <v>537</v>
      </c>
      <c r="BV1" s="8"/>
      <c r="BW1" s="8"/>
      <c r="BX1" s="7"/>
      <c r="BY1" s="9" t="s">
        <v>537</v>
      </c>
      <c r="BZ1" s="8"/>
      <c r="CA1" s="8"/>
      <c r="CB1" s="7"/>
      <c r="CC1" s="9" t="s">
        <v>537</v>
      </c>
      <c r="CD1" s="8"/>
      <c r="CE1" s="8"/>
      <c r="CF1" s="7"/>
      <c r="CG1" s="9" t="s">
        <v>537</v>
      </c>
      <c r="CH1" s="8"/>
      <c r="CI1" s="8"/>
      <c r="CJ1" s="7"/>
      <c r="CK1" s="9" t="s">
        <v>537</v>
      </c>
      <c r="CL1" s="8"/>
      <c r="CM1" s="8"/>
      <c r="CN1" s="7"/>
      <c r="CO1" s="9" t="s">
        <v>537</v>
      </c>
      <c r="CP1" s="8"/>
      <c r="CQ1" s="8"/>
      <c r="CR1" s="7"/>
      <c r="CS1" s="9" t="s">
        <v>537</v>
      </c>
      <c r="CT1" s="8"/>
      <c r="CU1" s="8"/>
      <c r="CV1" s="7"/>
      <c r="CW1" s="9" t="s">
        <v>537</v>
      </c>
      <c r="CX1" s="8"/>
      <c r="CY1" s="8"/>
      <c r="CZ1" s="7"/>
      <c r="DA1" s="9" t="s">
        <v>537</v>
      </c>
      <c r="DB1" s="8"/>
      <c r="DC1" s="8"/>
      <c r="DD1" s="7"/>
      <c r="DE1" s="9" t="s">
        <v>537</v>
      </c>
      <c r="DF1" s="8"/>
      <c r="DG1" s="8"/>
      <c r="DH1" s="7"/>
      <c r="DI1" s="9" t="s">
        <v>537</v>
      </c>
      <c r="DJ1" s="8"/>
      <c r="DK1" s="8"/>
      <c r="DL1" s="7"/>
      <c r="DM1" s="9" t="s">
        <v>537</v>
      </c>
      <c r="DN1" s="8"/>
      <c r="DO1" s="8"/>
      <c r="DP1" s="7"/>
      <c r="DQ1" s="9" t="s">
        <v>537</v>
      </c>
      <c r="DR1" s="8"/>
      <c r="DS1" s="8"/>
      <c r="DT1" s="7"/>
      <c r="DU1" s="9" t="s">
        <v>537</v>
      </c>
      <c r="DV1" s="8"/>
      <c r="DW1" s="8"/>
      <c r="DX1" s="7"/>
      <c r="DY1" s="9" t="s">
        <v>537</v>
      </c>
      <c r="DZ1" s="8"/>
      <c r="EA1" s="8"/>
      <c r="EB1" s="7"/>
      <c r="EC1" s="9" t="s">
        <v>537</v>
      </c>
      <c r="ED1" s="8"/>
      <c r="EE1" s="8"/>
      <c r="EF1" s="7"/>
      <c r="EG1" s="9" t="s">
        <v>537</v>
      </c>
      <c r="EH1" s="8"/>
      <c r="EI1" s="8"/>
      <c r="EJ1" s="7"/>
      <c r="EK1" s="9" t="s">
        <v>537</v>
      </c>
      <c r="EL1" s="8"/>
      <c r="EM1" s="8"/>
      <c r="EN1" s="7"/>
      <c r="EO1" s="9" t="s">
        <v>537</v>
      </c>
      <c r="EP1" s="8"/>
      <c r="EQ1" s="8"/>
      <c r="ER1" s="7"/>
      <c r="ES1" s="9" t="s">
        <v>537</v>
      </c>
      <c r="ET1" s="8"/>
      <c r="EU1" s="8"/>
      <c r="EV1" s="7"/>
      <c r="EW1" s="9" t="s">
        <v>537</v>
      </c>
      <c r="EX1" s="8"/>
      <c r="EY1" s="8"/>
      <c r="EZ1" s="7"/>
      <c r="FA1" s="9" t="s">
        <v>537</v>
      </c>
      <c r="FB1" s="8"/>
      <c r="FC1" s="8"/>
      <c r="FD1" s="7"/>
      <c r="FE1" s="9" t="s">
        <v>537</v>
      </c>
      <c r="FF1" s="8"/>
      <c r="FG1" s="8"/>
      <c r="FH1" s="7"/>
      <c r="FI1" s="9" t="s">
        <v>537</v>
      </c>
      <c r="FJ1" s="8"/>
      <c r="FK1" s="8"/>
      <c r="FL1" s="7"/>
      <c r="FM1" s="9" t="s">
        <v>537</v>
      </c>
      <c r="FN1" s="8"/>
      <c r="FO1" s="8"/>
      <c r="FP1" s="7"/>
      <c r="FQ1" s="9" t="s">
        <v>537</v>
      </c>
      <c r="FR1" s="8"/>
      <c r="FS1" s="8"/>
      <c r="FT1" s="7"/>
      <c r="FU1" s="9" t="s">
        <v>537</v>
      </c>
      <c r="FV1" s="8"/>
      <c r="FW1" s="8"/>
      <c r="FX1" s="7"/>
      <c r="FY1" s="9" t="s">
        <v>537</v>
      </c>
      <c r="FZ1" s="8"/>
      <c r="GA1" s="8"/>
      <c r="GB1" s="7"/>
      <c r="GC1" s="9" t="s">
        <v>537</v>
      </c>
      <c r="GD1" s="8"/>
      <c r="GE1" s="8"/>
      <c r="GF1" s="7"/>
      <c r="GG1" s="9" t="s">
        <v>537</v>
      </c>
      <c r="GH1" s="8"/>
      <c r="GI1" s="8"/>
      <c r="GJ1" s="7"/>
      <c r="GK1" s="9" t="s">
        <v>537</v>
      </c>
      <c r="GL1" s="8"/>
      <c r="GM1" s="8"/>
      <c r="GN1" s="7"/>
      <c r="GO1" s="9" t="s">
        <v>537</v>
      </c>
      <c r="GP1" s="8"/>
      <c r="GQ1" s="8"/>
      <c r="GR1" s="7"/>
      <c r="GS1" s="9" t="s">
        <v>537</v>
      </c>
      <c r="GT1" s="8"/>
      <c r="GU1" s="8"/>
      <c r="GV1" s="7"/>
      <c r="GW1" s="9" t="s">
        <v>537</v>
      </c>
      <c r="GX1" s="8"/>
      <c r="GY1" s="8"/>
      <c r="GZ1" s="7"/>
      <c r="HA1" s="9" t="s">
        <v>537</v>
      </c>
      <c r="HB1" s="8"/>
      <c r="HC1" s="8"/>
      <c r="HD1" s="7"/>
      <c r="HE1" s="9" t="s">
        <v>537</v>
      </c>
      <c r="HF1" s="8"/>
      <c r="HG1" s="8"/>
      <c r="HH1" s="7"/>
      <c r="HI1" s="9" t="s">
        <v>537</v>
      </c>
      <c r="HJ1" s="8"/>
      <c r="HK1" s="8"/>
      <c r="HL1" s="7"/>
      <c r="HM1" s="9" t="s">
        <v>537</v>
      </c>
      <c r="HN1" s="8"/>
      <c r="HO1" s="8"/>
      <c r="HP1" s="7"/>
      <c r="HQ1" s="9" t="s">
        <v>537</v>
      </c>
      <c r="HR1" s="8"/>
      <c r="HS1" s="8"/>
      <c r="HT1" s="7"/>
      <c r="HU1" s="9" t="s">
        <v>537</v>
      </c>
      <c r="HV1" s="8"/>
      <c r="HW1" s="8"/>
      <c r="HX1" s="7"/>
      <c r="HY1" s="9" t="s">
        <v>537</v>
      </c>
      <c r="HZ1" s="8"/>
      <c r="IA1" s="8"/>
      <c r="IB1" s="7"/>
      <c r="IC1" s="9" t="s">
        <v>537</v>
      </c>
      <c r="ID1" s="8"/>
      <c r="IE1" s="8"/>
      <c r="IF1" s="7"/>
      <c r="IG1" s="9" t="s">
        <v>537</v>
      </c>
      <c r="IH1" s="8"/>
      <c r="II1" s="8"/>
      <c r="IJ1" s="7"/>
      <c r="IK1" s="9" t="s">
        <v>537</v>
      </c>
      <c r="IL1" s="8"/>
      <c r="IM1" s="8"/>
      <c r="IN1" s="7"/>
      <c r="IO1" s="9" t="s">
        <v>537</v>
      </c>
      <c r="IP1" s="8"/>
      <c r="IQ1" s="8"/>
      <c r="IR1" s="7"/>
      <c r="IS1" s="9" t="s">
        <v>537</v>
      </c>
      <c r="IT1" s="8"/>
      <c r="IU1" s="8"/>
      <c r="IV1" s="7"/>
      <c r="IW1" s="9" t="s">
        <v>537</v>
      </c>
      <c r="IX1" s="8"/>
      <c r="IY1" s="8"/>
      <c r="IZ1" s="7"/>
      <c r="JA1" s="9" t="s">
        <v>537</v>
      </c>
      <c r="JB1" s="8"/>
      <c r="JC1" s="8"/>
      <c r="JD1" s="7"/>
      <c r="JE1" s="9" t="s">
        <v>537</v>
      </c>
      <c r="JF1" s="8"/>
      <c r="JG1" s="8"/>
      <c r="JH1" s="7"/>
      <c r="JI1" s="9" t="s">
        <v>537</v>
      </c>
      <c r="JJ1" s="8"/>
      <c r="JK1" s="8"/>
      <c r="JL1" s="7"/>
      <c r="JM1" s="9" t="s">
        <v>537</v>
      </c>
      <c r="JN1" s="8"/>
      <c r="JO1" s="8"/>
      <c r="JP1" s="7"/>
      <c r="JQ1" s="9" t="s">
        <v>537</v>
      </c>
      <c r="JR1" s="8"/>
      <c r="JS1" s="8"/>
      <c r="JT1" s="7"/>
      <c r="JU1" s="9" t="s">
        <v>537</v>
      </c>
      <c r="JV1" s="8"/>
      <c r="JW1" s="8"/>
      <c r="JX1" s="7"/>
      <c r="JY1" s="9" t="s">
        <v>537</v>
      </c>
      <c r="JZ1" s="8"/>
      <c r="KA1" s="8"/>
      <c r="KB1" s="7"/>
      <c r="KC1" s="9" t="s">
        <v>537</v>
      </c>
      <c r="KD1" s="8"/>
      <c r="KE1" s="8"/>
      <c r="KF1" s="7"/>
      <c r="KG1" s="9" t="s">
        <v>537</v>
      </c>
      <c r="KH1" s="8"/>
      <c r="KI1" s="8"/>
      <c r="KJ1" s="7"/>
      <c r="KK1" s="9" t="s">
        <v>537</v>
      </c>
      <c r="KL1" s="8"/>
      <c r="KM1" s="8"/>
      <c r="KN1" s="7"/>
      <c r="KO1" s="9" t="s">
        <v>537</v>
      </c>
      <c r="KP1" s="8"/>
      <c r="KQ1" s="8"/>
      <c r="KR1" s="7"/>
      <c r="KS1" s="9" t="s">
        <v>537</v>
      </c>
      <c r="KT1" s="8"/>
      <c r="KU1" s="8"/>
      <c r="KV1" s="7"/>
      <c r="KW1" s="9" t="s">
        <v>537</v>
      </c>
      <c r="KX1" s="8"/>
      <c r="KY1" s="8"/>
      <c r="KZ1" s="7"/>
      <c r="LA1" s="9" t="s">
        <v>537</v>
      </c>
      <c r="LB1" s="8"/>
      <c r="LC1" s="8"/>
      <c r="LD1" s="7"/>
      <c r="LE1" s="9" t="s">
        <v>537</v>
      </c>
      <c r="LF1" s="8"/>
      <c r="LG1" s="8"/>
      <c r="LH1" s="7"/>
      <c r="LI1" s="9" t="s">
        <v>537</v>
      </c>
      <c r="LJ1" s="8"/>
      <c r="LK1" s="8"/>
      <c r="LL1" s="7"/>
      <c r="LM1" s="9" t="s">
        <v>537</v>
      </c>
      <c r="LN1" s="8"/>
      <c r="LO1" s="8"/>
      <c r="LP1" s="7"/>
      <c r="LQ1" s="9" t="s">
        <v>537</v>
      </c>
      <c r="LR1" s="8"/>
      <c r="LS1" s="8"/>
      <c r="LT1" s="7"/>
      <c r="LU1" s="9" t="s">
        <v>537</v>
      </c>
      <c r="LV1" s="8"/>
      <c r="LW1" s="8"/>
      <c r="LX1" s="7"/>
      <c r="LY1" s="9" t="s">
        <v>537</v>
      </c>
      <c r="LZ1" s="8"/>
      <c r="MA1" s="8"/>
      <c r="MB1" s="7"/>
      <c r="MC1" s="9" t="s">
        <v>537</v>
      </c>
      <c r="MD1" s="8"/>
      <c r="ME1" s="8"/>
      <c r="MF1" s="7"/>
      <c r="MG1" s="9" t="s">
        <v>537</v>
      </c>
      <c r="MH1" s="8"/>
      <c r="MI1" s="8"/>
      <c r="MJ1" s="7"/>
      <c r="MK1" s="9" t="s">
        <v>537</v>
      </c>
      <c r="ML1" s="8"/>
      <c r="MM1" s="8"/>
      <c r="MN1" s="7"/>
      <c r="MO1" s="9" t="s">
        <v>537</v>
      </c>
      <c r="MP1" s="8"/>
      <c r="MQ1" s="8"/>
      <c r="MR1" s="7"/>
      <c r="MS1" s="9" t="s">
        <v>537</v>
      </c>
      <c r="MT1" s="8"/>
      <c r="MU1" s="8"/>
      <c r="MV1" s="7"/>
      <c r="MW1" s="9" t="s">
        <v>537</v>
      </c>
      <c r="MX1" s="8"/>
      <c r="MY1" s="8"/>
      <c r="MZ1" s="7"/>
      <c r="NA1" s="9" t="s">
        <v>537</v>
      </c>
      <c r="NB1" s="8"/>
      <c r="NC1" s="8"/>
      <c r="ND1" s="7"/>
      <c r="NE1" s="9" t="s">
        <v>537</v>
      </c>
      <c r="NF1" s="8"/>
      <c r="NG1" s="8"/>
      <c r="NH1" s="7"/>
      <c r="NI1" s="9" t="s">
        <v>537</v>
      </c>
      <c r="NJ1" s="8"/>
      <c r="NK1" s="8"/>
      <c r="NL1" s="7"/>
      <c r="NM1" s="9" t="s">
        <v>537</v>
      </c>
      <c r="NN1" s="8"/>
      <c r="NO1" s="8"/>
      <c r="NP1" s="7"/>
      <c r="NQ1" s="9" t="s">
        <v>537</v>
      </c>
      <c r="NR1" s="8"/>
      <c r="NS1" s="8"/>
      <c r="NT1" s="7"/>
      <c r="NU1" s="9" t="s">
        <v>537</v>
      </c>
      <c r="NV1" s="8"/>
      <c r="NW1" s="8"/>
      <c r="NX1" s="7"/>
      <c r="NY1" s="9" t="s">
        <v>537</v>
      </c>
      <c r="NZ1" s="8"/>
      <c r="OA1" s="8"/>
      <c r="OB1" s="7"/>
      <c r="OC1" s="9" t="s">
        <v>537</v>
      </c>
      <c r="OD1" s="8"/>
      <c r="OE1" s="8"/>
      <c r="OF1" s="7"/>
      <c r="OG1" s="9" t="s">
        <v>537</v>
      </c>
      <c r="OH1" s="8"/>
      <c r="OI1" s="8"/>
      <c r="OJ1" s="7"/>
      <c r="OK1" s="9" t="s">
        <v>537</v>
      </c>
      <c r="OL1" s="8"/>
      <c r="OM1" s="8"/>
      <c r="ON1" s="7"/>
      <c r="OO1" s="9" t="s">
        <v>537</v>
      </c>
      <c r="OP1" s="8"/>
      <c r="OQ1" s="8"/>
      <c r="OR1" s="7"/>
      <c r="OS1" s="9" t="s">
        <v>537</v>
      </c>
      <c r="OT1" s="8"/>
      <c r="OU1" s="8"/>
      <c r="OV1" s="7"/>
      <c r="OW1" s="9" t="s">
        <v>537</v>
      </c>
      <c r="OX1" s="8"/>
      <c r="OY1" s="8"/>
      <c r="OZ1" s="7"/>
      <c r="PA1" s="9" t="s">
        <v>537</v>
      </c>
      <c r="PB1" s="8"/>
      <c r="PC1" s="8"/>
      <c r="PD1" s="7"/>
      <c r="PE1" s="9" t="s">
        <v>537</v>
      </c>
      <c r="PF1" s="8"/>
      <c r="PG1" s="8"/>
      <c r="PH1" s="7"/>
      <c r="PI1" s="9" t="s">
        <v>537</v>
      </c>
      <c r="PJ1" s="8"/>
      <c r="PK1" s="8"/>
      <c r="PL1" s="7"/>
      <c r="PM1" s="9" t="s">
        <v>537</v>
      </c>
      <c r="PN1" s="8"/>
      <c r="PO1" s="8"/>
      <c r="PP1" s="7"/>
      <c r="PQ1" s="9" t="s">
        <v>537</v>
      </c>
      <c r="PR1" s="8"/>
      <c r="PS1" s="8"/>
      <c r="PT1" s="7"/>
      <c r="PU1" s="9" t="s">
        <v>537</v>
      </c>
      <c r="PV1" s="8"/>
      <c r="PW1" s="8"/>
      <c r="PX1" s="7"/>
      <c r="PY1" s="9" t="s">
        <v>537</v>
      </c>
      <c r="PZ1" s="8"/>
      <c r="QA1" s="8"/>
      <c r="QB1" s="7"/>
      <c r="QC1" s="9" t="s">
        <v>537</v>
      </c>
      <c r="QD1" s="8"/>
      <c r="QE1" s="8"/>
      <c r="QF1" s="7"/>
      <c r="QG1" s="9" t="s">
        <v>537</v>
      </c>
      <c r="QH1" s="8"/>
      <c r="QI1" s="8"/>
      <c r="QJ1" s="7"/>
      <c r="QK1" s="9" t="s">
        <v>537</v>
      </c>
      <c r="QL1" s="8"/>
      <c r="QM1" s="8"/>
      <c r="QN1" s="7"/>
      <c r="QO1" s="9" t="s">
        <v>537</v>
      </c>
      <c r="QP1" s="8"/>
      <c r="QQ1" s="8"/>
      <c r="QR1" s="7"/>
      <c r="QS1" s="9" t="s">
        <v>537</v>
      </c>
      <c r="QT1" s="8"/>
      <c r="QU1" s="8"/>
      <c r="QV1" s="7"/>
      <c r="QW1" s="9" t="s">
        <v>537</v>
      </c>
      <c r="QX1" s="8"/>
      <c r="QY1" s="8"/>
      <c r="QZ1" s="7"/>
      <c r="RA1" s="9" t="s">
        <v>537</v>
      </c>
      <c r="RB1" s="8"/>
      <c r="RC1" s="8"/>
      <c r="RD1" s="7"/>
      <c r="RE1" s="9" t="s">
        <v>537</v>
      </c>
      <c r="RF1" s="8"/>
      <c r="RG1" s="8"/>
      <c r="RH1" s="7"/>
      <c r="RI1" s="9" t="s">
        <v>537</v>
      </c>
      <c r="RJ1" s="8"/>
      <c r="RK1" s="8"/>
      <c r="RL1" s="7"/>
      <c r="RM1" s="9" t="s">
        <v>537</v>
      </c>
      <c r="RN1" s="8"/>
      <c r="RO1" s="8"/>
      <c r="RP1" s="7"/>
      <c r="RQ1" s="9" t="s">
        <v>537</v>
      </c>
      <c r="RR1" s="8"/>
      <c r="RS1" s="8"/>
      <c r="RT1" s="7"/>
      <c r="RU1" s="9" t="s">
        <v>537</v>
      </c>
      <c r="RV1" s="8"/>
      <c r="RW1" s="8"/>
      <c r="RX1" s="7"/>
      <c r="RY1" s="9" t="s">
        <v>537</v>
      </c>
      <c r="RZ1" s="8"/>
      <c r="SA1" s="8"/>
    </row>
    <row r="2" spans="1:497" s="8" customFormat="1" ht="19.5">
      <c r="A2" s="463"/>
      <c r="B2" s="746" t="s">
        <v>94</v>
      </c>
      <c r="C2" s="747"/>
      <c r="D2" s="747"/>
      <c r="E2" s="457"/>
      <c r="F2" s="457"/>
      <c r="G2" s="464">
        <v>1</v>
      </c>
      <c r="H2" s="10"/>
      <c r="I2" s="465">
        <v>1</v>
      </c>
      <c r="J2" s="650"/>
      <c r="K2" s="462"/>
      <c r="L2" s="7" t="str">
        <f>"19"&amp;MID(L3,3,2)&amp;MID(L3,2,1)&amp;MID(L3,1,1)</f>
        <v>1980Q1</v>
      </c>
      <c r="M2" s="8" t="str">
        <f t="shared" ref="M2:BX2" si="0">"19"&amp;MID(M3,3,2)&amp;MID(M3,2,1)&amp;MID(M3,1,1)</f>
        <v>1980Q2</v>
      </c>
      <c r="N2" s="8" t="str">
        <f t="shared" si="0"/>
        <v>1980Q3</v>
      </c>
      <c r="O2" s="8" t="str">
        <f t="shared" si="0"/>
        <v>1980Q4</v>
      </c>
      <c r="P2" s="8" t="str">
        <f t="shared" si="0"/>
        <v>1981Q1</v>
      </c>
      <c r="Q2" s="8" t="str">
        <f t="shared" si="0"/>
        <v>1981Q2</v>
      </c>
      <c r="R2" s="8" t="str">
        <f t="shared" si="0"/>
        <v>1981Q3</v>
      </c>
      <c r="S2" s="8" t="str">
        <f t="shared" si="0"/>
        <v>1981Q4</v>
      </c>
      <c r="T2" s="8" t="str">
        <f t="shared" si="0"/>
        <v>1982Q1</v>
      </c>
      <c r="U2" s="8" t="str">
        <f t="shared" si="0"/>
        <v>1982Q2</v>
      </c>
      <c r="V2" s="8" t="str">
        <f t="shared" si="0"/>
        <v>1982Q3</v>
      </c>
      <c r="W2" s="8" t="str">
        <f t="shared" si="0"/>
        <v>1982Q4</v>
      </c>
      <c r="X2" s="8" t="str">
        <f t="shared" si="0"/>
        <v>1983Q1</v>
      </c>
      <c r="Y2" s="8" t="str">
        <f t="shared" si="0"/>
        <v>1983Q2</v>
      </c>
      <c r="Z2" s="8" t="str">
        <f t="shared" si="0"/>
        <v>1983Q3</v>
      </c>
      <c r="AA2" s="8" t="str">
        <f t="shared" si="0"/>
        <v>1983Q4</v>
      </c>
      <c r="AB2" s="8" t="str">
        <f t="shared" si="0"/>
        <v>1984Q1</v>
      </c>
      <c r="AC2" s="8" t="str">
        <f t="shared" si="0"/>
        <v>1984Q2</v>
      </c>
      <c r="AD2" s="8" t="str">
        <f t="shared" si="0"/>
        <v>1984Q3</v>
      </c>
      <c r="AE2" s="8" t="str">
        <f t="shared" si="0"/>
        <v>1984Q4</v>
      </c>
      <c r="AF2" s="8" t="str">
        <f t="shared" si="0"/>
        <v>1985Q1</v>
      </c>
      <c r="AG2" s="8" t="str">
        <f t="shared" si="0"/>
        <v>1985Q2</v>
      </c>
      <c r="AH2" s="8" t="str">
        <f t="shared" si="0"/>
        <v>1985Q3</v>
      </c>
      <c r="AI2" s="8" t="str">
        <f t="shared" si="0"/>
        <v>1985Q4</v>
      </c>
      <c r="AJ2" s="8" t="str">
        <f t="shared" si="0"/>
        <v>1986Q1</v>
      </c>
      <c r="AK2" s="8" t="str">
        <f t="shared" si="0"/>
        <v>1986Q2</v>
      </c>
      <c r="AL2" s="8" t="str">
        <f t="shared" si="0"/>
        <v>1986Q3</v>
      </c>
      <c r="AM2" s="8" t="str">
        <f t="shared" si="0"/>
        <v>1986Q4</v>
      </c>
      <c r="AN2" s="8" t="str">
        <f t="shared" si="0"/>
        <v>1987Q1</v>
      </c>
      <c r="AO2" s="8" t="str">
        <f t="shared" si="0"/>
        <v>1987Q2</v>
      </c>
      <c r="AP2" s="8" t="str">
        <f t="shared" si="0"/>
        <v>1987Q3</v>
      </c>
      <c r="AQ2" s="8" t="str">
        <f t="shared" si="0"/>
        <v>1987Q4</v>
      </c>
      <c r="AR2" s="8" t="str">
        <f t="shared" si="0"/>
        <v>1988Q1</v>
      </c>
      <c r="AS2" s="8" t="str">
        <f t="shared" si="0"/>
        <v>1988Q2</v>
      </c>
      <c r="AT2" s="8" t="str">
        <f t="shared" si="0"/>
        <v>1988Q3</v>
      </c>
      <c r="AU2" s="8" t="str">
        <f t="shared" si="0"/>
        <v>1988Q4</v>
      </c>
      <c r="AV2" s="8" t="str">
        <f t="shared" si="0"/>
        <v>1989Q1</v>
      </c>
      <c r="AW2" s="8" t="str">
        <f t="shared" si="0"/>
        <v>1989Q2</v>
      </c>
      <c r="AX2" s="8" t="str">
        <f t="shared" si="0"/>
        <v>1989Q3</v>
      </c>
      <c r="AY2" s="8" t="str">
        <f t="shared" si="0"/>
        <v>1989Q4</v>
      </c>
      <c r="AZ2" s="8" t="str">
        <f t="shared" si="0"/>
        <v>1990Q1</v>
      </c>
      <c r="BA2" s="8" t="str">
        <f t="shared" si="0"/>
        <v>1990Q2</v>
      </c>
      <c r="BB2" s="8" t="str">
        <f t="shared" si="0"/>
        <v>1990Q3</v>
      </c>
      <c r="BC2" s="8" t="str">
        <f t="shared" si="0"/>
        <v>1990Q4</v>
      </c>
      <c r="BD2" s="8" t="str">
        <f t="shared" si="0"/>
        <v>1991Q1</v>
      </c>
      <c r="BE2" s="8" t="str">
        <f t="shared" si="0"/>
        <v>1991Q2</v>
      </c>
      <c r="BF2" s="8" t="str">
        <f t="shared" si="0"/>
        <v>1991Q3</v>
      </c>
      <c r="BG2" s="8" t="str">
        <f t="shared" si="0"/>
        <v>1991Q4</v>
      </c>
      <c r="BH2" s="8" t="str">
        <f t="shared" si="0"/>
        <v>1992Q1</v>
      </c>
      <c r="BI2" s="8" t="str">
        <f t="shared" si="0"/>
        <v>1992Q2</v>
      </c>
      <c r="BJ2" s="8" t="str">
        <f t="shared" si="0"/>
        <v>1992Q3</v>
      </c>
      <c r="BK2" s="8" t="str">
        <f t="shared" si="0"/>
        <v>1992Q4</v>
      </c>
      <c r="BL2" s="8" t="str">
        <f t="shared" si="0"/>
        <v>1993Q1</v>
      </c>
      <c r="BM2" s="8" t="str">
        <f t="shared" si="0"/>
        <v>1993Q2</v>
      </c>
      <c r="BN2" s="8" t="str">
        <f t="shared" si="0"/>
        <v>1993Q3</v>
      </c>
      <c r="BO2" s="8" t="str">
        <f t="shared" si="0"/>
        <v>1993Q4</v>
      </c>
      <c r="BP2" s="8" t="str">
        <f t="shared" si="0"/>
        <v>1994Q1</v>
      </c>
      <c r="BQ2" s="8" t="str">
        <f t="shared" si="0"/>
        <v>1994Q2</v>
      </c>
      <c r="BR2" s="8" t="str">
        <f t="shared" si="0"/>
        <v>1994Q3</v>
      </c>
      <c r="BS2" s="8" t="str">
        <f t="shared" si="0"/>
        <v>1994Q4</v>
      </c>
      <c r="BT2" s="8" t="str">
        <f t="shared" si="0"/>
        <v>1995Q1</v>
      </c>
      <c r="BU2" s="8" t="str">
        <f t="shared" si="0"/>
        <v>1995Q2</v>
      </c>
      <c r="BV2" s="8" t="str">
        <f t="shared" si="0"/>
        <v>1995Q3</v>
      </c>
      <c r="BW2" s="8" t="str">
        <f t="shared" si="0"/>
        <v>1995Q4</v>
      </c>
      <c r="BX2" s="8" t="str">
        <f t="shared" si="0"/>
        <v>1996Q1</v>
      </c>
      <c r="BY2" s="8" t="str">
        <f t="shared" ref="BY2:CM2" si="1">"19"&amp;MID(BY3,3,2)&amp;MID(BY3,2,1)&amp;MID(BY3,1,1)</f>
        <v>1996Q2</v>
      </c>
      <c r="BZ2" s="8" t="str">
        <f t="shared" si="1"/>
        <v>1996Q3</v>
      </c>
      <c r="CA2" s="8" t="str">
        <f t="shared" si="1"/>
        <v>1996Q4</v>
      </c>
      <c r="CB2" s="8" t="str">
        <f t="shared" si="1"/>
        <v>1997Q1</v>
      </c>
      <c r="CC2" s="8" t="str">
        <f t="shared" si="1"/>
        <v>1997Q2</v>
      </c>
      <c r="CD2" s="8" t="str">
        <f t="shared" si="1"/>
        <v>1997Q3</v>
      </c>
      <c r="CE2" s="8" t="str">
        <f t="shared" si="1"/>
        <v>1997Q4</v>
      </c>
      <c r="CF2" s="8" t="str">
        <f t="shared" si="1"/>
        <v>1998Q1</v>
      </c>
      <c r="CG2" s="8" t="str">
        <f t="shared" si="1"/>
        <v>1998Q2</v>
      </c>
      <c r="CH2" s="8" t="str">
        <f t="shared" si="1"/>
        <v>1998Q3</v>
      </c>
      <c r="CI2" s="8" t="str">
        <f t="shared" si="1"/>
        <v>1998Q4</v>
      </c>
      <c r="CJ2" s="8" t="str">
        <f t="shared" si="1"/>
        <v>1999Q1</v>
      </c>
      <c r="CK2" s="8" t="str">
        <f t="shared" si="1"/>
        <v>1999Q2</v>
      </c>
      <c r="CL2" s="8" t="str">
        <f t="shared" si="1"/>
        <v>1999Q3</v>
      </c>
      <c r="CM2" s="8" t="str">
        <f t="shared" si="1"/>
        <v>1999Q4</v>
      </c>
      <c r="CN2" s="8" t="str">
        <f t="shared" ref="CN2:EY2" si="2">"20"&amp;MID(CN3,3,2)&amp;MID(CN3,2,1)&amp;MID(CN3,1,1)</f>
        <v>2000Q1</v>
      </c>
      <c r="CO2" s="8" t="str">
        <f t="shared" si="2"/>
        <v>2000Q2</v>
      </c>
      <c r="CP2" s="8" t="str">
        <f t="shared" si="2"/>
        <v>2000Q3</v>
      </c>
      <c r="CQ2" s="8" t="str">
        <f t="shared" si="2"/>
        <v>2000Q4</v>
      </c>
      <c r="CR2" s="8" t="str">
        <f t="shared" si="2"/>
        <v>2001Q1</v>
      </c>
      <c r="CS2" s="8" t="str">
        <f t="shared" si="2"/>
        <v>2001Q2</v>
      </c>
      <c r="CT2" s="8" t="str">
        <f t="shared" si="2"/>
        <v>2001Q3</v>
      </c>
      <c r="CU2" s="8" t="str">
        <f t="shared" si="2"/>
        <v>2001Q4</v>
      </c>
      <c r="CV2" s="8" t="str">
        <f t="shared" si="2"/>
        <v>2002Q1</v>
      </c>
      <c r="CW2" s="8" t="str">
        <f t="shared" si="2"/>
        <v>2002Q2</v>
      </c>
      <c r="CX2" s="8" t="str">
        <f t="shared" si="2"/>
        <v>2002Q3</v>
      </c>
      <c r="CY2" s="8" t="str">
        <f t="shared" si="2"/>
        <v>2002Q4</v>
      </c>
      <c r="CZ2" s="8" t="str">
        <f t="shared" si="2"/>
        <v>2003Q1</v>
      </c>
      <c r="DA2" s="8" t="str">
        <f t="shared" si="2"/>
        <v>2003Q2</v>
      </c>
      <c r="DB2" s="8" t="str">
        <f t="shared" si="2"/>
        <v>2003Q3</v>
      </c>
      <c r="DC2" s="8" t="str">
        <f t="shared" si="2"/>
        <v>2003Q4</v>
      </c>
      <c r="DD2" s="8" t="str">
        <f t="shared" si="2"/>
        <v>2004Q1</v>
      </c>
      <c r="DE2" s="8" t="str">
        <f t="shared" si="2"/>
        <v>2004Q2</v>
      </c>
      <c r="DF2" s="8" t="str">
        <f t="shared" si="2"/>
        <v>2004Q3</v>
      </c>
      <c r="DG2" s="8" t="str">
        <f t="shared" si="2"/>
        <v>2004Q4</v>
      </c>
      <c r="DH2" s="8" t="str">
        <f t="shared" si="2"/>
        <v>2005Q1</v>
      </c>
      <c r="DI2" s="8" t="str">
        <f t="shared" si="2"/>
        <v>2005Q2</v>
      </c>
      <c r="DJ2" s="8" t="str">
        <f t="shared" si="2"/>
        <v>2005Q3</v>
      </c>
      <c r="DK2" s="8" t="str">
        <f t="shared" si="2"/>
        <v>2005Q4</v>
      </c>
      <c r="DL2" s="8" t="str">
        <f t="shared" si="2"/>
        <v>2006Q1</v>
      </c>
      <c r="DM2" s="8" t="str">
        <f t="shared" si="2"/>
        <v>2006Q2</v>
      </c>
      <c r="DN2" s="8" t="str">
        <f t="shared" si="2"/>
        <v>2006Q3</v>
      </c>
      <c r="DO2" s="8" t="str">
        <f t="shared" si="2"/>
        <v>2006Q4</v>
      </c>
      <c r="DP2" s="8" t="str">
        <f t="shared" si="2"/>
        <v>2007Q1</v>
      </c>
      <c r="DQ2" s="8" t="str">
        <f t="shared" si="2"/>
        <v>2007Q2</v>
      </c>
      <c r="DR2" s="8" t="str">
        <f t="shared" si="2"/>
        <v>2007Q3</v>
      </c>
      <c r="DS2" s="8" t="str">
        <f t="shared" si="2"/>
        <v>2007Q4</v>
      </c>
      <c r="DT2" s="8" t="str">
        <f t="shared" si="2"/>
        <v>2008Q1</v>
      </c>
      <c r="DU2" s="8" t="str">
        <f t="shared" si="2"/>
        <v>2008Q2</v>
      </c>
      <c r="DV2" s="8" t="str">
        <f t="shared" si="2"/>
        <v>2008Q3</v>
      </c>
      <c r="DW2" s="8" t="str">
        <f t="shared" si="2"/>
        <v>2008Q4</v>
      </c>
      <c r="DX2" s="8" t="str">
        <f t="shared" si="2"/>
        <v>2009Q1</v>
      </c>
      <c r="DY2" s="8" t="str">
        <f t="shared" si="2"/>
        <v>2009Q2</v>
      </c>
      <c r="DZ2" s="8" t="str">
        <f t="shared" si="2"/>
        <v>2009Q3</v>
      </c>
      <c r="EA2" s="8" t="str">
        <f t="shared" si="2"/>
        <v>2009Q4</v>
      </c>
      <c r="EB2" s="8" t="str">
        <f t="shared" si="2"/>
        <v>2010Q1</v>
      </c>
      <c r="EC2" s="8" t="str">
        <f t="shared" si="2"/>
        <v>2010Q2</v>
      </c>
      <c r="ED2" s="8" t="str">
        <f t="shared" si="2"/>
        <v>2010Q3</v>
      </c>
      <c r="EE2" s="8" t="str">
        <f t="shared" si="2"/>
        <v>2010Q4</v>
      </c>
      <c r="EF2" s="8" t="str">
        <f t="shared" si="2"/>
        <v>2011Q1</v>
      </c>
      <c r="EG2" s="8" t="str">
        <f t="shared" si="2"/>
        <v>2011Q2</v>
      </c>
      <c r="EH2" s="8" t="str">
        <f t="shared" si="2"/>
        <v>2011Q3</v>
      </c>
      <c r="EI2" s="8" t="str">
        <f t="shared" si="2"/>
        <v>2011Q4</v>
      </c>
      <c r="EJ2" s="8" t="str">
        <f t="shared" si="2"/>
        <v>2012Q1</v>
      </c>
      <c r="EK2" s="8" t="str">
        <f t="shared" si="2"/>
        <v>2012Q2</v>
      </c>
      <c r="EL2" s="8" t="str">
        <f t="shared" si="2"/>
        <v>2012Q3</v>
      </c>
      <c r="EM2" s="8" t="str">
        <f t="shared" si="2"/>
        <v>2012Q4</v>
      </c>
      <c r="EN2" s="8" t="str">
        <f t="shared" si="2"/>
        <v>2013Q1</v>
      </c>
      <c r="EO2" s="8" t="str">
        <f t="shared" si="2"/>
        <v>2013Q2</v>
      </c>
      <c r="EP2" s="8" t="str">
        <f t="shared" si="2"/>
        <v>2013Q3</v>
      </c>
      <c r="EQ2" s="8" t="str">
        <f t="shared" si="2"/>
        <v>2013Q4</v>
      </c>
      <c r="ER2" s="8" t="str">
        <f t="shared" si="2"/>
        <v>2014Q1</v>
      </c>
      <c r="ES2" s="8" t="str">
        <f t="shared" si="2"/>
        <v>2014Q2</v>
      </c>
      <c r="ET2" s="8" t="str">
        <f t="shared" si="2"/>
        <v>2014Q3</v>
      </c>
      <c r="EU2" s="8" t="str">
        <f t="shared" si="2"/>
        <v>2014Q4</v>
      </c>
      <c r="EV2" s="8" t="str">
        <f t="shared" si="2"/>
        <v>2015Q1</v>
      </c>
      <c r="EW2" s="8" t="str">
        <f t="shared" si="2"/>
        <v>2015Q2</v>
      </c>
      <c r="EX2" s="8" t="str">
        <f t="shared" si="2"/>
        <v>2015Q3</v>
      </c>
      <c r="EY2" s="8" t="str">
        <f t="shared" si="2"/>
        <v>2015Q4</v>
      </c>
      <c r="EZ2" s="8" t="str">
        <f t="shared" ref="EZ2:HK2" si="3">"20"&amp;MID(EZ3,3,2)&amp;MID(EZ3,2,1)&amp;MID(EZ3,1,1)</f>
        <v>2016Q1</v>
      </c>
      <c r="FA2" s="8" t="str">
        <f t="shared" si="3"/>
        <v>2016Q2</v>
      </c>
      <c r="FB2" s="8" t="str">
        <f t="shared" si="3"/>
        <v>2016Q3</v>
      </c>
      <c r="FC2" s="8" t="str">
        <f t="shared" si="3"/>
        <v>2016Q4</v>
      </c>
      <c r="FD2" s="8" t="str">
        <f t="shared" si="3"/>
        <v>2017Q1</v>
      </c>
      <c r="FE2" s="8" t="str">
        <f t="shared" si="3"/>
        <v>2017Q2</v>
      </c>
      <c r="FF2" s="8" t="str">
        <f t="shared" si="3"/>
        <v>2017Q3</v>
      </c>
      <c r="FG2" s="8" t="str">
        <f t="shared" si="3"/>
        <v>2017Q4</v>
      </c>
      <c r="FH2" s="8" t="str">
        <f t="shared" si="3"/>
        <v>2018Q1</v>
      </c>
      <c r="FI2" s="8" t="str">
        <f t="shared" si="3"/>
        <v>2018Q2</v>
      </c>
      <c r="FJ2" s="8" t="str">
        <f t="shared" si="3"/>
        <v>2018Q3</v>
      </c>
      <c r="FK2" s="8" t="str">
        <f t="shared" si="3"/>
        <v>2018Q4</v>
      </c>
      <c r="FL2" s="8" t="str">
        <f t="shared" si="3"/>
        <v>2019Q1</v>
      </c>
      <c r="FM2" s="8" t="str">
        <f t="shared" si="3"/>
        <v>2019Q2</v>
      </c>
      <c r="FN2" s="8" t="str">
        <f t="shared" si="3"/>
        <v>2019Q3</v>
      </c>
      <c r="FO2" s="8" t="str">
        <f t="shared" si="3"/>
        <v>2019Q4</v>
      </c>
      <c r="FP2" s="8" t="str">
        <f t="shared" si="3"/>
        <v>2020Q1</v>
      </c>
      <c r="FQ2" s="8" t="str">
        <f t="shared" si="3"/>
        <v>2020Q2</v>
      </c>
      <c r="FR2" s="8" t="str">
        <f t="shared" si="3"/>
        <v>2020Q3</v>
      </c>
      <c r="FS2" s="8" t="str">
        <f t="shared" si="3"/>
        <v>2020Q4</v>
      </c>
      <c r="FT2" s="8" t="str">
        <f t="shared" si="3"/>
        <v>2021Q1</v>
      </c>
      <c r="FU2" s="8" t="str">
        <f t="shared" si="3"/>
        <v>2021Q2</v>
      </c>
      <c r="FV2" s="8" t="str">
        <f t="shared" si="3"/>
        <v>2021Q3</v>
      </c>
      <c r="FW2" s="8" t="str">
        <f t="shared" si="3"/>
        <v>2021Q4</v>
      </c>
      <c r="FX2" s="8" t="str">
        <f t="shared" si="3"/>
        <v>2022Q1</v>
      </c>
      <c r="FY2" s="8" t="str">
        <f t="shared" si="3"/>
        <v>2022Q2</v>
      </c>
      <c r="FZ2" s="8" t="str">
        <f t="shared" si="3"/>
        <v>2022Q3</v>
      </c>
      <c r="GA2" s="8" t="str">
        <f t="shared" si="3"/>
        <v>2022Q4</v>
      </c>
      <c r="GB2" s="8" t="str">
        <f t="shared" si="3"/>
        <v>2023Q1</v>
      </c>
      <c r="GC2" s="8" t="str">
        <f t="shared" si="3"/>
        <v>2023Q2</v>
      </c>
      <c r="GD2" s="8" t="str">
        <f t="shared" si="3"/>
        <v>2023Q3</v>
      </c>
      <c r="GE2" s="8" t="str">
        <f t="shared" si="3"/>
        <v>2023Q4</v>
      </c>
      <c r="GF2" s="8" t="str">
        <f t="shared" si="3"/>
        <v>2024Q1</v>
      </c>
      <c r="GG2" s="8" t="str">
        <f t="shared" si="3"/>
        <v>2024Q2</v>
      </c>
      <c r="GH2" s="8" t="str">
        <f t="shared" si="3"/>
        <v>2024Q3</v>
      </c>
      <c r="GI2" s="8" t="str">
        <f t="shared" si="3"/>
        <v>2024Q4</v>
      </c>
      <c r="GJ2" s="8" t="str">
        <f t="shared" si="3"/>
        <v>2025Q1</v>
      </c>
      <c r="GK2" s="8" t="str">
        <f t="shared" si="3"/>
        <v>2025Q2</v>
      </c>
      <c r="GL2" s="8" t="str">
        <f t="shared" si="3"/>
        <v>2025Q3</v>
      </c>
      <c r="GM2" s="8" t="str">
        <f t="shared" si="3"/>
        <v>2025Q4</v>
      </c>
      <c r="GN2" s="8" t="str">
        <f t="shared" si="3"/>
        <v>2026Q1</v>
      </c>
      <c r="GO2" s="8" t="str">
        <f t="shared" si="3"/>
        <v>2026Q2</v>
      </c>
      <c r="GP2" s="8" t="str">
        <f t="shared" si="3"/>
        <v>2026Q3</v>
      </c>
      <c r="GQ2" s="8" t="str">
        <f t="shared" si="3"/>
        <v>2026Q4</v>
      </c>
      <c r="GR2" s="8" t="str">
        <f t="shared" si="3"/>
        <v>2027Q1</v>
      </c>
      <c r="GS2" s="8" t="str">
        <f t="shared" si="3"/>
        <v>2027Q2</v>
      </c>
      <c r="GT2" s="8" t="str">
        <f t="shared" si="3"/>
        <v>2027Q3</v>
      </c>
      <c r="GU2" s="8" t="str">
        <f t="shared" si="3"/>
        <v>2027Q4</v>
      </c>
      <c r="GV2" s="8" t="str">
        <f t="shared" si="3"/>
        <v>2028Q1</v>
      </c>
      <c r="GW2" s="8" t="str">
        <f t="shared" si="3"/>
        <v>2028Q2</v>
      </c>
      <c r="GX2" s="8" t="str">
        <f t="shared" si="3"/>
        <v>2028Q3</v>
      </c>
      <c r="GY2" s="8" t="str">
        <f t="shared" si="3"/>
        <v>2028Q4</v>
      </c>
      <c r="GZ2" s="8" t="str">
        <f t="shared" si="3"/>
        <v>2029Q1</v>
      </c>
      <c r="HA2" s="8" t="str">
        <f t="shared" si="3"/>
        <v>2029Q2</v>
      </c>
      <c r="HB2" s="8" t="str">
        <f t="shared" si="3"/>
        <v>2029Q3</v>
      </c>
      <c r="HC2" s="8" t="str">
        <f t="shared" si="3"/>
        <v>2029Q4</v>
      </c>
      <c r="HD2" s="8" t="str">
        <f t="shared" si="3"/>
        <v>2030Q1</v>
      </c>
      <c r="HE2" s="8" t="str">
        <f t="shared" si="3"/>
        <v>2030Q2</v>
      </c>
      <c r="HF2" s="8" t="str">
        <f t="shared" si="3"/>
        <v>2030Q3</v>
      </c>
      <c r="HG2" s="8" t="str">
        <f t="shared" si="3"/>
        <v>2030Q4</v>
      </c>
      <c r="HH2" s="8" t="str">
        <f t="shared" si="3"/>
        <v>2031Q1</v>
      </c>
      <c r="HI2" s="8" t="str">
        <f t="shared" si="3"/>
        <v>2031Q2</v>
      </c>
      <c r="HJ2" s="8" t="str">
        <f t="shared" si="3"/>
        <v>2031Q3</v>
      </c>
      <c r="HK2" s="8" t="str">
        <f t="shared" si="3"/>
        <v>2031Q4</v>
      </c>
      <c r="HL2" s="8" t="str">
        <f t="shared" ref="HL2:JW2" si="4">"20"&amp;MID(HL3,3,2)&amp;MID(HL3,2,1)&amp;MID(HL3,1,1)</f>
        <v>2032Q1</v>
      </c>
      <c r="HM2" s="8" t="str">
        <f t="shared" si="4"/>
        <v>2032Q2</v>
      </c>
      <c r="HN2" s="8" t="str">
        <f t="shared" si="4"/>
        <v>2032Q3</v>
      </c>
      <c r="HO2" s="8" t="str">
        <f t="shared" si="4"/>
        <v>2032Q4</v>
      </c>
      <c r="HP2" s="8" t="str">
        <f t="shared" si="4"/>
        <v>2033Q1</v>
      </c>
      <c r="HQ2" s="8" t="str">
        <f t="shared" si="4"/>
        <v>2033Q2</v>
      </c>
      <c r="HR2" s="8" t="str">
        <f t="shared" si="4"/>
        <v>2033Q3</v>
      </c>
      <c r="HS2" s="8" t="str">
        <f t="shared" si="4"/>
        <v>2033Q4</v>
      </c>
      <c r="HT2" s="8" t="str">
        <f t="shared" si="4"/>
        <v>2034Q1</v>
      </c>
      <c r="HU2" s="8" t="str">
        <f t="shared" si="4"/>
        <v>2034Q2</v>
      </c>
      <c r="HV2" s="8" t="str">
        <f t="shared" si="4"/>
        <v>2034Q3</v>
      </c>
      <c r="HW2" s="8" t="str">
        <f t="shared" si="4"/>
        <v>2034Q4</v>
      </c>
      <c r="HX2" s="8" t="str">
        <f t="shared" si="4"/>
        <v>2035Q1</v>
      </c>
      <c r="HY2" s="8" t="str">
        <f t="shared" si="4"/>
        <v>2035Q2</v>
      </c>
      <c r="HZ2" s="8" t="str">
        <f t="shared" si="4"/>
        <v>2035Q3</v>
      </c>
      <c r="IA2" s="8" t="str">
        <f t="shared" si="4"/>
        <v>2035Q4</v>
      </c>
      <c r="IB2" s="8" t="str">
        <f t="shared" si="4"/>
        <v>2036Q1</v>
      </c>
      <c r="IC2" s="8" t="str">
        <f t="shared" si="4"/>
        <v>2036Q2</v>
      </c>
      <c r="ID2" s="8" t="str">
        <f t="shared" si="4"/>
        <v>2036Q3</v>
      </c>
      <c r="IE2" s="8" t="str">
        <f t="shared" si="4"/>
        <v>2036Q4</v>
      </c>
      <c r="IF2" s="8" t="str">
        <f t="shared" si="4"/>
        <v>2037Q1</v>
      </c>
      <c r="IG2" s="8" t="str">
        <f t="shared" si="4"/>
        <v>2037Q2</v>
      </c>
      <c r="IH2" s="8" t="str">
        <f t="shared" si="4"/>
        <v>2037Q3</v>
      </c>
      <c r="II2" s="8" t="str">
        <f t="shared" si="4"/>
        <v>2037Q4</v>
      </c>
      <c r="IJ2" s="8" t="str">
        <f t="shared" si="4"/>
        <v>2038Q1</v>
      </c>
      <c r="IK2" s="8" t="str">
        <f t="shared" si="4"/>
        <v>2038Q2</v>
      </c>
      <c r="IL2" s="8" t="str">
        <f t="shared" si="4"/>
        <v>2038Q3</v>
      </c>
      <c r="IM2" s="8" t="str">
        <f t="shared" si="4"/>
        <v>2038Q4</v>
      </c>
      <c r="IN2" s="8" t="str">
        <f t="shared" si="4"/>
        <v>2039Q1</v>
      </c>
      <c r="IO2" s="8" t="str">
        <f t="shared" si="4"/>
        <v>2039Q2</v>
      </c>
      <c r="IP2" s="8" t="str">
        <f t="shared" si="4"/>
        <v>2039Q3</v>
      </c>
      <c r="IQ2" s="8" t="str">
        <f t="shared" si="4"/>
        <v>2039Q4</v>
      </c>
      <c r="IR2" s="8" t="str">
        <f t="shared" si="4"/>
        <v>2040Q1</v>
      </c>
      <c r="IS2" s="8" t="str">
        <f t="shared" si="4"/>
        <v>2040Q2</v>
      </c>
      <c r="IT2" s="8" t="str">
        <f t="shared" si="4"/>
        <v>2040Q3</v>
      </c>
      <c r="IU2" s="8" t="str">
        <f t="shared" si="4"/>
        <v>2040Q4</v>
      </c>
      <c r="IV2" s="8" t="str">
        <f t="shared" si="4"/>
        <v>2041Q1</v>
      </c>
      <c r="IW2" s="8" t="str">
        <f t="shared" si="4"/>
        <v>2041Q2</v>
      </c>
      <c r="IX2" s="8" t="str">
        <f t="shared" si="4"/>
        <v>2041Q3</v>
      </c>
      <c r="IY2" s="8" t="str">
        <f t="shared" si="4"/>
        <v>2041Q4</v>
      </c>
      <c r="IZ2" s="8" t="str">
        <f t="shared" si="4"/>
        <v>2042Q1</v>
      </c>
      <c r="JA2" s="8" t="str">
        <f t="shared" si="4"/>
        <v>2042Q2</v>
      </c>
      <c r="JB2" s="8" t="str">
        <f t="shared" si="4"/>
        <v>2042Q3</v>
      </c>
      <c r="JC2" s="8" t="str">
        <f t="shared" si="4"/>
        <v>2042Q4</v>
      </c>
      <c r="JD2" s="8" t="str">
        <f t="shared" si="4"/>
        <v>2043Q1</v>
      </c>
      <c r="JE2" s="8" t="str">
        <f t="shared" si="4"/>
        <v>2043Q2</v>
      </c>
      <c r="JF2" s="8" t="str">
        <f t="shared" si="4"/>
        <v>2043Q3</v>
      </c>
      <c r="JG2" s="8" t="str">
        <f t="shared" si="4"/>
        <v>2043Q4</v>
      </c>
      <c r="JH2" s="8" t="str">
        <f t="shared" si="4"/>
        <v>2044Q1</v>
      </c>
      <c r="JI2" s="8" t="str">
        <f t="shared" si="4"/>
        <v>2044Q2</v>
      </c>
      <c r="JJ2" s="8" t="str">
        <f t="shared" si="4"/>
        <v>2044Q3</v>
      </c>
      <c r="JK2" s="8" t="str">
        <f t="shared" si="4"/>
        <v>2044Q4</v>
      </c>
      <c r="JL2" s="8" t="str">
        <f t="shared" si="4"/>
        <v>2045Q1</v>
      </c>
      <c r="JM2" s="8" t="str">
        <f t="shared" si="4"/>
        <v>2045Q2</v>
      </c>
      <c r="JN2" s="8" t="str">
        <f t="shared" si="4"/>
        <v>2045Q3</v>
      </c>
      <c r="JO2" s="8" t="str">
        <f t="shared" si="4"/>
        <v>2045Q4</v>
      </c>
      <c r="JP2" s="8" t="str">
        <f t="shared" si="4"/>
        <v>2046Q1</v>
      </c>
      <c r="JQ2" s="8" t="str">
        <f t="shared" si="4"/>
        <v>2046Q2</v>
      </c>
      <c r="JR2" s="8" t="str">
        <f t="shared" si="4"/>
        <v>2046Q3</v>
      </c>
      <c r="JS2" s="8" t="str">
        <f t="shared" si="4"/>
        <v>2046Q4</v>
      </c>
      <c r="JT2" s="8" t="str">
        <f t="shared" si="4"/>
        <v>2047Q1</v>
      </c>
      <c r="JU2" s="8" t="str">
        <f t="shared" si="4"/>
        <v>2047Q2</v>
      </c>
      <c r="JV2" s="8" t="str">
        <f t="shared" si="4"/>
        <v>2047Q3</v>
      </c>
      <c r="JW2" s="8" t="str">
        <f t="shared" si="4"/>
        <v>2047Q4</v>
      </c>
      <c r="JX2" s="8" t="str">
        <f t="shared" ref="JX2:MI2" si="5">"20"&amp;MID(JX3,3,2)&amp;MID(JX3,2,1)&amp;MID(JX3,1,1)</f>
        <v>2048Q1</v>
      </c>
      <c r="JY2" s="8" t="str">
        <f t="shared" si="5"/>
        <v>2048Q2</v>
      </c>
      <c r="JZ2" s="8" t="str">
        <f t="shared" si="5"/>
        <v>2048Q3</v>
      </c>
      <c r="KA2" s="8" t="str">
        <f t="shared" si="5"/>
        <v>2048Q4</v>
      </c>
      <c r="KB2" s="8" t="str">
        <f t="shared" si="5"/>
        <v>2049Q1</v>
      </c>
      <c r="KC2" s="8" t="str">
        <f t="shared" si="5"/>
        <v>2049Q2</v>
      </c>
      <c r="KD2" s="8" t="str">
        <f t="shared" si="5"/>
        <v>2049Q3</v>
      </c>
      <c r="KE2" s="8" t="str">
        <f t="shared" si="5"/>
        <v>2049Q4</v>
      </c>
      <c r="KF2" s="8" t="str">
        <f t="shared" si="5"/>
        <v>2050Q1</v>
      </c>
      <c r="KG2" s="8" t="str">
        <f t="shared" si="5"/>
        <v>2050Q2</v>
      </c>
      <c r="KH2" s="8" t="str">
        <f t="shared" si="5"/>
        <v>2050Q3</v>
      </c>
      <c r="KI2" s="8" t="str">
        <f t="shared" si="5"/>
        <v>2050Q4</v>
      </c>
      <c r="KJ2" s="8" t="str">
        <f t="shared" si="5"/>
        <v>2051Q1</v>
      </c>
      <c r="KK2" s="8" t="str">
        <f t="shared" si="5"/>
        <v>2051Q2</v>
      </c>
      <c r="KL2" s="8" t="str">
        <f t="shared" si="5"/>
        <v>2051Q3</v>
      </c>
      <c r="KM2" s="8" t="str">
        <f t="shared" si="5"/>
        <v>2051Q4</v>
      </c>
      <c r="KN2" s="8" t="str">
        <f t="shared" si="5"/>
        <v>2052Q1</v>
      </c>
      <c r="KO2" s="8" t="str">
        <f t="shared" si="5"/>
        <v>2052Q2</v>
      </c>
      <c r="KP2" s="8" t="str">
        <f t="shared" si="5"/>
        <v>2052Q3</v>
      </c>
      <c r="KQ2" s="8" t="str">
        <f t="shared" si="5"/>
        <v>2052Q4</v>
      </c>
      <c r="KR2" s="8" t="str">
        <f t="shared" si="5"/>
        <v>2053Q1</v>
      </c>
      <c r="KS2" s="8" t="str">
        <f t="shared" si="5"/>
        <v>2053Q2</v>
      </c>
      <c r="KT2" s="8" t="str">
        <f t="shared" si="5"/>
        <v>2053Q3</v>
      </c>
      <c r="KU2" s="8" t="str">
        <f t="shared" si="5"/>
        <v>2053Q4</v>
      </c>
      <c r="KV2" s="8" t="str">
        <f t="shared" si="5"/>
        <v>2054Q1</v>
      </c>
      <c r="KW2" s="8" t="str">
        <f t="shared" si="5"/>
        <v>2054Q2</v>
      </c>
      <c r="KX2" s="8" t="str">
        <f t="shared" si="5"/>
        <v>2054Q3</v>
      </c>
      <c r="KY2" s="8" t="str">
        <f t="shared" si="5"/>
        <v>2054Q4</v>
      </c>
      <c r="KZ2" s="8" t="str">
        <f t="shared" si="5"/>
        <v>2055Q1</v>
      </c>
      <c r="LA2" s="8" t="str">
        <f t="shared" si="5"/>
        <v>2055Q2</v>
      </c>
      <c r="LB2" s="8" t="str">
        <f t="shared" si="5"/>
        <v>2055Q3</v>
      </c>
      <c r="LC2" s="8" t="str">
        <f t="shared" si="5"/>
        <v>2055Q4</v>
      </c>
      <c r="LD2" s="8" t="str">
        <f t="shared" si="5"/>
        <v>2056Q1</v>
      </c>
      <c r="LE2" s="8" t="str">
        <f t="shared" si="5"/>
        <v>2056Q2</v>
      </c>
      <c r="LF2" s="8" t="str">
        <f t="shared" si="5"/>
        <v>2056Q3</v>
      </c>
      <c r="LG2" s="8" t="str">
        <f t="shared" si="5"/>
        <v>2056Q4</v>
      </c>
      <c r="LH2" s="8" t="str">
        <f t="shared" si="5"/>
        <v>2057Q1</v>
      </c>
      <c r="LI2" s="8" t="str">
        <f t="shared" si="5"/>
        <v>2057Q2</v>
      </c>
      <c r="LJ2" s="8" t="str">
        <f t="shared" si="5"/>
        <v>2057Q3</v>
      </c>
      <c r="LK2" s="8" t="str">
        <f t="shared" si="5"/>
        <v>2057Q4</v>
      </c>
      <c r="LL2" s="8" t="str">
        <f t="shared" si="5"/>
        <v>2058Q1</v>
      </c>
      <c r="LM2" s="8" t="str">
        <f t="shared" si="5"/>
        <v>2058Q2</v>
      </c>
      <c r="LN2" s="8" t="str">
        <f t="shared" si="5"/>
        <v>2058Q3</v>
      </c>
      <c r="LO2" s="8" t="str">
        <f t="shared" si="5"/>
        <v>2058Q4</v>
      </c>
      <c r="LP2" s="8" t="str">
        <f t="shared" si="5"/>
        <v>2059Q1</v>
      </c>
      <c r="LQ2" s="8" t="str">
        <f t="shared" si="5"/>
        <v>2059Q2</v>
      </c>
      <c r="LR2" s="8" t="str">
        <f t="shared" si="5"/>
        <v>2059Q3</v>
      </c>
      <c r="LS2" s="8" t="str">
        <f t="shared" si="5"/>
        <v>2059Q4</v>
      </c>
      <c r="LT2" s="8" t="str">
        <f t="shared" si="5"/>
        <v>2060Q1</v>
      </c>
      <c r="LU2" s="8" t="str">
        <f t="shared" si="5"/>
        <v>2060Q2</v>
      </c>
      <c r="LV2" s="8" t="str">
        <f t="shared" si="5"/>
        <v>2060Q3</v>
      </c>
      <c r="LW2" s="8" t="str">
        <f t="shared" si="5"/>
        <v>2060Q4</v>
      </c>
      <c r="LX2" s="8" t="str">
        <f t="shared" si="5"/>
        <v>2061Q1</v>
      </c>
      <c r="LY2" s="8" t="str">
        <f t="shared" si="5"/>
        <v>2061Q2</v>
      </c>
      <c r="LZ2" s="8" t="str">
        <f t="shared" si="5"/>
        <v>2061Q3</v>
      </c>
      <c r="MA2" s="8" t="str">
        <f t="shared" si="5"/>
        <v>2061Q4</v>
      </c>
      <c r="MB2" s="8" t="str">
        <f t="shared" si="5"/>
        <v>2062Q1</v>
      </c>
      <c r="MC2" s="8" t="str">
        <f t="shared" si="5"/>
        <v>2062Q2</v>
      </c>
      <c r="MD2" s="8" t="str">
        <f t="shared" si="5"/>
        <v>2062Q3</v>
      </c>
      <c r="ME2" s="8" t="str">
        <f t="shared" si="5"/>
        <v>2062Q4</v>
      </c>
      <c r="MF2" s="8" t="str">
        <f t="shared" si="5"/>
        <v>2063Q1</v>
      </c>
      <c r="MG2" s="8" t="str">
        <f t="shared" si="5"/>
        <v>2063Q2</v>
      </c>
      <c r="MH2" s="8" t="str">
        <f t="shared" si="5"/>
        <v>2063Q3</v>
      </c>
      <c r="MI2" s="8" t="str">
        <f t="shared" si="5"/>
        <v>2063Q4</v>
      </c>
      <c r="MJ2" s="8" t="str">
        <f t="shared" ref="MJ2:OU2" si="6">"20"&amp;MID(MJ3,3,2)&amp;MID(MJ3,2,1)&amp;MID(MJ3,1,1)</f>
        <v>2064Q1</v>
      </c>
      <c r="MK2" s="8" t="str">
        <f t="shared" si="6"/>
        <v>2064Q2</v>
      </c>
      <c r="ML2" s="8" t="str">
        <f t="shared" si="6"/>
        <v>2064Q3</v>
      </c>
      <c r="MM2" s="8" t="str">
        <f t="shared" si="6"/>
        <v>2064Q4</v>
      </c>
      <c r="MN2" s="8" t="str">
        <f t="shared" si="6"/>
        <v>2065Q1</v>
      </c>
      <c r="MO2" s="8" t="str">
        <f t="shared" si="6"/>
        <v>2065Q2</v>
      </c>
      <c r="MP2" s="8" t="str">
        <f t="shared" si="6"/>
        <v>2065Q3</v>
      </c>
      <c r="MQ2" s="8" t="str">
        <f t="shared" si="6"/>
        <v>2065Q4</v>
      </c>
      <c r="MR2" s="8" t="str">
        <f t="shared" si="6"/>
        <v>2066Q1</v>
      </c>
      <c r="MS2" s="8" t="str">
        <f t="shared" si="6"/>
        <v>2066Q2</v>
      </c>
      <c r="MT2" s="8" t="str">
        <f t="shared" si="6"/>
        <v>2066Q3</v>
      </c>
      <c r="MU2" s="8" t="str">
        <f t="shared" si="6"/>
        <v>2066Q4</v>
      </c>
      <c r="MV2" s="8" t="str">
        <f t="shared" si="6"/>
        <v>2067Q1</v>
      </c>
      <c r="MW2" s="8" t="str">
        <f t="shared" si="6"/>
        <v>2067Q2</v>
      </c>
      <c r="MX2" s="8" t="str">
        <f t="shared" si="6"/>
        <v>2067Q3</v>
      </c>
      <c r="MY2" s="8" t="str">
        <f t="shared" si="6"/>
        <v>2067Q4</v>
      </c>
      <c r="MZ2" s="8" t="str">
        <f t="shared" si="6"/>
        <v>2068Q1</v>
      </c>
      <c r="NA2" s="8" t="str">
        <f t="shared" si="6"/>
        <v>2068Q2</v>
      </c>
      <c r="NB2" s="8" t="str">
        <f t="shared" si="6"/>
        <v>2068Q3</v>
      </c>
      <c r="NC2" s="8" t="str">
        <f t="shared" si="6"/>
        <v>2068Q4</v>
      </c>
      <c r="ND2" s="8" t="str">
        <f t="shared" si="6"/>
        <v>2069Q1</v>
      </c>
      <c r="NE2" s="8" t="str">
        <f t="shared" si="6"/>
        <v>2069Q2</v>
      </c>
      <c r="NF2" s="8" t="str">
        <f t="shared" si="6"/>
        <v>2069Q3</v>
      </c>
      <c r="NG2" s="8" t="str">
        <f t="shared" si="6"/>
        <v>2069Q4</v>
      </c>
      <c r="NH2" s="8" t="str">
        <f t="shared" si="6"/>
        <v>2070Q1</v>
      </c>
      <c r="NI2" s="8" t="str">
        <f t="shared" si="6"/>
        <v>2070Q2</v>
      </c>
      <c r="NJ2" s="8" t="str">
        <f t="shared" si="6"/>
        <v>2070Q3</v>
      </c>
      <c r="NK2" s="8" t="str">
        <f t="shared" si="6"/>
        <v>2070Q4</v>
      </c>
      <c r="NL2" s="8" t="str">
        <f t="shared" si="6"/>
        <v>2071Q1</v>
      </c>
      <c r="NM2" s="8" t="str">
        <f t="shared" si="6"/>
        <v>2071Q2</v>
      </c>
      <c r="NN2" s="8" t="str">
        <f t="shared" si="6"/>
        <v>2071Q3</v>
      </c>
      <c r="NO2" s="8" t="str">
        <f t="shared" si="6"/>
        <v>2071Q4</v>
      </c>
      <c r="NP2" s="8" t="str">
        <f t="shared" si="6"/>
        <v>2072Q1</v>
      </c>
      <c r="NQ2" s="8" t="str">
        <f t="shared" si="6"/>
        <v>2072Q2</v>
      </c>
      <c r="NR2" s="8" t="str">
        <f t="shared" si="6"/>
        <v>2072Q3</v>
      </c>
      <c r="NS2" s="8" t="str">
        <f t="shared" si="6"/>
        <v>2072Q4</v>
      </c>
      <c r="NT2" s="8" t="str">
        <f t="shared" si="6"/>
        <v>2073Q1</v>
      </c>
      <c r="NU2" s="8" t="str">
        <f t="shared" si="6"/>
        <v>2073Q2</v>
      </c>
      <c r="NV2" s="8" t="str">
        <f t="shared" si="6"/>
        <v>2073Q3</v>
      </c>
      <c r="NW2" s="8" t="str">
        <f t="shared" si="6"/>
        <v>2073Q4</v>
      </c>
      <c r="NX2" s="8" t="str">
        <f t="shared" si="6"/>
        <v>2074Q1</v>
      </c>
      <c r="NY2" s="8" t="str">
        <f t="shared" si="6"/>
        <v>2074Q2</v>
      </c>
      <c r="NZ2" s="8" t="str">
        <f t="shared" si="6"/>
        <v>2074Q3</v>
      </c>
      <c r="OA2" s="8" t="str">
        <f t="shared" si="6"/>
        <v>2074Q4</v>
      </c>
      <c r="OB2" s="8" t="str">
        <f t="shared" si="6"/>
        <v>2075Q1</v>
      </c>
      <c r="OC2" s="8" t="str">
        <f t="shared" si="6"/>
        <v>2075Q2</v>
      </c>
      <c r="OD2" s="8" t="str">
        <f t="shared" si="6"/>
        <v>2075Q3</v>
      </c>
      <c r="OE2" s="8" t="str">
        <f t="shared" si="6"/>
        <v>2075Q4</v>
      </c>
      <c r="OF2" s="8" t="str">
        <f t="shared" si="6"/>
        <v>2076Q1</v>
      </c>
      <c r="OG2" s="8" t="str">
        <f t="shared" si="6"/>
        <v>2076Q2</v>
      </c>
      <c r="OH2" s="8" t="str">
        <f t="shared" si="6"/>
        <v>2076Q3</v>
      </c>
      <c r="OI2" s="8" t="str">
        <f t="shared" si="6"/>
        <v>2076Q4</v>
      </c>
      <c r="OJ2" s="8" t="str">
        <f t="shared" si="6"/>
        <v>2077Q1</v>
      </c>
      <c r="OK2" s="8" t="str">
        <f t="shared" si="6"/>
        <v>2077Q2</v>
      </c>
      <c r="OL2" s="8" t="str">
        <f t="shared" si="6"/>
        <v>2077Q3</v>
      </c>
      <c r="OM2" s="8" t="str">
        <f t="shared" si="6"/>
        <v>2077Q4</v>
      </c>
      <c r="ON2" s="8" t="str">
        <f t="shared" si="6"/>
        <v>2078Q1</v>
      </c>
      <c r="OO2" s="8" t="str">
        <f t="shared" si="6"/>
        <v>2078Q2</v>
      </c>
      <c r="OP2" s="8" t="str">
        <f t="shared" si="6"/>
        <v>2078Q3</v>
      </c>
      <c r="OQ2" s="8" t="str">
        <f t="shared" si="6"/>
        <v>2078Q4</v>
      </c>
      <c r="OR2" s="8" t="str">
        <f t="shared" si="6"/>
        <v>2079Q1</v>
      </c>
      <c r="OS2" s="8" t="str">
        <f t="shared" si="6"/>
        <v>2079Q2</v>
      </c>
      <c r="OT2" s="8" t="str">
        <f t="shared" si="6"/>
        <v>2079Q3</v>
      </c>
      <c r="OU2" s="8" t="str">
        <f t="shared" si="6"/>
        <v>2079Q4</v>
      </c>
      <c r="OV2" s="8" t="str">
        <f t="shared" ref="OV2:RG2" si="7">"20"&amp;MID(OV3,3,2)&amp;MID(OV3,2,1)&amp;MID(OV3,1,1)</f>
        <v>2080Q1</v>
      </c>
      <c r="OW2" s="8" t="str">
        <f t="shared" si="7"/>
        <v>2080Q2</v>
      </c>
      <c r="OX2" s="8" t="str">
        <f t="shared" si="7"/>
        <v>2080Q3</v>
      </c>
      <c r="OY2" s="8" t="str">
        <f t="shared" si="7"/>
        <v>2080Q4</v>
      </c>
      <c r="OZ2" s="8" t="str">
        <f t="shared" si="7"/>
        <v>2081Q1</v>
      </c>
      <c r="PA2" s="8" t="str">
        <f t="shared" si="7"/>
        <v>2081Q2</v>
      </c>
      <c r="PB2" s="8" t="str">
        <f t="shared" si="7"/>
        <v>2081Q3</v>
      </c>
      <c r="PC2" s="8" t="str">
        <f t="shared" si="7"/>
        <v>2081Q4</v>
      </c>
      <c r="PD2" s="8" t="str">
        <f t="shared" si="7"/>
        <v>2082Q1</v>
      </c>
      <c r="PE2" s="8" t="str">
        <f t="shared" si="7"/>
        <v>2082Q2</v>
      </c>
      <c r="PF2" s="8" t="str">
        <f t="shared" si="7"/>
        <v>2082Q3</v>
      </c>
      <c r="PG2" s="8" t="str">
        <f t="shared" si="7"/>
        <v>2082Q4</v>
      </c>
      <c r="PH2" s="8" t="str">
        <f t="shared" si="7"/>
        <v>2083Q1</v>
      </c>
      <c r="PI2" s="8" t="str">
        <f t="shared" si="7"/>
        <v>2083Q2</v>
      </c>
      <c r="PJ2" s="8" t="str">
        <f t="shared" si="7"/>
        <v>2083Q3</v>
      </c>
      <c r="PK2" s="8" t="str">
        <f t="shared" si="7"/>
        <v>2083Q4</v>
      </c>
      <c r="PL2" s="8" t="str">
        <f t="shared" si="7"/>
        <v>2084Q1</v>
      </c>
      <c r="PM2" s="8" t="str">
        <f t="shared" si="7"/>
        <v>2084Q2</v>
      </c>
      <c r="PN2" s="8" t="str">
        <f t="shared" si="7"/>
        <v>2084Q3</v>
      </c>
      <c r="PO2" s="8" t="str">
        <f t="shared" si="7"/>
        <v>2084Q4</v>
      </c>
      <c r="PP2" s="8" t="str">
        <f t="shared" si="7"/>
        <v>2085Q1</v>
      </c>
      <c r="PQ2" s="8" t="str">
        <f t="shared" si="7"/>
        <v>2085Q2</v>
      </c>
      <c r="PR2" s="8" t="str">
        <f t="shared" si="7"/>
        <v>2085Q3</v>
      </c>
      <c r="PS2" s="8" t="str">
        <f t="shared" si="7"/>
        <v>2085Q4</v>
      </c>
      <c r="PT2" s="8" t="str">
        <f t="shared" si="7"/>
        <v>2086Q1</v>
      </c>
      <c r="PU2" s="8" t="str">
        <f t="shared" si="7"/>
        <v>2086Q2</v>
      </c>
      <c r="PV2" s="8" t="str">
        <f t="shared" si="7"/>
        <v>2086Q3</v>
      </c>
      <c r="PW2" s="8" t="str">
        <f t="shared" si="7"/>
        <v>2086Q4</v>
      </c>
      <c r="PX2" s="8" t="str">
        <f t="shared" si="7"/>
        <v>2087Q1</v>
      </c>
      <c r="PY2" s="8" t="str">
        <f t="shared" si="7"/>
        <v>2087Q2</v>
      </c>
      <c r="PZ2" s="8" t="str">
        <f t="shared" si="7"/>
        <v>2087Q3</v>
      </c>
      <c r="QA2" s="8" t="str">
        <f t="shared" si="7"/>
        <v>2087Q4</v>
      </c>
      <c r="QB2" s="8" t="str">
        <f t="shared" si="7"/>
        <v>2088Q1</v>
      </c>
      <c r="QC2" s="8" t="str">
        <f t="shared" si="7"/>
        <v>2088Q2</v>
      </c>
      <c r="QD2" s="8" t="str">
        <f t="shared" si="7"/>
        <v>2088Q3</v>
      </c>
      <c r="QE2" s="8" t="str">
        <f t="shared" si="7"/>
        <v>2088Q4</v>
      </c>
      <c r="QF2" s="8" t="str">
        <f t="shared" si="7"/>
        <v>2089Q1</v>
      </c>
      <c r="QG2" s="8" t="str">
        <f t="shared" si="7"/>
        <v>2089Q2</v>
      </c>
      <c r="QH2" s="8" t="str">
        <f t="shared" si="7"/>
        <v>2089Q3</v>
      </c>
      <c r="QI2" s="8" t="str">
        <f t="shared" si="7"/>
        <v>2089Q4</v>
      </c>
      <c r="QJ2" s="8" t="str">
        <f t="shared" si="7"/>
        <v>2090Q1</v>
      </c>
      <c r="QK2" s="8" t="str">
        <f t="shared" si="7"/>
        <v>2090Q2</v>
      </c>
      <c r="QL2" s="8" t="str">
        <f t="shared" si="7"/>
        <v>2090Q3</v>
      </c>
      <c r="QM2" s="8" t="str">
        <f t="shared" si="7"/>
        <v>2090Q4</v>
      </c>
      <c r="QN2" s="8" t="str">
        <f t="shared" si="7"/>
        <v>2091Q1</v>
      </c>
      <c r="QO2" s="8" t="str">
        <f t="shared" si="7"/>
        <v>2091Q2</v>
      </c>
      <c r="QP2" s="8" t="str">
        <f t="shared" si="7"/>
        <v>2091Q3</v>
      </c>
      <c r="QQ2" s="8" t="str">
        <f t="shared" si="7"/>
        <v>2091Q4</v>
      </c>
      <c r="QR2" s="8" t="str">
        <f t="shared" si="7"/>
        <v>2092Q1</v>
      </c>
      <c r="QS2" s="8" t="str">
        <f t="shared" si="7"/>
        <v>2092Q2</v>
      </c>
      <c r="QT2" s="8" t="str">
        <f t="shared" si="7"/>
        <v>2092Q3</v>
      </c>
      <c r="QU2" s="8" t="str">
        <f t="shared" si="7"/>
        <v>2092Q4</v>
      </c>
      <c r="QV2" s="8" t="str">
        <f t="shared" si="7"/>
        <v>2093Q1</v>
      </c>
      <c r="QW2" s="8" t="str">
        <f t="shared" si="7"/>
        <v>2093Q2</v>
      </c>
      <c r="QX2" s="8" t="str">
        <f t="shared" si="7"/>
        <v>2093Q3</v>
      </c>
      <c r="QY2" s="8" t="str">
        <f t="shared" si="7"/>
        <v>2093Q4</v>
      </c>
      <c r="QZ2" s="8" t="str">
        <f t="shared" si="7"/>
        <v>2094Q1</v>
      </c>
      <c r="RA2" s="8" t="str">
        <f t="shared" si="7"/>
        <v>2094Q2</v>
      </c>
      <c r="RB2" s="8" t="str">
        <f t="shared" si="7"/>
        <v>2094Q3</v>
      </c>
      <c r="RC2" s="8" t="str">
        <f t="shared" si="7"/>
        <v>2094Q4</v>
      </c>
      <c r="RD2" s="8" t="str">
        <f t="shared" si="7"/>
        <v>2095Q1</v>
      </c>
      <c r="RE2" s="8" t="str">
        <f t="shared" si="7"/>
        <v>2095Q2</v>
      </c>
      <c r="RF2" s="8" t="str">
        <f t="shared" si="7"/>
        <v>2095Q3</v>
      </c>
      <c r="RG2" s="8" t="str">
        <f t="shared" si="7"/>
        <v>2095Q4</v>
      </c>
      <c r="RH2" s="8" t="str">
        <f t="shared" ref="RH2:RW2" si="8">"20"&amp;MID(RH3,3,2)&amp;MID(RH3,2,1)&amp;MID(RH3,1,1)</f>
        <v>2096Q1</v>
      </c>
      <c r="RI2" s="8" t="str">
        <f t="shared" si="8"/>
        <v>2096Q2</v>
      </c>
      <c r="RJ2" s="8" t="str">
        <f t="shared" si="8"/>
        <v>2096Q3</v>
      </c>
      <c r="RK2" s="8" t="str">
        <f t="shared" si="8"/>
        <v>2096Q4</v>
      </c>
      <c r="RL2" s="8" t="str">
        <f t="shared" si="8"/>
        <v>2097Q1</v>
      </c>
      <c r="RM2" s="8" t="str">
        <f t="shared" si="8"/>
        <v>2097Q2</v>
      </c>
      <c r="RN2" s="8" t="str">
        <f t="shared" si="8"/>
        <v>2097Q3</v>
      </c>
      <c r="RO2" s="8" t="str">
        <f t="shared" si="8"/>
        <v>2097Q4</v>
      </c>
      <c r="RP2" s="8" t="str">
        <f t="shared" si="8"/>
        <v>2098Q1</v>
      </c>
      <c r="RQ2" s="8" t="str">
        <f t="shared" si="8"/>
        <v>2098Q2</v>
      </c>
      <c r="RR2" s="8" t="str">
        <f t="shared" si="8"/>
        <v>2098Q3</v>
      </c>
      <c r="RS2" s="8" t="str">
        <f t="shared" si="8"/>
        <v>2098Q4</v>
      </c>
      <c r="RT2" s="8" t="str">
        <f t="shared" si="8"/>
        <v>2099Q1</v>
      </c>
      <c r="RU2" s="8" t="str">
        <f t="shared" si="8"/>
        <v>2099Q2</v>
      </c>
      <c r="RV2" s="8" t="str">
        <f t="shared" si="8"/>
        <v>2099Q3</v>
      </c>
      <c r="RW2" s="8" t="str">
        <f t="shared" si="8"/>
        <v>2099Q4</v>
      </c>
      <c r="RX2" s="8" t="str">
        <f>"21"&amp;MID(RX3,3,2)&amp;MID(RX3,2,1)&amp;MID(RX3,1,1)</f>
        <v>2100Q1</v>
      </c>
      <c r="RY2" s="8" t="str">
        <f>"21"&amp;MID(RY3,3,2)&amp;MID(RY3,2,1)&amp;MID(RY3,1,1)</f>
        <v>2100Q2</v>
      </c>
      <c r="RZ2" s="8" t="str">
        <f>"21"&amp;MID(RZ3,3,2)&amp;MID(RZ3,2,1)&amp;MID(RZ3,1,1)</f>
        <v>2100Q3</v>
      </c>
      <c r="SA2" s="8" t="str">
        <f>"21"&amp;MID(SA3,3,2)&amp;MID(SA3,2,1)&amp;MID(SA3,1,1)</f>
        <v>2100Q4</v>
      </c>
    </row>
    <row r="3" spans="1:497" ht="15.75" thickBot="1">
      <c r="A3" s="11" t="s">
        <v>95</v>
      </c>
      <c r="B3" s="456"/>
      <c r="C3" s="649"/>
      <c r="D3" s="649"/>
      <c r="G3" s="464">
        <v>2</v>
      </c>
      <c r="H3" s="10"/>
      <c r="I3" s="465">
        <v>2</v>
      </c>
      <c r="J3" s="650"/>
      <c r="K3" s="462"/>
      <c r="L3" s="7" t="s">
        <v>96</v>
      </c>
      <c r="M3" s="8" t="s">
        <v>97</v>
      </c>
      <c r="N3" s="8" t="s">
        <v>98</v>
      </c>
      <c r="O3" s="8" t="s">
        <v>99</v>
      </c>
      <c r="P3" s="8" t="s">
        <v>100</v>
      </c>
      <c r="Q3" s="8" t="s">
        <v>101</v>
      </c>
      <c r="R3" s="8" t="s">
        <v>102</v>
      </c>
      <c r="S3" s="8" t="s">
        <v>103</v>
      </c>
      <c r="T3" s="8" t="s">
        <v>104</v>
      </c>
      <c r="U3" s="8" t="s">
        <v>105</v>
      </c>
      <c r="V3" s="8" t="s">
        <v>106</v>
      </c>
      <c r="W3" s="8" t="s">
        <v>107</v>
      </c>
      <c r="X3" s="8" t="s">
        <v>108</v>
      </c>
      <c r="Y3" s="8" t="s">
        <v>109</v>
      </c>
      <c r="Z3" s="8" t="s">
        <v>110</v>
      </c>
      <c r="AA3" s="8" t="s">
        <v>111</v>
      </c>
      <c r="AB3" s="8" t="s">
        <v>112</v>
      </c>
      <c r="AC3" s="8" t="s">
        <v>113</v>
      </c>
      <c r="AD3" s="8" t="s">
        <v>114</v>
      </c>
      <c r="AE3" s="8" t="s">
        <v>115</v>
      </c>
      <c r="AF3" s="8" t="s">
        <v>116</v>
      </c>
      <c r="AG3" s="8" t="s">
        <v>117</v>
      </c>
      <c r="AH3" s="8" t="s">
        <v>118</v>
      </c>
      <c r="AI3" s="8" t="s">
        <v>119</v>
      </c>
      <c r="AJ3" s="8" t="s">
        <v>120</v>
      </c>
      <c r="AK3" s="8" t="s">
        <v>121</v>
      </c>
      <c r="AL3" s="8" t="s">
        <v>122</v>
      </c>
      <c r="AM3" s="8" t="s">
        <v>123</v>
      </c>
      <c r="AN3" s="8" t="s">
        <v>124</v>
      </c>
      <c r="AO3" s="8" t="s">
        <v>125</v>
      </c>
      <c r="AP3" s="8" t="s">
        <v>126</v>
      </c>
      <c r="AQ3" s="8" t="s">
        <v>127</v>
      </c>
      <c r="AR3" s="8" t="s">
        <v>128</v>
      </c>
      <c r="AS3" s="8" t="s">
        <v>129</v>
      </c>
      <c r="AT3" s="8" t="s">
        <v>130</v>
      </c>
      <c r="AU3" s="8" t="s">
        <v>131</v>
      </c>
      <c r="AV3" s="8" t="s">
        <v>132</v>
      </c>
      <c r="AW3" s="8" t="s">
        <v>133</v>
      </c>
      <c r="AX3" s="8" t="s">
        <v>134</v>
      </c>
      <c r="AY3" s="8" t="s">
        <v>135</v>
      </c>
      <c r="AZ3" s="8" t="s">
        <v>136</v>
      </c>
      <c r="BA3" s="8" t="s">
        <v>137</v>
      </c>
      <c r="BB3" s="8" t="s">
        <v>138</v>
      </c>
      <c r="BC3" s="8" t="s">
        <v>139</v>
      </c>
      <c r="BD3" s="8" t="s">
        <v>140</v>
      </c>
      <c r="BE3" s="8" t="s">
        <v>141</v>
      </c>
      <c r="BF3" s="8" t="s">
        <v>142</v>
      </c>
      <c r="BG3" s="8" t="s">
        <v>143</v>
      </c>
      <c r="BH3" s="8" t="s">
        <v>144</v>
      </c>
      <c r="BI3" s="8" t="s">
        <v>145</v>
      </c>
      <c r="BJ3" s="8" t="s">
        <v>146</v>
      </c>
      <c r="BK3" s="8" t="s">
        <v>147</v>
      </c>
      <c r="BL3" s="8" t="s">
        <v>148</v>
      </c>
      <c r="BM3" s="8" t="s">
        <v>149</v>
      </c>
      <c r="BN3" s="8" t="s">
        <v>150</v>
      </c>
      <c r="BO3" s="8" t="s">
        <v>151</v>
      </c>
      <c r="BP3" s="8" t="s">
        <v>152</v>
      </c>
      <c r="BQ3" s="8" t="s">
        <v>153</v>
      </c>
      <c r="BR3" s="8" t="s">
        <v>154</v>
      </c>
      <c r="BS3" s="8" t="s">
        <v>155</v>
      </c>
      <c r="BT3" s="8" t="s">
        <v>156</v>
      </c>
      <c r="BU3" s="8" t="s">
        <v>157</v>
      </c>
      <c r="BV3" s="8" t="s">
        <v>158</v>
      </c>
      <c r="BW3" s="8" t="s">
        <v>159</v>
      </c>
      <c r="BX3" s="8" t="s">
        <v>160</v>
      </c>
      <c r="BY3" s="8" t="s">
        <v>161</v>
      </c>
      <c r="BZ3" s="8" t="s">
        <v>162</v>
      </c>
      <c r="CA3" s="8" t="s">
        <v>163</v>
      </c>
      <c r="CB3" s="8" t="s">
        <v>164</v>
      </c>
      <c r="CC3" s="8" t="s">
        <v>165</v>
      </c>
      <c r="CD3" s="8" t="s">
        <v>166</v>
      </c>
      <c r="CE3" s="8" t="s">
        <v>167</v>
      </c>
      <c r="CF3" s="8" t="s">
        <v>168</v>
      </c>
      <c r="CG3" s="8" t="s">
        <v>169</v>
      </c>
      <c r="CH3" s="8" t="s">
        <v>170</v>
      </c>
      <c r="CI3" s="8" t="s">
        <v>171</v>
      </c>
      <c r="CJ3" s="8" t="s">
        <v>172</v>
      </c>
      <c r="CK3" s="8" t="s">
        <v>173</v>
      </c>
      <c r="CL3" s="8" t="s">
        <v>174</v>
      </c>
      <c r="CM3" s="8" t="s">
        <v>175</v>
      </c>
      <c r="CN3" s="8" t="s">
        <v>176</v>
      </c>
      <c r="CO3" s="8" t="s">
        <v>177</v>
      </c>
      <c r="CP3" s="8" t="s">
        <v>178</v>
      </c>
      <c r="CQ3" s="8" t="s">
        <v>179</v>
      </c>
      <c r="CR3" s="12" t="s">
        <v>180</v>
      </c>
      <c r="CS3" s="8" t="s">
        <v>181</v>
      </c>
      <c r="CT3" s="8" t="s">
        <v>182</v>
      </c>
      <c r="CU3" s="8" t="s">
        <v>183</v>
      </c>
      <c r="CV3" s="8" t="s">
        <v>184</v>
      </c>
      <c r="CW3" s="8" t="s">
        <v>185</v>
      </c>
      <c r="CX3" s="8" t="s">
        <v>186</v>
      </c>
      <c r="CY3" s="8" t="s">
        <v>187</v>
      </c>
      <c r="CZ3" s="8" t="s">
        <v>188</v>
      </c>
      <c r="DA3" s="8" t="s">
        <v>189</v>
      </c>
      <c r="DB3" s="8" t="s">
        <v>190</v>
      </c>
      <c r="DC3" s="8" t="s">
        <v>191</v>
      </c>
      <c r="DD3" s="8" t="s">
        <v>192</v>
      </c>
      <c r="DE3" s="8" t="s">
        <v>193</v>
      </c>
      <c r="DF3" s="8" t="s">
        <v>194</v>
      </c>
      <c r="DG3" s="8" t="s">
        <v>195</v>
      </c>
      <c r="DH3" s="8" t="s">
        <v>196</v>
      </c>
      <c r="DI3" s="8" t="s">
        <v>197</v>
      </c>
      <c r="DJ3" s="8" t="s">
        <v>198</v>
      </c>
      <c r="DK3" s="8" t="s">
        <v>199</v>
      </c>
      <c r="DL3" s="8" t="s">
        <v>200</v>
      </c>
      <c r="DM3" s="8" t="s">
        <v>201</v>
      </c>
      <c r="DN3" s="8" t="s">
        <v>202</v>
      </c>
      <c r="DO3" s="8" t="s">
        <v>203</v>
      </c>
      <c r="DP3" s="8" t="s">
        <v>204</v>
      </c>
      <c r="DQ3" s="8" t="s">
        <v>205</v>
      </c>
      <c r="DR3" s="8" t="s">
        <v>206</v>
      </c>
      <c r="DS3" s="8" t="s">
        <v>207</v>
      </c>
      <c r="DT3" s="8" t="s">
        <v>208</v>
      </c>
      <c r="DU3" s="8" t="s">
        <v>209</v>
      </c>
      <c r="DV3" s="8" t="s">
        <v>210</v>
      </c>
      <c r="DW3" s="8" t="s">
        <v>211</v>
      </c>
      <c r="DX3" s="8" t="s">
        <v>212</v>
      </c>
      <c r="DY3" s="8" t="s">
        <v>213</v>
      </c>
      <c r="DZ3" s="8" t="s">
        <v>214</v>
      </c>
      <c r="EA3" s="8" t="s">
        <v>215</v>
      </c>
      <c r="EB3" s="8" t="s">
        <v>216</v>
      </c>
      <c r="EC3" s="8" t="s">
        <v>217</v>
      </c>
      <c r="ED3" s="8" t="s">
        <v>218</v>
      </c>
      <c r="EE3" s="8" t="s">
        <v>219</v>
      </c>
      <c r="EF3" s="8" t="s">
        <v>220</v>
      </c>
      <c r="EG3" s="8" t="s">
        <v>221</v>
      </c>
      <c r="EH3" s="8" t="s">
        <v>222</v>
      </c>
      <c r="EI3" s="8" t="s">
        <v>223</v>
      </c>
      <c r="EJ3" s="8" t="s">
        <v>224</v>
      </c>
      <c r="EK3" s="8" t="s">
        <v>225</v>
      </c>
      <c r="EL3" s="8" t="s">
        <v>226</v>
      </c>
      <c r="EM3" s="8" t="s">
        <v>227</v>
      </c>
      <c r="EN3" s="8" t="s">
        <v>228</v>
      </c>
      <c r="EO3" s="8" t="s">
        <v>229</v>
      </c>
      <c r="EP3" s="8" t="s">
        <v>230</v>
      </c>
      <c r="EQ3" s="8" t="s">
        <v>231</v>
      </c>
      <c r="ER3" s="8" t="s">
        <v>232</v>
      </c>
      <c r="ES3" s="8" t="s">
        <v>233</v>
      </c>
      <c r="ET3" s="8" t="s">
        <v>234</v>
      </c>
      <c r="EU3" s="8" t="s">
        <v>235</v>
      </c>
      <c r="EV3" s="8" t="s">
        <v>236</v>
      </c>
      <c r="EW3" s="8" t="s">
        <v>237</v>
      </c>
      <c r="EX3" s="8" t="s">
        <v>238</v>
      </c>
      <c r="EY3" s="8" t="s">
        <v>239</v>
      </c>
      <c r="EZ3" s="8" t="s">
        <v>240</v>
      </c>
      <c r="FA3" s="8" t="s">
        <v>241</v>
      </c>
      <c r="FB3" s="8" t="s">
        <v>242</v>
      </c>
      <c r="FC3" s="8" t="s">
        <v>243</v>
      </c>
      <c r="FD3" s="8" t="s">
        <v>244</v>
      </c>
      <c r="FE3" s="8" t="s">
        <v>245</v>
      </c>
      <c r="FF3" s="8" t="s">
        <v>246</v>
      </c>
      <c r="FG3" s="8" t="s">
        <v>247</v>
      </c>
      <c r="FH3" s="8" t="s">
        <v>248</v>
      </c>
      <c r="FI3" s="8" t="s">
        <v>249</v>
      </c>
      <c r="FJ3" s="8" t="s">
        <v>250</v>
      </c>
      <c r="FK3" s="8" t="s">
        <v>251</v>
      </c>
      <c r="FL3" s="8" t="s">
        <v>252</v>
      </c>
      <c r="FM3" s="8" t="s">
        <v>253</v>
      </c>
      <c r="FN3" s="8" t="s">
        <v>254</v>
      </c>
      <c r="FO3" s="8" t="s">
        <v>255</v>
      </c>
      <c r="FP3" s="8" t="s">
        <v>256</v>
      </c>
      <c r="FQ3" s="8" t="s">
        <v>257</v>
      </c>
      <c r="FR3" s="8" t="s">
        <v>258</v>
      </c>
      <c r="FS3" s="8" t="s">
        <v>259</v>
      </c>
      <c r="FT3" s="8" t="s">
        <v>260</v>
      </c>
      <c r="FU3" s="8" t="s">
        <v>261</v>
      </c>
      <c r="FV3" s="8" t="s">
        <v>262</v>
      </c>
      <c r="FW3" s="8" t="s">
        <v>263</v>
      </c>
      <c r="FX3" s="8" t="s">
        <v>264</v>
      </c>
      <c r="FY3" s="8" t="s">
        <v>265</v>
      </c>
      <c r="FZ3" s="8" t="s">
        <v>266</v>
      </c>
      <c r="GA3" s="8" t="s">
        <v>267</v>
      </c>
      <c r="GB3" s="8" t="s">
        <v>268</v>
      </c>
      <c r="GC3" s="8" t="s">
        <v>269</v>
      </c>
      <c r="GD3" s="8" t="s">
        <v>270</v>
      </c>
      <c r="GE3" s="8" t="s">
        <v>271</v>
      </c>
      <c r="GF3" s="8" t="s">
        <v>272</v>
      </c>
      <c r="GG3" s="8" t="s">
        <v>273</v>
      </c>
      <c r="GH3" s="8" t="s">
        <v>274</v>
      </c>
      <c r="GI3" s="8" t="s">
        <v>275</v>
      </c>
      <c r="GJ3" s="8" t="s">
        <v>276</v>
      </c>
      <c r="GK3" s="8" t="s">
        <v>277</v>
      </c>
      <c r="GL3" s="8" t="s">
        <v>278</v>
      </c>
      <c r="GM3" s="8" t="s">
        <v>279</v>
      </c>
      <c r="GN3" s="8" t="s">
        <v>280</v>
      </c>
      <c r="GO3" s="8" t="s">
        <v>281</v>
      </c>
      <c r="GP3" s="8" t="s">
        <v>282</v>
      </c>
      <c r="GQ3" s="8" t="s">
        <v>283</v>
      </c>
      <c r="GR3" s="8" t="s">
        <v>284</v>
      </c>
      <c r="GS3" s="8" t="s">
        <v>285</v>
      </c>
      <c r="GT3" s="8" t="s">
        <v>286</v>
      </c>
      <c r="GU3" s="8" t="s">
        <v>287</v>
      </c>
      <c r="GV3" s="8" t="s">
        <v>288</v>
      </c>
      <c r="GW3" s="8" t="s">
        <v>377</v>
      </c>
      <c r="GX3" s="8" t="s">
        <v>379</v>
      </c>
      <c r="GY3" s="8" t="s">
        <v>378</v>
      </c>
      <c r="GZ3" s="8" t="s">
        <v>341</v>
      </c>
      <c r="HA3" s="8" t="s">
        <v>342</v>
      </c>
      <c r="HB3" s="8" t="s">
        <v>343</v>
      </c>
      <c r="HC3" s="8" t="s">
        <v>344</v>
      </c>
      <c r="HD3" s="8" t="s">
        <v>345</v>
      </c>
      <c r="HE3" s="13" t="s">
        <v>346</v>
      </c>
      <c r="HF3" s="13" t="s">
        <v>347</v>
      </c>
      <c r="HG3" s="13" t="s">
        <v>348</v>
      </c>
      <c r="HH3" s="13" t="s">
        <v>349</v>
      </c>
      <c r="HI3" s="13" t="s">
        <v>350</v>
      </c>
      <c r="HJ3" s="13" t="s">
        <v>351</v>
      </c>
      <c r="HK3" s="13" t="s">
        <v>352</v>
      </c>
      <c r="HL3" s="13" t="s">
        <v>353</v>
      </c>
      <c r="HM3" s="13" t="s">
        <v>354</v>
      </c>
      <c r="HN3" s="13" t="s">
        <v>355</v>
      </c>
      <c r="HO3" s="13" t="s">
        <v>356</v>
      </c>
      <c r="HP3" s="13" t="s">
        <v>357</v>
      </c>
      <c r="HQ3" s="13" t="s">
        <v>358</v>
      </c>
      <c r="HR3" s="13" t="s">
        <v>359</v>
      </c>
      <c r="HS3" s="13" t="s">
        <v>360</v>
      </c>
      <c r="HT3" s="13" t="s">
        <v>361</v>
      </c>
      <c r="HU3" s="13" t="s">
        <v>362</v>
      </c>
      <c r="HV3" s="13" t="s">
        <v>363</v>
      </c>
      <c r="HW3" s="13" t="s">
        <v>364</v>
      </c>
      <c r="HX3" s="13" t="s">
        <v>365</v>
      </c>
      <c r="HY3" s="13" t="s">
        <v>366</v>
      </c>
      <c r="HZ3" s="13" t="s">
        <v>367</v>
      </c>
      <c r="IA3" s="13" t="s">
        <v>368</v>
      </c>
      <c r="IB3" s="13" t="s">
        <v>369</v>
      </c>
      <c r="IC3" s="13" t="s">
        <v>370</v>
      </c>
      <c r="ID3" s="13" t="s">
        <v>371</v>
      </c>
      <c r="IE3" s="13" t="s">
        <v>372</v>
      </c>
      <c r="IF3" s="13" t="s">
        <v>373</v>
      </c>
      <c r="IG3" s="13" t="s">
        <v>374</v>
      </c>
      <c r="IH3" s="13" t="s">
        <v>375</v>
      </c>
      <c r="II3" s="13" t="s">
        <v>376</v>
      </c>
      <c r="IJ3" s="13" t="s">
        <v>478</v>
      </c>
      <c r="IK3" s="13" t="s">
        <v>479</v>
      </c>
      <c r="IL3" s="13" t="s">
        <v>480</v>
      </c>
      <c r="IM3" s="13" t="s">
        <v>481</v>
      </c>
      <c r="IN3" s="13" t="s">
        <v>482</v>
      </c>
      <c r="IO3" s="13" t="s">
        <v>483</v>
      </c>
      <c r="IP3" s="13" t="s">
        <v>484</v>
      </c>
      <c r="IQ3" s="13" t="s">
        <v>485</v>
      </c>
      <c r="IR3" s="13" t="s">
        <v>486</v>
      </c>
      <c r="IS3" s="13" t="s">
        <v>487</v>
      </c>
      <c r="IT3" s="13" t="s">
        <v>488</v>
      </c>
      <c r="IU3" s="13" t="s">
        <v>489</v>
      </c>
      <c r="IV3" s="13" t="s">
        <v>492</v>
      </c>
      <c r="IW3" s="13" t="s">
        <v>493</v>
      </c>
      <c r="IX3" s="13" t="s">
        <v>494</v>
      </c>
      <c r="IY3" s="13" t="s">
        <v>495</v>
      </c>
      <c r="IZ3" s="13" t="s">
        <v>496</v>
      </c>
      <c r="JA3" s="13" t="s">
        <v>497</v>
      </c>
      <c r="JB3" s="13" t="s">
        <v>498</v>
      </c>
      <c r="JC3" s="13" t="s">
        <v>499</v>
      </c>
      <c r="JD3" s="13" t="s">
        <v>500</v>
      </c>
      <c r="JE3" s="13" t="s">
        <v>501</v>
      </c>
      <c r="JF3" s="13" t="s">
        <v>502</v>
      </c>
      <c r="JG3" s="13" t="s">
        <v>503</v>
      </c>
      <c r="JH3" s="13" t="s">
        <v>504</v>
      </c>
      <c r="JI3" s="13" t="s">
        <v>505</v>
      </c>
      <c r="JJ3" s="13" t="s">
        <v>506</v>
      </c>
      <c r="JK3" s="13" t="s">
        <v>507</v>
      </c>
      <c r="JL3" s="13" t="s">
        <v>508</v>
      </c>
      <c r="JM3" s="13" t="s">
        <v>509</v>
      </c>
      <c r="JN3" s="13" t="s">
        <v>510</v>
      </c>
      <c r="JO3" s="13" t="s">
        <v>511</v>
      </c>
      <c r="JP3" s="13" t="s">
        <v>512</v>
      </c>
      <c r="JQ3" s="13" t="s">
        <v>513</v>
      </c>
      <c r="JR3" s="13" t="s">
        <v>514</v>
      </c>
      <c r="JS3" s="13" t="s">
        <v>515</v>
      </c>
      <c r="JT3" s="13" t="s">
        <v>516</v>
      </c>
      <c r="JU3" s="13" t="s">
        <v>517</v>
      </c>
      <c r="JV3" s="13" t="s">
        <v>518</v>
      </c>
      <c r="JW3" s="13" t="s">
        <v>519</v>
      </c>
      <c r="JX3" s="13" t="s">
        <v>520</v>
      </c>
      <c r="JY3" s="13" t="s">
        <v>521</v>
      </c>
      <c r="JZ3" s="13" t="s">
        <v>522</v>
      </c>
      <c r="KA3" s="13" t="s">
        <v>523</v>
      </c>
      <c r="KB3" s="13" t="s">
        <v>524</v>
      </c>
      <c r="KC3" s="13" t="s">
        <v>525</v>
      </c>
      <c r="KD3" s="13" t="s">
        <v>526</v>
      </c>
      <c r="KE3" s="13" t="s">
        <v>527</v>
      </c>
      <c r="KF3" s="13" t="s">
        <v>528</v>
      </c>
      <c r="KG3" s="13" t="s">
        <v>529</v>
      </c>
      <c r="KH3" s="13" t="s">
        <v>530</v>
      </c>
      <c r="KI3" s="13" t="s">
        <v>531</v>
      </c>
      <c r="KJ3" s="13" t="s">
        <v>532</v>
      </c>
      <c r="KK3" s="13" t="s">
        <v>533</v>
      </c>
      <c r="KL3" s="13" t="s">
        <v>534</v>
      </c>
      <c r="KM3" s="13" t="s">
        <v>535</v>
      </c>
      <c r="KN3" s="13" t="s">
        <v>539</v>
      </c>
      <c r="KO3" s="13" t="s">
        <v>540</v>
      </c>
      <c r="KP3" s="13" t="s">
        <v>541</v>
      </c>
      <c r="KQ3" s="13" t="s">
        <v>542</v>
      </c>
      <c r="KR3" s="13" t="s">
        <v>543</v>
      </c>
      <c r="KS3" s="13" t="s">
        <v>544</v>
      </c>
      <c r="KT3" s="13" t="s">
        <v>545</v>
      </c>
      <c r="KU3" s="13" t="s">
        <v>546</v>
      </c>
      <c r="KV3" s="13" t="s">
        <v>547</v>
      </c>
      <c r="KW3" s="13" t="s">
        <v>548</v>
      </c>
      <c r="KX3" s="13" t="s">
        <v>549</v>
      </c>
      <c r="KY3" s="13" t="s">
        <v>550</v>
      </c>
      <c r="KZ3" s="13" t="s">
        <v>551</v>
      </c>
      <c r="LA3" s="13" t="s">
        <v>552</v>
      </c>
      <c r="LB3" s="13" t="s">
        <v>553</v>
      </c>
      <c r="LC3" s="13" t="s">
        <v>554</v>
      </c>
      <c r="LD3" s="13" t="s">
        <v>555</v>
      </c>
      <c r="LE3" s="13" t="s">
        <v>556</v>
      </c>
      <c r="LF3" s="13" t="s">
        <v>557</v>
      </c>
      <c r="LG3" s="13" t="s">
        <v>558</v>
      </c>
      <c r="LH3" s="13" t="s">
        <v>559</v>
      </c>
      <c r="LI3" s="13" t="s">
        <v>560</v>
      </c>
      <c r="LJ3" s="13" t="s">
        <v>561</v>
      </c>
      <c r="LK3" s="13" t="s">
        <v>562</v>
      </c>
      <c r="LL3" s="13" t="s">
        <v>563</v>
      </c>
      <c r="LM3" s="13" t="s">
        <v>564</v>
      </c>
      <c r="LN3" s="13" t="s">
        <v>565</v>
      </c>
      <c r="LO3" s="13" t="s">
        <v>566</v>
      </c>
      <c r="LP3" s="13" t="s">
        <v>567</v>
      </c>
      <c r="LQ3" s="13" t="s">
        <v>568</v>
      </c>
      <c r="LR3" s="13" t="s">
        <v>569</v>
      </c>
      <c r="LS3" s="13" t="s">
        <v>570</v>
      </c>
      <c r="LT3" s="13" t="s">
        <v>571</v>
      </c>
      <c r="LU3" s="13" t="s">
        <v>572</v>
      </c>
      <c r="LV3" s="13" t="s">
        <v>573</v>
      </c>
      <c r="LW3" s="13" t="s">
        <v>574</v>
      </c>
      <c r="LX3" s="13" t="s">
        <v>575</v>
      </c>
      <c r="LY3" s="13" t="s">
        <v>576</v>
      </c>
      <c r="LZ3" s="13" t="s">
        <v>577</v>
      </c>
      <c r="MA3" s="13" t="s">
        <v>578</v>
      </c>
      <c r="MB3" s="13" t="s">
        <v>579</v>
      </c>
      <c r="MC3" s="13" t="s">
        <v>580</v>
      </c>
      <c r="MD3" s="13" t="s">
        <v>581</v>
      </c>
      <c r="ME3" s="13" t="s">
        <v>582</v>
      </c>
      <c r="MF3" s="13" t="s">
        <v>583</v>
      </c>
      <c r="MG3" s="13" t="s">
        <v>584</v>
      </c>
      <c r="MH3" s="13" t="s">
        <v>585</v>
      </c>
      <c r="MI3" s="13" t="s">
        <v>586</v>
      </c>
      <c r="MJ3" s="13" t="s">
        <v>587</v>
      </c>
      <c r="MK3" s="13" t="s">
        <v>588</v>
      </c>
      <c r="ML3" s="13" t="s">
        <v>589</v>
      </c>
      <c r="MM3" s="13" t="s">
        <v>590</v>
      </c>
      <c r="MN3" s="13" t="s">
        <v>591</v>
      </c>
      <c r="MO3" s="13" t="s">
        <v>592</v>
      </c>
      <c r="MP3" s="13" t="s">
        <v>593</v>
      </c>
      <c r="MQ3" s="13" t="s">
        <v>594</v>
      </c>
      <c r="MR3" s="13" t="s">
        <v>595</v>
      </c>
      <c r="MS3" s="13" t="s">
        <v>596</v>
      </c>
      <c r="MT3" s="13" t="s">
        <v>597</v>
      </c>
      <c r="MU3" s="13" t="s">
        <v>598</v>
      </c>
      <c r="MV3" s="13" t="s">
        <v>599</v>
      </c>
      <c r="MW3" s="13" t="s">
        <v>600</v>
      </c>
      <c r="MX3" s="13" t="s">
        <v>601</v>
      </c>
      <c r="MY3" s="13" t="s">
        <v>602</v>
      </c>
      <c r="MZ3" s="13" t="s">
        <v>603</v>
      </c>
      <c r="NA3" s="13" t="s">
        <v>604</v>
      </c>
      <c r="NB3" s="13" t="s">
        <v>605</v>
      </c>
      <c r="NC3" s="13" t="s">
        <v>606</v>
      </c>
      <c r="ND3" s="13" t="s">
        <v>607</v>
      </c>
      <c r="NE3" s="13" t="s">
        <v>608</v>
      </c>
      <c r="NF3" s="13" t="s">
        <v>609</v>
      </c>
      <c r="NG3" s="13" t="s">
        <v>610</v>
      </c>
      <c r="NH3" s="13" t="s">
        <v>611</v>
      </c>
      <c r="NI3" s="13" t="s">
        <v>612</v>
      </c>
      <c r="NJ3" s="13" t="s">
        <v>613</v>
      </c>
      <c r="NK3" s="13" t="s">
        <v>614</v>
      </c>
      <c r="NL3" s="13" t="s">
        <v>615</v>
      </c>
      <c r="NM3" s="13" t="s">
        <v>616</v>
      </c>
      <c r="NN3" s="13" t="s">
        <v>617</v>
      </c>
      <c r="NO3" s="13" t="s">
        <v>618</v>
      </c>
      <c r="NP3" s="13" t="s">
        <v>619</v>
      </c>
      <c r="NQ3" s="13" t="s">
        <v>620</v>
      </c>
      <c r="NR3" s="13" t="s">
        <v>621</v>
      </c>
      <c r="NS3" s="13" t="s">
        <v>622</v>
      </c>
      <c r="NT3" s="13" t="s">
        <v>623</v>
      </c>
      <c r="NU3" s="13" t="s">
        <v>624</v>
      </c>
      <c r="NV3" s="13" t="s">
        <v>625</v>
      </c>
      <c r="NW3" s="13" t="s">
        <v>626</v>
      </c>
      <c r="NX3" s="13" t="s">
        <v>627</v>
      </c>
      <c r="NY3" s="13" t="s">
        <v>628</v>
      </c>
      <c r="NZ3" s="13" t="s">
        <v>629</v>
      </c>
      <c r="OA3" s="13" t="s">
        <v>630</v>
      </c>
      <c r="OB3" s="13" t="s">
        <v>631</v>
      </c>
      <c r="OC3" s="13" t="s">
        <v>632</v>
      </c>
      <c r="OD3" s="13" t="s">
        <v>633</v>
      </c>
      <c r="OE3" s="13" t="s">
        <v>634</v>
      </c>
      <c r="OF3" s="13" t="s">
        <v>635</v>
      </c>
      <c r="OG3" s="13" t="s">
        <v>636</v>
      </c>
      <c r="OH3" s="13" t="s">
        <v>637</v>
      </c>
      <c r="OI3" s="13" t="s">
        <v>638</v>
      </c>
      <c r="OJ3" s="13" t="s">
        <v>639</v>
      </c>
      <c r="OK3" s="13" t="s">
        <v>640</v>
      </c>
      <c r="OL3" s="13" t="s">
        <v>641</v>
      </c>
      <c r="OM3" s="13" t="s">
        <v>642</v>
      </c>
      <c r="ON3" s="13" t="s">
        <v>643</v>
      </c>
      <c r="OO3" s="13" t="s">
        <v>644</v>
      </c>
      <c r="OP3" s="13" t="s">
        <v>645</v>
      </c>
      <c r="OQ3" s="13" t="s">
        <v>646</v>
      </c>
      <c r="OR3" s="13" t="s">
        <v>647</v>
      </c>
      <c r="OS3" s="13" t="s">
        <v>648</v>
      </c>
      <c r="OT3" s="13" t="s">
        <v>649</v>
      </c>
      <c r="OU3" s="13" t="s">
        <v>650</v>
      </c>
      <c r="OV3" s="13" t="s">
        <v>96</v>
      </c>
      <c r="OW3" s="13" t="s">
        <v>97</v>
      </c>
      <c r="OX3" s="13" t="s">
        <v>98</v>
      </c>
      <c r="OY3" s="13" t="s">
        <v>99</v>
      </c>
      <c r="OZ3" s="13" t="s">
        <v>100</v>
      </c>
      <c r="PA3" s="13" t="s">
        <v>101</v>
      </c>
      <c r="PB3" s="13" t="s">
        <v>102</v>
      </c>
      <c r="PC3" s="13" t="s">
        <v>103</v>
      </c>
      <c r="PD3" s="13" t="s">
        <v>104</v>
      </c>
      <c r="PE3" s="13" t="s">
        <v>105</v>
      </c>
      <c r="PF3" s="13" t="s">
        <v>106</v>
      </c>
      <c r="PG3" s="13" t="s">
        <v>107</v>
      </c>
      <c r="PH3" s="13" t="s">
        <v>108</v>
      </c>
      <c r="PI3" s="13" t="s">
        <v>109</v>
      </c>
      <c r="PJ3" s="13" t="s">
        <v>110</v>
      </c>
      <c r="PK3" s="13" t="s">
        <v>111</v>
      </c>
      <c r="PL3" s="13" t="s">
        <v>112</v>
      </c>
      <c r="PM3" s="13" t="s">
        <v>113</v>
      </c>
      <c r="PN3" s="13" t="s">
        <v>114</v>
      </c>
      <c r="PO3" s="13" t="s">
        <v>115</v>
      </c>
      <c r="PP3" s="13" t="s">
        <v>116</v>
      </c>
      <c r="PQ3" s="13" t="s">
        <v>117</v>
      </c>
      <c r="PR3" s="13" t="s">
        <v>118</v>
      </c>
      <c r="PS3" s="13" t="s">
        <v>119</v>
      </c>
      <c r="PT3" s="13" t="s">
        <v>120</v>
      </c>
      <c r="PU3" s="13" t="s">
        <v>121</v>
      </c>
      <c r="PV3" s="13" t="s">
        <v>122</v>
      </c>
      <c r="PW3" s="13" t="s">
        <v>123</v>
      </c>
      <c r="PX3" s="13" t="s">
        <v>124</v>
      </c>
      <c r="PY3" s="13" t="s">
        <v>125</v>
      </c>
      <c r="PZ3" s="13" t="s">
        <v>126</v>
      </c>
      <c r="QA3" s="13" t="s">
        <v>127</v>
      </c>
      <c r="QB3" s="13" t="s">
        <v>128</v>
      </c>
      <c r="QC3" s="13" t="s">
        <v>129</v>
      </c>
      <c r="QD3" s="13" t="s">
        <v>130</v>
      </c>
      <c r="QE3" s="13" t="s">
        <v>131</v>
      </c>
      <c r="QF3" s="13" t="s">
        <v>132</v>
      </c>
      <c r="QG3" s="13" t="s">
        <v>133</v>
      </c>
      <c r="QH3" s="13" t="s">
        <v>134</v>
      </c>
      <c r="QI3" s="13" t="s">
        <v>135</v>
      </c>
      <c r="QJ3" s="13" t="s">
        <v>136</v>
      </c>
      <c r="QK3" s="13" t="s">
        <v>137</v>
      </c>
      <c r="QL3" s="13" t="s">
        <v>138</v>
      </c>
      <c r="QM3" s="13" t="s">
        <v>139</v>
      </c>
      <c r="QN3" s="13" t="s">
        <v>140</v>
      </c>
      <c r="QO3" s="13" t="s">
        <v>141</v>
      </c>
      <c r="QP3" s="13" t="s">
        <v>142</v>
      </c>
      <c r="QQ3" s="13" t="s">
        <v>143</v>
      </c>
      <c r="QR3" s="13" t="s">
        <v>144</v>
      </c>
      <c r="QS3" s="13" t="s">
        <v>145</v>
      </c>
      <c r="QT3" s="13" t="s">
        <v>146</v>
      </c>
      <c r="QU3" s="13" t="s">
        <v>147</v>
      </c>
      <c r="QV3" s="13" t="s">
        <v>148</v>
      </c>
      <c r="QW3" s="13" t="s">
        <v>149</v>
      </c>
      <c r="QX3" s="13" t="s">
        <v>150</v>
      </c>
      <c r="QY3" s="13" t="s">
        <v>151</v>
      </c>
      <c r="QZ3" s="13" t="s">
        <v>152</v>
      </c>
      <c r="RA3" s="13" t="s">
        <v>153</v>
      </c>
      <c r="RB3" s="13" t="s">
        <v>154</v>
      </c>
      <c r="RC3" s="13" t="s">
        <v>155</v>
      </c>
      <c r="RD3" s="13" t="s">
        <v>156</v>
      </c>
      <c r="RE3" s="13" t="s">
        <v>157</v>
      </c>
      <c r="RF3" s="13" t="s">
        <v>158</v>
      </c>
      <c r="RG3" s="13" t="s">
        <v>159</v>
      </c>
      <c r="RH3" s="13" t="s">
        <v>160</v>
      </c>
      <c r="RI3" s="13" t="s">
        <v>161</v>
      </c>
      <c r="RJ3" s="13" t="s">
        <v>162</v>
      </c>
      <c r="RK3" s="13" t="s">
        <v>163</v>
      </c>
      <c r="RL3" s="13" t="s">
        <v>164</v>
      </c>
      <c r="RM3" s="13" t="s">
        <v>165</v>
      </c>
      <c r="RN3" s="13" t="s">
        <v>166</v>
      </c>
      <c r="RO3" s="13" t="s">
        <v>167</v>
      </c>
      <c r="RP3" s="13" t="s">
        <v>168</v>
      </c>
      <c r="RQ3" s="13" t="s">
        <v>169</v>
      </c>
      <c r="RR3" s="13" t="s">
        <v>170</v>
      </c>
      <c r="RS3" s="13" t="s">
        <v>171</v>
      </c>
      <c r="RT3" s="13" t="s">
        <v>172</v>
      </c>
      <c r="RU3" s="13" t="s">
        <v>173</v>
      </c>
      <c r="RV3" s="13" t="s">
        <v>174</v>
      </c>
      <c r="RW3" s="13" t="s">
        <v>175</v>
      </c>
      <c r="RX3" s="13" t="s">
        <v>176</v>
      </c>
      <c r="RY3" s="13" t="s">
        <v>177</v>
      </c>
      <c r="RZ3" s="13" t="s">
        <v>178</v>
      </c>
      <c r="SA3" s="13" t="s">
        <v>179</v>
      </c>
      <c r="SB3" s="457"/>
    </row>
    <row r="4" spans="1:497" ht="15.75" thickBot="1">
      <c r="A4" s="651" t="s">
        <v>382</v>
      </c>
      <c r="B4" s="466">
        <f>VLOOKUP(A4,H7:J28,3)</f>
        <v>0</v>
      </c>
      <c r="D4" s="467">
        <f>VLOOKUP(A4,H7:I28,2)</f>
        <v>25</v>
      </c>
      <c r="E4" s="652" t="s">
        <v>289</v>
      </c>
      <c r="G4" s="464">
        <v>3</v>
      </c>
      <c r="H4" s="468" t="s">
        <v>39</v>
      </c>
      <c r="I4" s="525">
        <v>3</v>
      </c>
      <c r="J4" s="470"/>
      <c r="K4" s="653" t="s">
        <v>39</v>
      </c>
      <c r="L4" s="471" t="s">
        <v>96</v>
      </c>
      <c r="M4" s="471" t="s">
        <v>97</v>
      </c>
      <c r="N4" s="471" t="s">
        <v>98</v>
      </c>
      <c r="O4" s="472" t="s">
        <v>99</v>
      </c>
      <c r="P4" s="471" t="s">
        <v>100</v>
      </c>
      <c r="Q4" s="471" t="s">
        <v>101</v>
      </c>
      <c r="R4" s="471" t="s">
        <v>102</v>
      </c>
      <c r="S4" s="472" t="s">
        <v>103</v>
      </c>
      <c r="T4" s="473" t="s">
        <v>104</v>
      </c>
      <c r="U4" s="471" t="s">
        <v>105</v>
      </c>
      <c r="V4" s="471" t="s">
        <v>106</v>
      </c>
      <c r="W4" s="472" t="s">
        <v>107</v>
      </c>
      <c r="X4" s="473" t="s">
        <v>108</v>
      </c>
      <c r="Y4" s="471" t="s">
        <v>109</v>
      </c>
      <c r="Z4" s="471" t="s">
        <v>110</v>
      </c>
      <c r="AA4" s="472" t="s">
        <v>111</v>
      </c>
      <c r="AB4" s="473" t="s">
        <v>112</v>
      </c>
      <c r="AC4" s="471" t="s">
        <v>113</v>
      </c>
      <c r="AD4" s="471" t="s">
        <v>114</v>
      </c>
      <c r="AE4" s="472" t="s">
        <v>115</v>
      </c>
      <c r="AF4" s="473" t="s">
        <v>116</v>
      </c>
      <c r="AG4" s="471" t="s">
        <v>117</v>
      </c>
      <c r="AH4" s="471" t="s">
        <v>118</v>
      </c>
      <c r="AI4" s="472" t="s">
        <v>119</v>
      </c>
      <c r="AJ4" s="473" t="s">
        <v>120</v>
      </c>
      <c r="AK4" s="471" t="s">
        <v>121</v>
      </c>
      <c r="AL4" s="471" t="s">
        <v>122</v>
      </c>
      <c r="AM4" s="472" t="s">
        <v>123</v>
      </c>
      <c r="AN4" s="473" t="s">
        <v>124</v>
      </c>
      <c r="AO4" s="471" t="s">
        <v>125</v>
      </c>
      <c r="AP4" s="471" t="s">
        <v>126</v>
      </c>
      <c r="AQ4" s="472" t="s">
        <v>127</v>
      </c>
      <c r="AR4" s="473" t="s">
        <v>128</v>
      </c>
      <c r="AS4" s="471" t="s">
        <v>129</v>
      </c>
      <c r="AT4" s="471" t="s">
        <v>130</v>
      </c>
      <c r="AU4" s="472" t="s">
        <v>131</v>
      </c>
      <c r="AV4" s="473" t="s">
        <v>132</v>
      </c>
      <c r="AW4" s="471" t="s">
        <v>133</v>
      </c>
      <c r="AX4" s="471" t="s">
        <v>134</v>
      </c>
      <c r="AY4" s="472" t="s">
        <v>135</v>
      </c>
      <c r="AZ4" s="473" t="s">
        <v>136</v>
      </c>
      <c r="BA4" s="471" t="s">
        <v>137</v>
      </c>
      <c r="BB4" s="471" t="s">
        <v>138</v>
      </c>
      <c r="BC4" s="472" t="s">
        <v>139</v>
      </c>
      <c r="BD4" s="473" t="s">
        <v>140</v>
      </c>
      <c r="BE4" s="471" t="s">
        <v>141</v>
      </c>
      <c r="BF4" s="471" t="s">
        <v>142</v>
      </c>
      <c r="BG4" s="472" t="s">
        <v>143</v>
      </c>
      <c r="BH4" s="473" t="s">
        <v>144</v>
      </c>
      <c r="BI4" s="471" t="s">
        <v>145</v>
      </c>
      <c r="BJ4" s="471" t="s">
        <v>146</v>
      </c>
      <c r="BK4" s="472" t="s">
        <v>147</v>
      </c>
      <c r="BL4" s="473" t="s">
        <v>148</v>
      </c>
      <c r="BM4" s="471" t="s">
        <v>149</v>
      </c>
      <c r="BN4" s="471" t="s">
        <v>150</v>
      </c>
      <c r="BO4" s="472" t="s">
        <v>151</v>
      </c>
      <c r="BP4" s="473" t="s">
        <v>152</v>
      </c>
      <c r="BQ4" s="471" t="s">
        <v>153</v>
      </c>
      <c r="BR4" s="471" t="s">
        <v>154</v>
      </c>
      <c r="BS4" s="472" t="s">
        <v>155</v>
      </c>
      <c r="BT4" s="473" t="s">
        <v>156</v>
      </c>
      <c r="BU4" s="471" t="s">
        <v>157</v>
      </c>
      <c r="BV4" s="471" t="s">
        <v>158</v>
      </c>
      <c r="BW4" s="472" t="s">
        <v>159</v>
      </c>
      <c r="BX4" s="473" t="s">
        <v>160</v>
      </c>
      <c r="BY4" s="471" t="s">
        <v>161</v>
      </c>
      <c r="BZ4" s="471" t="s">
        <v>162</v>
      </c>
      <c r="CA4" s="472" t="s">
        <v>163</v>
      </c>
      <c r="CB4" s="473" t="s">
        <v>164</v>
      </c>
      <c r="CC4" s="471" t="s">
        <v>165</v>
      </c>
      <c r="CD4" s="471" t="s">
        <v>166</v>
      </c>
      <c r="CE4" s="472" t="s">
        <v>167</v>
      </c>
      <c r="CF4" s="473" t="s">
        <v>168</v>
      </c>
      <c r="CG4" s="471" t="s">
        <v>169</v>
      </c>
      <c r="CH4" s="471" t="s">
        <v>170</v>
      </c>
      <c r="CI4" s="472" t="s">
        <v>171</v>
      </c>
      <c r="CJ4" s="473" t="s">
        <v>172</v>
      </c>
      <c r="CK4" s="471" t="s">
        <v>173</v>
      </c>
      <c r="CL4" s="471" t="s">
        <v>174</v>
      </c>
      <c r="CM4" s="472" t="s">
        <v>175</v>
      </c>
      <c r="CN4" s="473" t="s">
        <v>176</v>
      </c>
      <c r="CO4" s="471" t="s">
        <v>177</v>
      </c>
      <c r="CP4" s="471" t="s">
        <v>178</v>
      </c>
      <c r="CQ4" s="472" t="s">
        <v>179</v>
      </c>
      <c r="CR4" s="473" t="s">
        <v>180</v>
      </c>
      <c r="CS4" s="471" t="s">
        <v>181</v>
      </c>
      <c r="CT4" s="471" t="s">
        <v>182</v>
      </c>
      <c r="CU4" s="472" t="s">
        <v>183</v>
      </c>
      <c r="CV4" s="471" t="s">
        <v>184</v>
      </c>
      <c r="CW4" s="471" t="s">
        <v>185</v>
      </c>
      <c r="CX4" s="471" t="s">
        <v>186</v>
      </c>
      <c r="CY4" s="472" t="s">
        <v>187</v>
      </c>
      <c r="CZ4" s="473" t="s">
        <v>188</v>
      </c>
      <c r="DA4" s="471" t="s">
        <v>189</v>
      </c>
      <c r="DB4" s="471" t="s">
        <v>190</v>
      </c>
      <c r="DC4" s="472" t="s">
        <v>191</v>
      </c>
      <c r="DD4" s="473" t="s">
        <v>192</v>
      </c>
      <c r="DE4" s="471" t="s">
        <v>193</v>
      </c>
      <c r="DF4" s="471" t="s">
        <v>194</v>
      </c>
      <c r="DG4" s="472" t="s">
        <v>195</v>
      </c>
      <c r="DH4" s="473" t="s">
        <v>196</v>
      </c>
      <c r="DI4" s="471" t="s">
        <v>197</v>
      </c>
      <c r="DJ4" s="471" t="s">
        <v>198</v>
      </c>
      <c r="DK4" s="472" t="s">
        <v>199</v>
      </c>
      <c r="DL4" s="473" t="s">
        <v>200</v>
      </c>
      <c r="DM4" s="471" t="s">
        <v>201</v>
      </c>
      <c r="DN4" s="471" t="s">
        <v>202</v>
      </c>
      <c r="DO4" s="472" t="s">
        <v>203</v>
      </c>
      <c r="DP4" s="473" t="s">
        <v>204</v>
      </c>
      <c r="DQ4" s="471" t="s">
        <v>205</v>
      </c>
      <c r="DR4" s="471" t="s">
        <v>206</v>
      </c>
      <c r="DS4" s="472" t="s">
        <v>207</v>
      </c>
      <c r="DT4" s="471" t="s">
        <v>208</v>
      </c>
      <c r="DU4" s="471" t="s">
        <v>209</v>
      </c>
      <c r="DV4" s="471" t="s">
        <v>210</v>
      </c>
      <c r="DW4" s="472" t="s">
        <v>211</v>
      </c>
      <c r="DX4" s="473" t="s">
        <v>212</v>
      </c>
      <c r="DY4" s="471" t="s">
        <v>213</v>
      </c>
      <c r="DZ4" s="471" t="s">
        <v>214</v>
      </c>
      <c r="EA4" s="472" t="s">
        <v>215</v>
      </c>
      <c r="EB4" s="473" t="s">
        <v>216</v>
      </c>
      <c r="EC4" s="471" t="s">
        <v>217</v>
      </c>
      <c r="ED4" s="471" t="s">
        <v>218</v>
      </c>
      <c r="EE4" s="472" t="s">
        <v>219</v>
      </c>
      <c r="EF4" s="473" t="s">
        <v>220</v>
      </c>
      <c r="EG4" s="471" t="s">
        <v>221</v>
      </c>
      <c r="EH4" s="471" t="s">
        <v>222</v>
      </c>
      <c r="EI4" s="472" t="s">
        <v>223</v>
      </c>
      <c r="EJ4" s="473" t="s">
        <v>224</v>
      </c>
      <c r="EK4" s="471" t="s">
        <v>225</v>
      </c>
      <c r="EL4" s="471" t="s">
        <v>226</v>
      </c>
      <c r="EM4" s="472" t="s">
        <v>227</v>
      </c>
      <c r="EN4" s="473" t="s">
        <v>228</v>
      </c>
      <c r="EO4" s="471" t="s">
        <v>229</v>
      </c>
      <c r="EP4" s="471" t="s">
        <v>230</v>
      </c>
      <c r="EQ4" s="472" t="s">
        <v>231</v>
      </c>
      <c r="ER4" s="473" t="s">
        <v>232</v>
      </c>
      <c r="ES4" s="471" t="s">
        <v>233</v>
      </c>
      <c r="ET4" s="471" t="s">
        <v>234</v>
      </c>
      <c r="EU4" s="472" t="s">
        <v>235</v>
      </c>
      <c r="EV4" s="473" t="s">
        <v>236</v>
      </c>
      <c r="EW4" s="471" t="s">
        <v>237</v>
      </c>
      <c r="EX4" s="471" t="s">
        <v>238</v>
      </c>
      <c r="EY4" s="472" t="s">
        <v>239</v>
      </c>
      <c r="EZ4" s="473" t="s">
        <v>240</v>
      </c>
      <c r="FA4" s="471" t="s">
        <v>241</v>
      </c>
      <c r="FB4" s="471" t="s">
        <v>242</v>
      </c>
      <c r="FC4" s="472" t="s">
        <v>243</v>
      </c>
      <c r="FD4" s="473" t="s">
        <v>244</v>
      </c>
      <c r="FE4" s="471" t="s">
        <v>245</v>
      </c>
      <c r="FF4" s="471" t="s">
        <v>246</v>
      </c>
      <c r="FG4" s="472" t="s">
        <v>247</v>
      </c>
      <c r="FH4" s="473" t="s">
        <v>248</v>
      </c>
      <c r="FI4" s="471" t="s">
        <v>249</v>
      </c>
      <c r="FJ4" s="471" t="s">
        <v>250</v>
      </c>
      <c r="FK4" s="472" t="s">
        <v>251</v>
      </c>
      <c r="FL4" s="473" t="s">
        <v>252</v>
      </c>
      <c r="FM4" s="471" t="s">
        <v>253</v>
      </c>
      <c r="FN4" s="471" t="s">
        <v>254</v>
      </c>
      <c r="FO4" s="472" t="s">
        <v>255</v>
      </c>
      <c r="FP4" s="473" t="s">
        <v>256</v>
      </c>
      <c r="FQ4" s="471" t="s">
        <v>257</v>
      </c>
      <c r="FR4" s="471" t="s">
        <v>258</v>
      </c>
      <c r="FS4" s="472" t="s">
        <v>259</v>
      </c>
      <c r="FT4" s="473" t="s">
        <v>260</v>
      </c>
      <c r="FU4" s="471" t="s">
        <v>261</v>
      </c>
      <c r="FV4" s="471" t="s">
        <v>262</v>
      </c>
      <c r="FW4" s="472" t="s">
        <v>263</v>
      </c>
      <c r="FX4" s="473" t="s">
        <v>264</v>
      </c>
      <c r="FY4" s="471" t="s">
        <v>265</v>
      </c>
      <c r="FZ4" s="471" t="s">
        <v>266</v>
      </c>
      <c r="GA4" s="472" t="s">
        <v>267</v>
      </c>
      <c r="GB4" s="473" t="s">
        <v>268</v>
      </c>
      <c r="GC4" s="471" t="s">
        <v>269</v>
      </c>
      <c r="GD4" s="471" t="s">
        <v>270</v>
      </c>
      <c r="GE4" s="472" t="s">
        <v>271</v>
      </c>
      <c r="GF4" s="473" t="s">
        <v>272</v>
      </c>
      <c r="GG4" s="471" t="s">
        <v>273</v>
      </c>
      <c r="GH4" s="471" t="s">
        <v>274</v>
      </c>
      <c r="GI4" s="472" t="s">
        <v>275</v>
      </c>
      <c r="GJ4" s="473" t="s">
        <v>276</v>
      </c>
      <c r="GK4" s="471" t="s">
        <v>277</v>
      </c>
      <c r="GL4" s="471" t="s">
        <v>858</v>
      </c>
      <c r="GM4" s="472" t="s">
        <v>859</v>
      </c>
      <c r="GN4" s="473" t="s">
        <v>860</v>
      </c>
      <c r="GO4" s="471" t="s">
        <v>861</v>
      </c>
      <c r="GP4" s="471" t="s">
        <v>862</v>
      </c>
      <c r="GQ4" s="472" t="s">
        <v>863</v>
      </c>
      <c r="GR4" s="473" t="s">
        <v>864</v>
      </c>
      <c r="GS4" s="471" t="s">
        <v>865</v>
      </c>
      <c r="GT4" s="471" t="s">
        <v>866</v>
      </c>
      <c r="GU4" s="472" t="s">
        <v>867</v>
      </c>
      <c r="GV4" s="473" t="s">
        <v>868</v>
      </c>
      <c r="GW4" s="471" t="s">
        <v>869</v>
      </c>
      <c r="GX4" s="471" t="s">
        <v>870</v>
      </c>
      <c r="GY4" s="472" t="s">
        <v>871</v>
      </c>
      <c r="GZ4" s="622" t="s">
        <v>872</v>
      </c>
      <c r="HA4" s="622" t="s">
        <v>873</v>
      </c>
      <c r="HB4" s="622" t="s">
        <v>874</v>
      </c>
      <c r="HC4" s="622" t="s">
        <v>875</v>
      </c>
      <c r="HD4" s="622" t="s">
        <v>876</v>
      </c>
      <c r="HE4" s="622" t="s">
        <v>877</v>
      </c>
      <c r="HF4" s="622" t="s">
        <v>878</v>
      </c>
      <c r="HG4" s="622" t="s">
        <v>879</v>
      </c>
      <c r="HH4" s="622" t="s">
        <v>880</v>
      </c>
      <c r="HI4" s="622" t="s">
        <v>881</v>
      </c>
      <c r="HJ4" s="622" t="s">
        <v>882</v>
      </c>
      <c r="HK4" s="622" t="s">
        <v>883</v>
      </c>
      <c r="HL4" s="622" t="s">
        <v>884</v>
      </c>
      <c r="HM4" s="622" t="s">
        <v>885</v>
      </c>
      <c r="HN4" s="622" t="s">
        <v>886</v>
      </c>
      <c r="HO4" s="622" t="s">
        <v>887</v>
      </c>
      <c r="HP4" s="622" t="s">
        <v>888</v>
      </c>
      <c r="HQ4" s="622" t="s">
        <v>889</v>
      </c>
      <c r="HR4" s="622" t="s">
        <v>890</v>
      </c>
      <c r="HS4" s="622" t="s">
        <v>891</v>
      </c>
      <c r="HT4" s="622" t="s">
        <v>892</v>
      </c>
      <c r="HU4" s="622" t="s">
        <v>893</v>
      </c>
      <c r="HV4" s="622" t="s">
        <v>894</v>
      </c>
      <c r="HW4" s="622" t="s">
        <v>895</v>
      </c>
      <c r="HX4" s="622" t="s">
        <v>896</v>
      </c>
      <c r="HY4" s="622" t="s">
        <v>897</v>
      </c>
      <c r="HZ4" s="622" t="s">
        <v>898</v>
      </c>
      <c r="IA4" s="622" t="s">
        <v>899</v>
      </c>
      <c r="IB4" s="622" t="s">
        <v>900</v>
      </c>
      <c r="IC4" s="622" t="s">
        <v>901</v>
      </c>
      <c r="ID4" s="622" t="s">
        <v>902</v>
      </c>
      <c r="IE4" s="622" t="s">
        <v>903</v>
      </c>
      <c r="IF4" s="622" t="s">
        <v>904</v>
      </c>
      <c r="IG4" s="622" t="s">
        <v>905</v>
      </c>
      <c r="IH4" s="622" t="s">
        <v>906</v>
      </c>
      <c r="II4" s="622" t="s">
        <v>907</v>
      </c>
      <c r="IJ4" s="622" t="s">
        <v>908</v>
      </c>
      <c r="IK4" s="622" t="s">
        <v>909</v>
      </c>
      <c r="IL4" s="622" t="s">
        <v>910</v>
      </c>
      <c r="IM4" s="622" t="s">
        <v>911</v>
      </c>
      <c r="IN4" s="622" t="s">
        <v>912</v>
      </c>
      <c r="IO4" s="622" t="s">
        <v>913</v>
      </c>
      <c r="IP4" s="622" t="s">
        <v>914</v>
      </c>
      <c r="IQ4" s="622" t="s">
        <v>915</v>
      </c>
      <c r="IR4" s="622" t="s">
        <v>916</v>
      </c>
      <c r="IS4" s="622" t="s">
        <v>917</v>
      </c>
      <c r="IT4" s="622" t="s">
        <v>918</v>
      </c>
      <c r="IU4" s="622" t="s">
        <v>919</v>
      </c>
      <c r="IV4" s="622" t="s">
        <v>920</v>
      </c>
      <c r="IW4" s="622" t="s">
        <v>921</v>
      </c>
      <c r="IX4" s="622" t="s">
        <v>922</v>
      </c>
      <c r="IY4" s="622" t="s">
        <v>923</v>
      </c>
      <c r="IZ4" s="622" t="s">
        <v>924</v>
      </c>
      <c r="JA4" s="622" t="s">
        <v>925</v>
      </c>
      <c r="JB4" s="622" t="s">
        <v>926</v>
      </c>
      <c r="JC4" s="622" t="s">
        <v>927</v>
      </c>
      <c r="JD4" s="622" t="s">
        <v>928</v>
      </c>
      <c r="JE4" s="622" t="s">
        <v>929</v>
      </c>
      <c r="JF4" s="622" t="s">
        <v>930</v>
      </c>
      <c r="JG4" s="622" t="s">
        <v>931</v>
      </c>
      <c r="JH4" s="622" t="s">
        <v>932</v>
      </c>
      <c r="JI4" s="622" t="s">
        <v>933</v>
      </c>
      <c r="JJ4" s="622" t="s">
        <v>934</v>
      </c>
      <c r="JK4" s="622" t="s">
        <v>935</v>
      </c>
      <c r="JL4" s="622" t="s">
        <v>936</v>
      </c>
      <c r="JM4" s="622" t="s">
        <v>937</v>
      </c>
      <c r="JN4" s="622" t="s">
        <v>938</v>
      </c>
      <c r="JO4" s="622" t="s">
        <v>939</v>
      </c>
      <c r="JP4" s="622" t="s">
        <v>940</v>
      </c>
      <c r="JQ4" s="622" t="s">
        <v>941</v>
      </c>
      <c r="JR4" s="622" t="s">
        <v>942</v>
      </c>
      <c r="JS4" s="622" t="s">
        <v>943</v>
      </c>
      <c r="JT4" s="622" t="s">
        <v>944</v>
      </c>
      <c r="JU4" s="622" t="s">
        <v>945</v>
      </c>
      <c r="JV4" s="622" t="s">
        <v>946</v>
      </c>
      <c r="JW4" s="622" t="s">
        <v>947</v>
      </c>
      <c r="JX4" s="622" t="s">
        <v>948</v>
      </c>
      <c r="JY4" s="622" t="s">
        <v>949</v>
      </c>
      <c r="JZ4" s="622" t="s">
        <v>950</v>
      </c>
      <c r="KA4" s="622" t="s">
        <v>951</v>
      </c>
      <c r="KB4" s="622" t="s">
        <v>952</v>
      </c>
      <c r="KC4" s="622" t="s">
        <v>953</v>
      </c>
      <c r="KD4" s="622" t="s">
        <v>954</v>
      </c>
      <c r="KE4" s="622" t="s">
        <v>955</v>
      </c>
      <c r="KF4" s="622" t="s">
        <v>956</v>
      </c>
      <c r="KG4" s="622" t="s">
        <v>957</v>
      </c>
      <c r="KH4" s="622" t="s">
        <v>958</v>
      </c>
      <c r="KI4" s="622" t="s">
        <v>959</v>
      </c>
      <c r="KJ4" s="622" t="s">
        <v>960</v>
      </c>
      <c r="KK4" s="622" t="s">
        <v>961</v>
      </c>
      <c r="KL4" s="622" t="s">
        <v>962</v>
      </c>
      <c r="KM4" s="622" t="s">
        <v>963</v>
      </c>
      <c r="KN4" s="622" t="s">
        <v>964</v>
      </c>
      <c r="KO4" s="622" t="s">
        <v>965</v>
      </c>
      <c r="KP4" s="622" t="s">
        <v>966</v>
      </c>
      <c r="KQ4" s="622" t="s">
        <v>967</v>
      </c>
      <c r="KR4" s="622" t="s">
        <v>968</v>
      </c>
      <c r="KS4" s="622" t="s">
        <v>969</v>
      </c>
      <c r="KT4" s="622" t="s">
        <v>970</v>
      </c>
      <c r="KU4" s="622" t="s">
        <v>971</v>
      </c>
      <c r="KV4" s="622" t="s">
        <v>972</v>
      </c>
      <c r="KW4" s="622" t="s">
        <v>973</v>
      </c>
      <c r="KX4" s="622" t="s">
        <v>974</v>
      </c>
      <c r="KY4" s="622" t="s">
        <v>975</v>
      </c>
      <c r="KZ4" s="622" t="s">
        <v>976</v>
      </c>
      <c r="LA4" s="622" t="s">
        <v>977</v>
      </c>
      <c r="LB4" s="622" t="s">
        <v>978</v>
      </c>
      <c r="LC4" s="622" t="s">
        <v>979</v>
      </c>
      <c r="LD4" s="622" t="s">
        <v>980</v>
      </c>
      <c r="LE4" s="622" t="s">
        <v>981</v>
      </c>
      <c r="LF4" s="622" t="s">
        <v>982</v>
      </c>
      <c r="LG4" s="622" t="s">
        <v>983</v>
      </c>
      <c r="LH4" s="622" t="s">
        <v>984</v>
      </c>
      <c r="LI4" s="622" t="s">
        <v>985</v>
      </c>
      <c r="LJ4" s="622" t="s">
        <v>986</v>
      </c>
      <c r="LK4" s="622" t="s">
        <v>987</v>
      </c>
      <c r="LL4" s="622" t="s">
        <v>988</v>
      </c>
      <c r="LM4" s="622" t="s">
        <v>989</v>
      </c>
      <c r="LN4" s="622" t="s">
        <v>990</v>
      </c>
      <c r="LO4" s="622" t="s">
        <v>991</v>
      </c>
      <c r="LP4" s="622" t="s">
        <v>992</v>
      </c>
      <c r="LQ4" s="622" t="s">
        <v>993</v>
      </c>
      <c r="LR4" s="622" t="s">
        <v>994</v>
      </c>
      <c r="LS4" s="622" t="s">
        <v>995</v>
      </c>
      <c r="LT4" s="622" t="s">
        <v>996</v>
      </c>
      <c r="LU4" s="622" t="s">
        <v>997</v>
      </c>
      <c r="LV4" s="622" t="s">
        <v>998</v>
      </c>
      <c r="LW4" s="622" t="s">
        <v>999</v>
      </c>
      <c r="LX4" s="622" t="s">
        <v>1000</v>
      </c>
      <c r="LY4" s="622" t="s">
        <v>1001</v>
      </c>
      <c r="LZ4" s="622" t="s">
        <v>1002</v>
      </c>
      <c r="MA4" s="622" t="s">
        <v>1003</v>
      </c>
      <c r="MB4" s="622" t="s">
        <v>1004</v>
      </c>
      <c r="MC4" s="622" t="s">
        <v>1005</v>
      </c>
      <c r="MD4" s="622" t="s">
        <v>1006</v>
      </c>
      <c r="ME4" s="622" t="s">
        <v>1007</v>
      </c>
      <c r="MF4" s="622" t="s">
        <v>1008</v>
      </c>
      <c r="MG4" s="622" t="s">
        <v>1009</v>
      </c>
      <c r="MH4" s="622" t="s">
        <v>1010</v>
      </c>
      <c r="MI4" s="622" t="s">
        <v>1011</v>
      </c>
      <c r="MJ4" s="622" t="s">
        <v>1012</v>
      </c>
      <c r="MK4" s="622" t="s">
        <v>1013</v>
      </c>
      <c r="ML4" s="622" t="s">
        <v>1014</v>
      </c>
      <c r="MM4" s="622" t="s">
        <v>1015</v>
      </c>
      <c r="MN4" s="622" t="s">
        <v>1016</v>
      </c>
      <c r="MO4" s="622" t="s">
        <v>1017</v>
      </c>
      <c r="MP4" s="622" t="s">
        <v>1018</v>
      </c>
      <c r="MQ4" s="622" t="s">
        <v>1019</v>
      </c>
      <c r="MR4" s="622" t="s">
        <v>1020</v>
      </c>
      <c r="MS4" s="622" t="s">
        <v>1021</v>
      </c>
      <c r="MT4" s="622" t="s">
        <v>1022</v>
      </c>
      <c r="MU4" s="622" t="s">
        <v>1023</v>
      </c>
      <c r="MV4" s="622" t="s">
        <v>1024</v>
      </c>
      <c r="MW4" s="622" t="s">
        <v>1025</v>
      </c>
      <c r="MX4" s="622" t="s">
        <v>1026</v>
      </c>
      <c r="MY4" s="622" t="s">
        <v>1027</v>
      </c>
      <c r="MZ4" s="622" t="s">
        <v>1028</v>
      </c>
      <c r="NA4" s="622" t="s">
        <v>1029</v>
      </c>
      <c r="NB4" s="622" t="s">
        <v>1030</v>
      </c>
      <c r="NC4" s="622" t="s">
        <v>1031</v>
      </c>
      <c r="ND4" s="622" t="s">
        <v>1032</v>
      </c>
      <c r="NE4" s="622" t="s">
        <v>1033</v>
      </c>
      <c r="NF4" s="622" t="s">
        <v>1034</v>
      </c>
      <c r="NG4" s="622" t="s">
        <v>1035</v>
      </c>
      <c r="NH4" s="622" t="s">
        <v>1036</v>
      </c>
      <c r="NI4" s="622" t="s">
        <v>1037</v>
      </c>
      <c r="NJ4" s="622" t="s">
        <v>1038</v>
      </c>
      <c r="NK4" s="622" t="s">
        <v>1039</v>
      </c>
      <c r="NL4" s="622" t="s">
        <v>1040</v>
      </c>
      <c r="NM4" s="622" t="s">
        <v>1041</v>
      </c>
      <c r="NN4" s="622" t="s">
        <v>1042</v>
      </c>
      <c r="NO4" s="622" t="s">
        <v>1043</v>
      </c>
      <c r="NP4" s="622" t="s">
        <v>1044</v>
      </c>
      <c r="NQ4" s="622" t="s">
        <v>1045</v>
      </c>
      <c r="NR4" s="622" t="s">
        <v>1046</v>
      </c>
      <c r="NS4" s="622" t="s">
        <v>1047</v>
      </c>
      <c r="NT4" s="622" t="s">
        <v>1048</v>
      </c>
      <c r="NU4" s="622" t="s">
        <v>1049</v>
      </c>
      <c r="NV4" s="622" t="s">
        <v>1050</v>
      </c>
      <c r="NW4" s="622" t="s">
        <v>1051</v>
      </c>
      <c r="NX4" s="622" t="s">
        <v>1052</v>
      </c>
      <c r="NY4" s="622" t="s">
        <v>1053</v>
      </c>
      <c r="NZ4" s="622" t="s">
        <v>1054</v>
      </c>
      <c r="OA4" s="622" t="s">
        <v>1055</v>
      </c>
      <c r="OB4" s="622" t="s">
        <v>1056</v>
      </c>
      <c r="OC4" s="622" t="s">
        <v>1057</v>
      </c>
      <c r="OD4" s="622" t="s">
        <v>1058</v>
      </c>
      <c r="OE4" s="622" t="s">
        <v>1059</v>
      </c>
      <c r="OF4" s="622" t="s">
        <v>1060</v>
      </c>
      <c r="OG4" s="622" t="s">
        <v>1061</v>
      </c>
      <c r="OH4" s="622" t="s">
        <v>1062</v>
      </c>
      <c r="OI4" s="622" t="s">
        <v>1063</v>
      </c>
      <c r="OJ4" s="622" t="s">
        <v>1064</v>
      </c>
      <c r="OK4" s="622" t="s">
        <v>1065</v>
      </c>
      <c r="OL4" s="622" t="s">
        <v>1066</v>
      </c>
      <c r="OM4" s="622" t="s">
        <v>1067</v>
      </c>
      <c r="ON4" s="622" t="s">
        <v>1068</v>
      </c>
      <c r="OO4" s="622" t="s">
        <v>1069</v>
      </c>
      <c r="OP4" s="622" t="s">
        <v>1070</v>
      </c>
      <c r="OQ4" s="622" t="s">
        <v>1071</v>
      </c>
      <c r="OR4" s="622" t="s">
        <v>1072</v>
      </c>
      <c r="OS4" s="622" t="s">
        <v>1073</v>
      </c>
      <c r="OT4" s="622" t="s">
        <v>1074</v>
      </c>
      <c r="OU4" s="622" t="s">
        <v>1075</v>
      </c>
      <c r="OV4" s="622" t="s">
        <v>1076</v>
      </c>
      <c r="OW4" s="622" t="s">
        <v>1077</v>
      </c>
      <c r="OX4" s="622" t="s">
        <v>1078</v>
      </c>
      <c r="OY4" s="622" t="s">
        <v>1079</v>
      </c>
      <c r="OZ4" s="622" t="s">
        <v>1080</v>
      </c>
      <c r="PA4" s="622" t="s">
        <v>1081</v>
      </c>
      <c r="PB4" s="622" t="s">
        <v>1082</v>
      </c>
      <c r="PC4" s="622" t="s">
        <v>1083</v>
      </c>
      <c r="PD4" s="622" t="s">
        <v>1084</v>
      </c>
      <c r="PE4" s="622" t="s">
        <v>1085</v>
      </c>
      <c r="PF4" s="622" t="s">
        <v>1086</v>
      </c>
      <c r="PG4" s="622" t="s">
        <v>1087</v>
      </c>
      <c r="PH4" s="622" t="s">
        <v>1088</v>
      </c>
      <c r="PI4" s="622" t="s">
        <v>1089</v>
      </c>
      <c r="PJ4" s="622" t="s">
        <v>1090</v>
      </c>
      <c r="PK4" s="622" t="s">
        <v>1091</v>
      </c>
      <c r="PL4" s="622" t="s">
        <v>1092</v>
      </c>
      <c r="PM4" s="622" t="s">
        <v>1093</v>
      </c>
      <c r="PN4" s="622" t="s">
        <v>1094</v>
      </c>
      <c r="PO4" s="622" t="s">
        <v>1095</v>
      </c>
      <c r="PP4" s="622" t="s">
        <v>1096</v>
      </c>
      <c r="PQ4" s="622" t="s">
        <v>1097</v>
      </c>
      <c r="PR4" s="622" t="s">
        <v>1098</v>
      </c>
      <c r="PS4" s="622" t="s">
        <v>1099</v>
      </c>
      <c r="PT4" s="622" t="s">
        <v>1100</v>
      </c>
      <c r="PU4" s="622" t="s">
        <v>1101</v>
      </c>
      <c r="PV4" s="622" t="s">
        <v>1102</v>
      </c>
      <c r="PW4" s="622" t="s">
        <v>1103</v>
      </c>
      <c r="PX4" s="622" t="s">
        <v>1104</v>
      </c>
      <c r="PY4" s="622" t="s">
        <v>1105</v>
      </c>
      <c r="PZ4" s="622" t="s">
        <v>1106</v>
      </c>
      <c r="QA4" s="622" t="s">
        <v>1107</v>
      </c>
      <c r="QB4" s="622" t="s">
        <v>1108</v>
      </c>
      <c r="QC4" s="622" t="s">
        <v>1109</v>
      </c>
      <c r="QD4" s="622" t="s">
        <v>1110</v>
      </c>
      <c r="QE4" s="622" t="s">
        <v>1111</v>
      </c>
      <c r="QF4" s="622" t="s">
        <v>1112</v>
      </c>
      <c r="QG4" s="622" t="s">
        <v>1113</v>
      </c>
      <c r="QH4" s="622" t="s">
        <v>1114</v>
      </c>
      <c r="QI4" s="622" t="s">
        <v>1115</v>
      </c>
      <c r="QJ4" s="622" t="s">
        <v>1116</v>
      </c>
      <c r="QK4" s="622" t="s">
        <v>1117</v>
      </c>
      <c r="QL4" s="622" t="s">
        <v>1118</v>
      </c>
      <c r="QM4" s="622" t="s">
        <v>1119</v>
      </c>
      <c r="QN4" s="622" t="s">
        <v>1120</v>
      </c>
      <c r="QO4" s="622" t="s">
        <v>1121</v>
      </c>
      <c r="QP4" s="622" t="s">
        <v>1122</v>
      </c>
      <c r="QQ4" s="622" t="s">
        <v>1123</v>
      </c>
      <c r="QR4" s="622" t="s">
        <v>1124</v>
      </c>
      <c r="QS4" s="622" t="s">
        <v>1125</v>
      </c>
      <c r="QT4" s="622" t="s">
        <v>1126</v>
      </c>
      <c r="QU4" s="622" t="s">
        <v>1127</v>
      </c>
      <c r="QV4" s="622" t="s">
        <v>1128</v>
      </c>
      <c r="QW4" s="622" t="s">
        <v>1129</v>
      </c>
      <c r="QX4" s="622" t="s">
        <v>1130</v>
      </c>
      <c r="QY4" s="622" t="s">
        <v>1131</v>
      </c>
      <c r="QZ4" s="622" t="s">
        <v>1132</v>
      </c>
      <c r="RA4" s="622" t="s">
        <v>1133</v>
      </c>
      <c r="RB4" s="622" t="s">
        <v>1134</v>
      </c>
      <c r="RC4" s="622" t="s">
        <v>1135</v>
      </c>
      <c r="RD4" s="622" t="s">
        <v>1136</v>
      </c>
      <c r="RE4" s="622" t="s">
        <v>1137</v>
      </c>
      <c r="RF4" s="622" t="s">
        <v>1138</v>
      </c>
      <c r="RG4" s="622" t="s">
        <v>1139</v>
      </c>
      <c r="RH4" s="622" t="s">
        <v>1140</v>
      </c>
      <c r="RI4" s="622" t="s">
        <v>1141</v>
      </c>
      <c r="RJ4" s="622" t="s">
        <v>1142</v>
      </c>
      <c r="RK4" s="622" t="s">
        <v>1143</v>
      </c>
      <c r="RL4" s="622" t="s">
        <v>1144</v>
      </c>
      <c r="RM4" s="622" t="s">
        <v>1145</v>
      </c>
      <c r="RN4" s="622" t="s">
        <v>1146</v>
      </c>
      <c r="RO4" s="622" t="s">
        <v>1147</v>
      </c>
      <c r="RP4" s="622" t="s">
        <v>1148</v>
      </c>
      <c r="RQ4" s="622" t="s">
        <v>1149</v>
      </c>
      <c r="RR4" s="622" t="s">
        <v>1150</v>
      </c>
      <c r="RS4" s="622" t="s">
        <v>1151</v>
      </c>
      <c r="RT4" s="622" t="s">
        <v>1152</v>
      </c>
      <c r="RU4" s="622" t="s">
        <v>1153</v>
      </c>
      <c r="RV4" s="622" t="s">
        <v>1154</v>
      </c>
      <c r="RW4" s="622" t="s">
        <v>1155</v>
      </c>
      <c r="RX4" s="622" t="s">
        <v>1156</v>
      </c>
      <c r="RY4" s="622" t="s">
        <v>1157</v>
      </c>
      <c r="RZ4" s="622" t="s">
        <v>1158</v>
      </c>
      <c r="SA4" s="622" t="s">
        <v>1159</v>
      </c>
    </row>
    <row r="5" spans="1:497">
      <c r="G5" s="464">
        <v>4</v>
      </c>
      <c r="H5" s="477"/>
      <c r="I5" s="654">
        <v>4</v>
      </c>
      <c r="J5" s="478"/>
      <c r="K5" s="655"/>
      <c r="L5" s="479">
        <v>1979</v>
      </c>
      <c r="M5" s="480">
        <v>1980</v>
      </c>
      <c r="N5" s="480">
        <v>1980</v>
      </c>
      <c r="O5" s="481">
        <v>1980</v>
      </c>
      <c r="P5" s="480">
        <v>1980</v>
      </c>
      <c r="Q5" s="480">
        <v>1981</v>
      </c>
      <c r="R5" s="480">
        <v>1981</v>
      </c>
      <c r="S5" s="481">
        <v>1981</v>
      </c>
      <c r="T5" s="480">
        <v>1981</v>
      </c>
      <c r="U5" s="480">
        <v>1982</v>
      </c>
      <c r="V5" s="480">
        <v>1982</v>
      </c>
      <c r="W5" s="481">
        <v>1982</v>
      </c>
      <c r="X5" s="480">
        <v>1982</v>
      </c>
      <c r="Y5" s="480">
        <v>1983</v>
      </c>
      <c r="Z5" s="480">
        <v>1983</v>
      </c>
      <c r="AA5" s="481">
        <v>1983</v>
      </c>
      <c r="AB5" s="480">
        <v>1983</v>
      </c>
      <c r="AC5" s="480">
        <v>1984</v>
      </c>
      <c r="AD5" s="480">
        <v>1984</v>
      </c>
      <c r="AE5" s="481">
        <v>1984</v>
      </c>
      <c r="AF5" s="480">
        <v>1984</v>
      </c>
      <c r="AG5" s="480">
        <v>1985</v>
      </c>
      <c r="AH5" s="480">
        <v>1985</v>
      </c>
      <c r="AI5" s="481">
        <v>1985</v>
      </c>
      <c r="AJ5" s="480">
        <v>1985</v>
      </c>
      <c r="AK5" s="480">
        <v>1986</v>
      </c>
      <c r="AL5" s="480">
        <v>1986</v>
      </c>
      <c r="AM5" s="481">
        <v>1986</v>
      </c>
      <c r="AN5" s="480">
        <v>1986</v>
      </c>
      <c r="AO5" s="480">
        <v>1987</v>
      </c>
      <c r="AP5" s="480">
        <v>1987</v>
      </c>
      <c r="AQ5" s="481">
        <v>1987</v>
      </c>
      <c r="AR5" s="480">
        <v>1987</v>
      </c>
      <c r="AS5" s="480">
        <v>1988</v>
      </c>
      <c r="AT5" s="480">
        <v>1988</v>
      </c>
      <c r="AU5" s="481">
        <v>1988</v>
      </c>
      <c r="AV5" s="480">
        <v>1988</v>
      </c>
      <c r="AW5" s="480">
        <v>1989</v>
      </c>
      <c r="AX5" s="480">
        <v>1989</v>
      </c>
      <c r="AY5" s="481">
        <v>1989</v>
      </c>
      <c r="AZ5" s="480">
        <v>1989</v>
      </c>
      <c r="BA5" s="480">
        <v>1990</v>
      </c>
      <c r="BB5" s="480">
        <v>1990</v>
      </c>
      <c r="BC5" s="481">
        <v>1990</v>
      </c>
      <c r="BD5" s="480">
        <v>1990</v>
      </c>
      <c r="BE5" s="480">
        <v>1991</v>
      </c>
      <c r="BF5" s="480">
        <v>1991</v>
      </c>
      <c r="BG5" s="481">
        <v>1991</v>
      </c>
      <c r="BH5" s="480">
        <v>1991</v>
      </c>
      <c r="BI5" s="480">
        <v>1992</v>
      </c>
      <c r="BJ5" s="480">
        <v>1992</v>
      </c>
      <c r="BK5" s="481">
        <v>1992</v>
      </c>
      <c r="BL5" s="480">
        <v>1992</v>
      </c>
      <c r="BM5" s="480">
        <v>1993</v>
      </c>
      <c r="BN5" s="480">
        <v>1993</v>
      </c>
      <c r="BO5" s="481">
        <v>1993</v>
      </c>
      <c r="BP5" s="480">
        <v>1993</v>
      </c>
      <c r="BQ5" s="480">
        <v>1994</v>
      </c>
      <c r="BR5" s="480">
        <v>1994</v>
      </c>
      <c r="BS5" s="481">
        <v>1994</v>
      </c>
      <c r="BT5" s="480">
        <v>1994</v>
      </c>
      <c r="BU5" s="480">
        <v>1995</v>
      </c>
      <c r="BV5" s="480">
        <v>1995</v>
      </c>
      <c r="BW5" s="481">
        <v>1995</v>
      </c>
      <c r="BX5" s="480">
        <v>1995</v>
      </c>
      <c r="BY5" s="480">
        <v>1996</v>
      </c>
      <c r="BZ5" s="480">
        <v>1996</v>
      </c>
      <c r="CA5" s="481">
        <v>1996</v>
      </c>
      <c r="CB5" s="480">
        <v>1996</v>
      </c>
      <c r="CC5" s="480">
        <v>1997</v>
      </c>
      <c r="CD5" s="480">
        <v>1997</v>
      </c>
      <c r="CE5" s="481">
        <v>1997</v>
      </c>
      <c r="CF5" s="480">
        <v>1997</v>
      </c>
      <c r="CG5" s="480">
        <v>1998</v>
      </c>
      <c r="CH5" s="480">
        <v>1998</v>
      </c>
      <c r="CI5" s="481">
        <v>1998</v>
      </c>
      <c r="CJ5" s="480">
        <v>1998</v>
      </c>
      <c r="CK5" s="480">
        <v>1999</v>
      </c>
      <c r="CL5" s="480">
        <v>1999</v>
      </c>
      <c r="CM5" s="481">
        <v>1999</v>
      </c>
      <c r="CN5" s="480">
        <v>1999</v>
      </c>
      <c r="CO5" s="480">
        <v>2000</v>
      </c>
      <c r="CP5" s="480">
        <v>2000</v>
      </c>
      <c r="CQ5" s="481">
        <v>2000</v>
      </c>
      <c r="CR5" s="480">
        <v>2000</v>
      </c>
      <c r="CS5" s="480">
        <v>2001</v>
      </c>
      <c r="CT5" s="480">
        <v>2001</v>
      </c>
      <c r="CU5" s="481">
        <v>2001</v>
      </c>
      <c r="CV5" s="480">
        <v>2001</v>
      </c>
      <c r="CW5" s="480">
        <v>2002</v>
      </c>
      <c r="CX5" s="480">
        <v>2002</v>
      </c>
      <c r="CY5" s="481">
        <v>2002</v>
      </c>
      <c r="CZ5" s="480">
        <v>2002</v>
      </c>
      <c r="DA5" s="480">
        <v>2003</v>
      </c>
      <c r="DB5" s="480">
        <v>2003</v>
      </c>
      <c r="DC5" s="481">
        <v>2003</v>
      </c>
      <c r="DD5" s="480">
        <v>2003</v>
      </c>
      <c r="DE5" s="480">
        <v>2004</v>
      </c>
      <c r="DF5" s="480">
        <v>2004</v>
      </c>
      <c r="DG5" s="481">
        <v>2004</v>
      </c>
      <c r="DH5" s="480">
        <v>2004</v>
      </c>
      <c r="DI5" s="480">
        <v>2005</v>
      </c>
      <c r="DJ5" s="480">
        <v>2005</v>
      </c>
      <c r="DK5" s="481">
        <v>2005</v>
      </c>
      <c r="DL5" s="480">
        <v>2005</v>
      </c>
      <c r="DM5" s="480">
        <v>2006</v>
      </c>
      <c r="DN5" s="480">
        <v>2006</v>
      </c>
      <c r="DO5" s="481">
        <v>2006</v>
      </c>
      <c r="DP5" s="480">
        <v>2006</v>
      </c>
      <c r="DQ5" s="480">
        <v>2007</v>
      </c>
      <c r="DR5" s="480">
        <v>2007</v>
      </c>
      <c r="DS5" s="481">
        <v>2007</v>
      </c>
      <c r="DT5" s="480">
        <v>2007</v>
      </c>
      <c r="DU5" s="480">
        <v>2008</v>
      </c>
      <c r="DV5" s="480">
        <v>2008</v>
      </c>
      <c r="DW5" s="481">
        <v>2008</v>
      </c>
      <c r="DX5" s="480">
        <v>2008</v>
      </c>
      <c r="DY5" s="480">
        <v>2009</v>
      </c>
      <c r="DZ5" s="480">
        <v>2009</v>
      </c>
      <c r="EA5" s="481">
        <v>2009</v>
      </c>
      <c r="EB5" s="480">
        <v>2009</v>
      </c>
      <c r="EC5" s="480">
        <v>2010</v>
      </c>
      <c r="ED5" s="480">
        <v>2010</v>
      </c>
      <c r="EE5" s="481">
        <v>2010</v>
      </c>
      <c r="EF5" s="480">
        <v>2010</v>
      </c>
      <c r="EG5" s="480">
        <v>2011</v>
      </c>
      <c r="EH5" s="480">
        <v>2011</v>
      </c>
      <c r="EI5" s="481">
        <v>2011</v>
      </c>
      <c r="EJ5" s="480">
        <v>2011</v>
      </c>
      <c r="EK5" s="480">
        <v>2012</v>
      </c>
      <c r="EL5" s="480">
        <v>2012</v>
      </c>
      <c r="EM5" s="481">
        <v>2012</v>
      </c>
      <c r="EN5" s="480">
        <v>2012</v>
      </c>
      <c r="EO5" s="480">
        <v>2013</v>
      </c>
      <c r="EP5" s="480">
        <v>2013</v>
      </c>
      <c r="EQ5" s="481">
        <v>2013</v>
      </c>
      <c r="ER5" s="480">
        <v>2013</v>
      </c>
      <c r="ES5" s="480">
        <v>2014</v>
      </c>
      <c r="ET5" s="480">
        <v>2014</v>
      </c>
      <c r="EU5" s="481">
        <v>2014</v>
      </c>
      <c r="EV5" s="480">
        <v>2014</v>
      </c>
      <c r="EW5" s="480">
        <v>2015</v>
      </c>
      <c r="EX5" s="480">
        <v>2015</v>
      </c>
      <c r="EY5" s="481">
        <v>2015</v>
      </c>
      <c r="EZ5" s="480">
        <v>2015</v>
      </c>
      <c r="FA5" s="480">
        <v>2016</v>
      </c>
      <c r="FB5" s="480">
        <v>2016</v>
      </c>
      <c r="FC5" s="481">
        <v>2016</v>
      </c>
      <c r="FD5" s="480">
        <v>2016</v>
      </c>
      <c r="FE5" s="480">
        <v>2017</v>
      </c>
      <c r="FF5" s="480">
        <v>2017</v>
      </c>
      <c r="FG5" s="481">
        <v>2017</v>
      </c>
      <c r="FH5" s="480">
        <v>2017</v>
      </c>
      <c r="FI5" s="480">
        <v>2018</v>
      </c>
      <c r="FJ5" s="480">
        <v>2018</v>
      </c>
      <c r="FK5" s="481">
        <v>2018</v>
      </c>
      <c r="FL5" s="480">
        <v>2018</v>
      </c>
      <c r="FM5" s="480">
        <v>2019</v>
      </c>
      <c r="FN5" s="480">
        <v>2019</v>
      </c>
      <c r="FO5" s="481">
        <v>2019</v>
      </c>
      <c r="FP5" s="480">
        <v>2019</v>
      </c>
      <c r="FQ5" s="480">
        <v>2020</v>
      </c>
      <c r="FR5" s="480">
        <v>2020</v>
      </c>
      <c r="FS5" s="481">
        <v>2020</v>
      </c>
      <c r="FT5" s="480">
        <v>2020</v>
      </c>
      <c r="FU5" s="480">
        <v>2021</v>
      </c>
      <c r="FV5" s="480">
        <v>2021</v>
      </c>
      <c r="FW5" s="481">
        <v>2021</v>
      </c>
      <c r="FX5" s="480">
        <v>2021</v>
      </c>
      <c r="FY5" s="480">
        <v>2022</v>
      </c>
      <c r="FZ5" s="480">
        <v>2022</v>
      </c>
      <c r="GA5" s="481">
        <v>2022</v>
      </c>
      <c r="GB5" s="480">
        <v>2022</v>
      </c>
      <c r="GC5" s="480">
        <v>2023</v>
      </c>
      <c r="GD5" s="480">
        <v>2023</v>
      </c>
      <c r="GE5" s="481">
        <v>2023</v>
      </c>
      <c r="GF5" s="480">
        <v>2023</v>
      </c>
      <c r="GG5" s="480">
        <v>2024</v>
      </c>
      <c r="GH5" s="480">
        <v>2024</v>
      </c>
      <c r="GI5" s="481">
        <v>2024</v>
      </c>
      <c r="GJ5" s="480">
        <v>2024</v>
      </c>
      <c r="GK5" s="480">
        <v>2025</v>
      </c>
      <c r="GL5" s="480">
        <v>2025</v>
      </c>
      <c r="GM5" s="481">
        <v>2025</v>
      </c>
      <c r="GN5" s="480">
        <v>2025</v>
      </c>
      <c r="GO5" s="480">
        <v>2026</v>
      </c>
      <c r="GP5" s="480">
        <v>2026</v>
      </c>
      <c r="GQ5" s="481">
        <v>2026</v>
      </c>
      <c r="GR5" s="480">
        <v>2026</v>
      </c>
      <c r="GS5" s="480">
        <v>2027</v>
      </c>
      <c r="GT5" s="480">
        <v>2027</v>
      </c>
      <c r="GU5" s="481">
        <v>2027</v>
      </c>
      <c r="GV5" s="480">
        <v>2027</v>
      </c>
      <c r="GW5" s="480">
        <v>2028</v>
      </c>
      <c r="GX5" s="480">
        <v>2028</v>
      </c>
      <c r="GY5" s="481">
        <v>2028</v>
      </c>
      <c r="GZ5" s="481">
        <v>2028</v>
      </c>
      <c r="HA5" s="481">
        <v>2029</v>
      </c>
      <c r="HB5" s="481">
        <v>2029</v>
      </c>
      <c r="HC5" s="481">
        <v>2029</v>
      </c>
      <c r="HD5" s="481">
        <v>2029</v>
      </c>
      <c r="HE5" s="481">
        <v>2030</v>
      </c>
      <c r="HF5" s="481">
        <v>2030</v>
      </c>
      <c r="HG5" s="481">
        <v>2030</v>
      </c>
      <c r="HH5" s="481">
        <v>2030</v>
      </c>
      <c r="HI5" s="481">
        <v>2031</v>
      </c>
      <c r="HJ5" s="481">
        <v>2031</v>
      </c>
      <c r="HK5" s="481">
        <v>2031</v>
      </c>
      <c r="HL5" s="481">
        <v>2031</v>
      </c>
      <c r="HM5" s="481">
        <v>2032</v>
      </c>
      <c r="HN5" s="481">
        <v>2032</v>
      </c>
      <c r="HO5" s="481">
        <v>2032</v>
      </c>
      <c r="HP5" s="481">
        <v>2032</v>
      </c>
      <c r="HQ5" s="481">
        <v>2033</v>
      </c>
      <c r="HR5" s="481">
        <v>2033</v>
      </c>
      <c r="HS5" s="481">
        <v>2033</v>
      </c>
      <c r="HT5" s="481">
        <v>2033</v>
      </c>
      <c r="HU5" s="481">
        <v>2034</v>
      </c>
      <c r="HV5" s="481">
        <v>2034</v>
      </c>
      <c r="HW5" s="481">
        <v>2034</v>
      </c>
      <c r="HX5" s="481">
        <v>2034</v>
      </c>
      <c r="HY5" s="481">
        <v>2035</v>
      </c>
      <c r="HZ5" s="481">
        <v>2035</v>
      </c>
      <c r="IA5" s="481">
        <v>2035</v>
      </c>
      <c r="IB5" s="481">
        <v>2035</v>
      </c>
      <c r="IC5" s="481">
        <v>2036</v>
      </c>
      <c r="ID5" s="481">
        <v>2036</v>
      </c>
      <c r="IE5" s="481">
        <v>2036</v>
      </c>
      <c r="IF5" s="481">
        <v>2036</v>
      </c>
      <c r="IG5" s="481">
        <v>2037</v>
      </c>
      <c r="IH5" s="481">
        <v>2037</v>
      </c>
      <c r="II5" s="481">
        <v>2037</v>
      </c>
      <c r="IJ5" s="481">
        <v>2037</v>
      </c>
      <c r="IK5" s="481">
        <v>2038</v>
      </c>
      <c r="IL5" s="481">
        <v>2038</v>
      </c>
      <c r="IM5" s="481">
        <v>2038</v>
      </c>
      <c r="IN5" s="481">
        <v>2038</v>
      </c>
      <c r="IO5" s="481">
        <v>2039</v>
      </c>
      <c r="IP5" s="481">
        <v>2039</v>
      </c>
      <c r="IQ5" s="481">
        <v>2039</v>
      </c>
      <c r="IR5" s="481">
        <v>2039</v>
      </c>
      <c r="IS5" s="481">
        <v>2040</v>
      </c>
      <c r="IT5" s="481">
        <v>2040</v>
      </c>
      <c r="IU5" s="481">
        <v>2040</v>
      </c>
      <c r="IV5" s="481">
        <v>2040</v>
      </c>
      <c r="IW5" s="481">
        <v>2041</v>
      </c>
      <c r="IX5" s="481">
        <v>2041</v>
      </c>
      <c r="IY5" s="481">
        <v>2041</v>
      </c>
      <c r="IZ5" s="481">
        <v>2041</v>
      </c>
      <c r="JA5" s="481">
        <v>2042</v>
      </c>
      <c r="JB5" s="481">
        <v>2042</v>
      </c>
      <c r="JC5" s="481">
        <v>2042</v>
      </c>
      <c r="JD5" s="481">
        <v>2042</v>
      </c>
      <c r="JE5" s="481">
        <v>2043</v>
      </c>
      <c r="JF5" s="481">
        <v>2043</v>
      </c>
      <c r="JG5" s="481">
        <v>2043</v>
      </c>
      <c r="JH5" s="481">
        <v>2043</v>
      </c>
      <c r="JI5" s="481">
        <v>2044</v>
      </c>
      <c r="JJ5" s="481">
        <v>2044</v>
      </c>
      <c r="JK5" s="481">
        <v>2044</v>
      </c>
      <c r="JL5" s="481">
        <v>2044</v>
      </c>
      <c r="JM5" s="481">
        <v>2045</v>
      </c>
      <c r="JN5" s="481">
        <v>2045</v>
      </c>
      <c r="JO5" s="481">
        <v>2045</v>
      </c>
      <c r="JP5" s="481">
        <v>2045</v>
      </c>
      <c r="JQ5" s="481">
        <v>2046</v>
      </c>
      <c r="JR5" s="481">
        <v>2046</v>
      </c>
      <c r="JS5" s="481">
        <v>2046</v>
      </c>
      <c r="JT5" s="481">
        <v>2046</v>
      </c>
      <c r="JU5" s="481">
        <v>2047</v>
      </c>
      <c r="JV5" s="481">
        <v>2047</v>
      </c>
      <c r="JW5" s="481">
        <v>2047</v>
      </c>
      <c r="JX5" s="481">
        <v>2047</v>
      </c>
      <c r="JY5" s="481">
        <v>2048</v>
      </c>
      <c r="JZ5" s="481">
        <v>2048</v>
      </c>
      <c r="KA5" s="481">
        <v>2048</v>
      </c>
      <c r="KB5" s="481">
        <v>2048</v>
      </c>
      <c r="KC5" s="481">
        <v>2049</v>
      </c>
      <c r="KD5" s="481">
        <v>2049</v>
      </c>
      <c r="KE5" s="481">
        <v>2049</v>
      </c>
      <c r="KF5" s="481">
        <v>2049</v>
      </c>
      <c r="KG5" s="481">
        <v>2050</v>
      </c>
      <c r="KH5" s="481">
        <v>2050</v>
      </c>
      <c r="KI5" s="481">
        <v>2050</v>
      </c>
      <c r="KJ5" s="481">
        <v>2050</v>
      </c>
      <c r="KK5" s="481">
        <v>2051</v>
      </c>
      <c r="KL5" s="481">
        <v>2051</v>
      </c>
      <c r="KM5" s="481">
        <v>2051</v>
      </c>
      <c r="KN5" s="481">
        <v>2051</v>
      </c>
      <c r="KO5" s="481">
        <v>2052</v>
      </c>
      <c r="KP5" s="481">
        <v>2052</v>
      </c>
      <c r="KQ5" s="481">
        <v>2052</v>
      </c>
      <c r="KR5" s="481">
        <v>2052</v>
      </c>
      <c r="KS5" s="481">
        <v>2053</v>
      </c>
      <c r="KT5" s="481">
        <v>2053</v>
      </c>
      <c r="KU5" s="481">
        <v>2053</v>
      </c>
      <c r="KV5" s="481">
        <v>2053</v>
      </c>
      <c r="KW5" s="481">
        <v>2054</v>
      </c>
      <c r="KX5" s="481">
        <v>2054</v>
      </c>
      <c r="KY5" s="481">
        <v>2054</v>
      </c>
      <c r="KZ5" s="481">
        <v>2054</v>
      </c>
      <c r="LA5" s="481">
        <v>2055</v>
      </c>
      <c r="LB5" s="481">
        <v>2055</v>
      </c>
      <c r="LC5" s="481">
        <v>2055</v>
      </c>
      <c r="LD5" s="481">
        <v>2055</v>
      </c>
      <c r="LE5" s="481">
        <v>2056</v>
      </c>
      <c r="LF5" s="481">
        <v>2056</v>
      </c>
      <c r="LG5" s="481">
        <v>2056</v>
      </c>
      <c r="LH5" s="481">
        <v>2056</v>
      </c>
      <c r="LI5" s="481">
        <v>2057</v>
      </c>
      <c r="LJ5" s="481">
        <v>2057</v>
      </c>
      <c r="LK5" s="481">
        <v>2057</v>
      </c>
      <c r="LL5" s="481">
        <v>2057</v>
      </c>
      <c r="LM5" s="481">
        <v>2058</v>
      </c>
      <c r="LN5" s="481">
        <v>2058</v>
      </c>
      <c r="LO5" s="481">
        <v>2058</v>
      </c>
      <c r="LP5" s="481">
        <v>2058</v>
      </c>
      <c r="LQ5" s="481">
        <v>2059</v>
      </c>
      <c r="LR5" s="481">
        <v>2059</v>
      </c>
      <c r="LS5" s="481">
        <v>2059</v>
      </c>
      <c r="LT5" s="481">
        <v>2059</v>
      </c>
      <c r="LU5" s="481">
        <v>2060</v>
      </c>
      <c r="LV5" s="481">
        <v>2060</v>
      </c>
      <c r="LW5" s="481">
        <v>2060</v>
      </c>
      <c r="LX5" s="481">
        <v>2060</v>
      </c>
      <c r="LY5" s="481">
        <v>2061</v>
      </c>
      <c r="LZ5" s="481">
        <v>2061</v>
      </c>
      <c r="MA5" s="481">
        <v>2061</v>
      </c>
      <c r="MB5" s="481">
        <v>2061</v>
      </c>
      <c r="MC5" s="481">
        <v>2062</v>
      </c>
      <c r="MD5" s="481">
        <v>2062</v>
      </c>
      <c r="ME5" s="481">
        <v>2062</v>
      </c>
      <c r="MF5" s="481">
        <v>2062</v>
      </c>
      <c r="MG5" s="481">
        <v>2063</v>
      </c>
      <c r="MH5" s="481">
        <v>2063</v>
      </c>
      <c r="MI5" s="481">
        <v>2063</v>
      </c>
      <c r="MJ5" s="481">
        <v>2063</v>
      </c>
      <c r="MK5" s="481">
        <v>2064</v>
      </c>
      <c r="ML5" s="481">
        <v>2064</v>
      </c>
      <c r="MM5" s="481">
        <v>2064</v>
      </c>
      <c r="MN5" s="481">
        <v>2064</v>
      </c>
      <c r="MO5" s="481">
        <v>2065</v>
      </c>
      <c r="MP5" s="481">
        <v>2065</v>
      </c>
      <c r="MQ5" s="481">
        <v>2065</v>
      </c>
      <c r="MR5" s="481">
        <v>2065</v>
      </c>
      <c r="MS5" s="481">
        <v>2066</v>
      </c>
      <c r="MT5" s="481">
        <v>2066</v>
      </c>
      <c r="MU5" s="481">
        <v>2066</v>
      </c>
      <c r="MV5" s="481">
        <v>2066</v>
      </c>
      <c r="MW5" s="481">
        <v>2067</v>
      </c>
      <c r="MX5" s="481">
        <v>2067</v>
      </c>
      <c r="MY5" s="481">
        <v>2067</v>
      </c>
      <c r="MZ5" s="481">
        <v>2067</v>
      </c>
      <c r="NA5" s="481">
        <v>2068</v>
      </c>
      <c r="NB5" s="481">
        <v>2068</v>
      </c>
      <c r="NC5" s="481">
        <v>2068</v>
      </c>
      <c r="ND5" s="481">
        <v>2068</v>
      </c>
      <c r="NE5" s="481">
        <v>2069</v>
      </c>
      <c r="NF5" s="481">
        <v>2069</v>
      </c>
      <c r="NG5" s="481">
        <v>2069</v>
      </c>
      <c r="NH5" s="481">
        <v>2069</v>
      </c>
      <c r="NI5" s="481">
        <v>2070</v>
      </c>
      <c r="NJ5" s="481">
        <v>2070</v>
      </c>
      <c r="NK5" s="481">
        <v>2070</v>
      </c>
      <c r="NL5" s="481">
        <v>2070</v>
      </c>
      <c r="NM5" s="481">
        <v>2071</v>
      </c>
      <c r="NN5" s="481">
        <v>2071</v>
      </c>
      <c r="NO5" s="481">
        <v>2071</v>
      </c>
      <c r="NP5" s="481">
        <v>2071</v>
      </c>
      <c r="NQ5" s="481">
        <v>2072</v>
      </c>
      <c r="NR5" s="481">
        <v>2072</v>
      </c>
      <c r="NS5" s="481">
        <v>2072</v>
      </c>
      <c r="NT5" s="481">
        <v>2072</v>
      </c>
      <c r="NU5" s="481">
        <v>2073</v>
      </c>
      <c r="NV5" s="481">
        <v>2073</v>
      </c>
      <c r="NW5" s="481">
        <v>2073</v>
      </c>
      <c r="NX5" s="481">
        <v>2073</v>
      </c>
      <c r="NY5" s="481">
        <v>2074</v>
      </c>
      <c r="NZ5" s="481">
        <v>2074</v>
      </c>
      <c r="OA5" s="481">
        <v>2074</v>
      </c>
      <c r="OB5" s="481">
        <v>2074</v>
      </c>
      <c r="OC5" s="481">
        <v>2075</v>
      </c>
      <c r="OD5" s="481">
        <v>2075</v>
      </c>
      <c r="OE5" s="481">
        <v>2075</v>
      </c>
      <c r="OF5" s="481">
        <v>2075</v>
      </c>
      <c r="OG5" s="481">
        <v>2076</v>
      </c>
      <c r="OH5" s="481">
        <v>2076</v>
      </c>
      <c r="OI5" s="481">
        <v>2076</v>
      </c>
      <c r="OJ5" s="481">
        <v>2076</v>
      </c>
      <c r="OK5" s="481">
        <v>2077</v>
      </c>
      <c r="OL5" s="481">
        <v>2077</v>
      </c>
      <c r="OM5" s="481">
        <v>2077</v>
      </c>
      <c r="ON5" s="481">
        <v>2077</v>
      </c>
      <c r="OO5" s="481">
        <v>2078</v>
      </c>
      <c r="OP5" s="481">
        <v>2078</v>
      </c>
      <c r="OQ5" s="481">
        <v>2078</v>
      </c>
      <c r="OR5" s="481">
        <v>2078</v>
      </c>
      <c r="OS5" s="481">
        <v>2079</v>
      </c>
      <c r="OT5" s="481">
        <v>2079</v>
      </c>
      <c r="OU5" s="481">
        <v>2079</v>
      </c>
      <c r="OV5" s="481">
        <v>2079</v>
      </c>
      <c r="OW5" s="481">
        <v>2080</v>
      </c>
      <c r="OX5" s="481">
        <v>2080</v>
      </c>
      <c r="OY5" s="481">
        <v>2080</v>
      </c>
      <c r="OZ5" s="481">
        <v>2080</v>
      </c>
      <c r="PA5" s="481">
        <v>2081</v>
      </c>
      <c r="PB5" s="481">
        <v>2081</v>
      </c>
      <c r="PC5" s="481">
        <v>2081</v>
      </c>
      <c r="PD5" s="481">
        <v>2081</v>
      </c>
      <c r="PE5" s="481">
        <v>2082</v>
      </c>
      <c r="PF5" s="481">
        <v>2082</v>
      </c>
      <c r="PG5" s="481">
        <v>2082</v>
      </c>
      <c r="PH5" s="481">
        <v>2082</v>
      </c>
      <c r="PI5" s="481">
        <v>2083</v>
      </c>
      <c r="PJ5" s="481">
        <v>2083</v>
      </c>
      <c r="PK5" s="481">
        <v>2083</v>
      </c>
      <c r="PL5" s="481">
        <v>2083</v>
      </c>
      <c r="PM5" s="481">
        <v>2084</v>
      </c>
      <c r="PN5" s="481">
        <v>2084</v>
      </c>
      <c r="PO5" s="481">
        <v>2084</v>
      </c>
      <c r="PP5" s="481">
        <v>2084</v>
      </c>
      <c r="PQ5" s="481">
        <v>2085</v>
      </c>
      <c r="PR5" s="481">
        <v>2085</v>
      </c>
      <c r="PS5" s="481">
        <v>2085</v>
      </c>
      <c r="PT5" s="481">
        <v>2085</v>
      </c>
      <c r="PU5" s="481">
        <v>2086</v>
      </c>
      <c r="PV5" s="481">
        <v>2086</v>
      </c>
      <c r="PW5" s="481">
        <v>2086</v>
      </c>
      <c r="PX5" s="481">
        <v>2086</v>
      </c>
      <c r="PY5" s="481">
        <v>2087</v>
      </c>
      <c r="PZ5" s="481">
        <v>2087</v>
      </c>
      <c r="QA5" s="481">
        <v>2087</v>
      </c>
      <c r="QB5" s="481">
        <v>2087</v>
      </c>
      <c r="QC5" s="481">
        <v>2088</v>
      </c>
      <c r="QD5" s="481">
        <v>2088</v>
      </c>
      <c r="QE5" s="481">
        <v>2088</v>
      </c>
      <c r="QF5" s="481">
        <v>2088</v>
      </c>
      <c r="QG5" s="481">
        <v>2089</v>
      </c>
      <c r="QH5" s="481">
        <v>2089</v>
      </c>
      <c r="QI5" s="481">
        <v>2089</v>
      </c>
      <c r="QJ5" s="481">
        <v>2089</v>
      </c>
      <c r="QK5" s="481">
        <v>2090</v>
      </c>
      <c r="QL5" s="481">
        <v>2090</v>
      </c>
      <c r="QM5" s="481">
        <v>2090</v>
      </c>
      <c r="QN5" s="481">
        <v>2090</v>
      </c>
      <c r="QO5" s="481">
        <v>2091</v>
      </c>
      <c r="QP5" s="481">
        <v>2091</v>
      </c>
      <c r="QQ5" s="481">
        <v>2091</v>
      </c>
      <c r="QR5" s="481">
        <v>2091</v>
      </c>
      <c r="QS5" s="481">
        <v>2092</v>
      </c>
      <c r="QT5" s="481">
        <v>2092</v>
      </c>
      <c r="QU5" s="481">
        <v>2092</v>
      </c>
      <c r="QV5" s="481">
        <v>2092</v>
      </c>
      <c r="QW5" s="481">
        <v>2093</v>
      </c>
      <c r="QX5" s="481">
        <v>2093</v>
      </c>
      <c r="QY5" s="481">
        <v>2093</v>
      </c>
      <c r="QZ5" s="481">
        <v>2093</v>
      </c>
      <c r="RA5" s="481">
        <v>2094</v>
      </c>
      <c r="RB5" s="481">
        <v>2094</v>
      </c>
      <c r="RC5" s="481">
        <v>2094</v>
      </c>
      <c r="RD5" s="481">
        <v>2094</v>
      </c>
      <c r="RE5" s="481">
        <v>2095</v>
      </c>
      <c r="RF5" s="481">
        <v>2095</v>
      </c>
      <c r="RG5" s="481">
        <v>2095</v>
      </c>
      <c r="RH5" s="481">
        <v>2095</v>
      </c>
      <c r="RI5" s="481">
        <v>2096</v>
      </c>
      <c r="RJ5" s="481">
        <v>2096</v>
      </c>
      <c r="RK5" s="481">
        <v>2096</v>
      </c>
      <c r="RL5" s="481">
        <v>2096</v>
      </c>
      <c r="RM5" s="481">
        <v>2097</v>
      </c>
      <c r="RN5" s="481">
        <v>2097</v>
      </c>
      <c r="RO5" s="481">
        <v>2097</v>
      </c>
      <c r="RP5" s="481">
        <v>2097</v>
      </c>
      <c r="RQ5" s="481">
        <v>2098</v>
      </c>
      <c r="RR5" s="481">
        <v>2098</v>
      </c>
      <c r="RS5" s="481">
        <v>2098</v>
      </c>
      <c r="RT5" s="481">
        <v>2098</v>
      </c>
      <c r="RU5" s="481">
        <v>2099</v>
      </c>
      <c r="RV5" s="481">
        <v>2099</v>
      </c>
      <c r="RW5" s="481">
        <v>2099</v>
      </c>
      <c r="RX5" s="481">
        <v>2099</v>
      </c>
      <c r="RY5" s="481">
        <v>2100</v>
      </c>
      <c r="RZ5" s="481">
        <v>2100</v>
      </c>
      <c r="SA5" s="481">
        <v>2100</v>
      </c>
    </row>
    <row r="6" spans="1:497" ht="15.75" thickBot="1">
      <c r="B6" s="482" t="s">
        <v>290</v>
      </c>
      <c r="C6" s="483" t="s">
        <v>291</v>
      </c>
      <c r="D6" s="483" t="s">
        <v>292</v>
      </c>
      <c r="E6" s="484" t="s">
        <v>67</v>
      </c>
      <c r="G6" s="464">
        <v>5</v>
      </c>
      <c r="H6" s="485" t="s">
        <v>293</v>
      </c>
      <c r="I6" s="656">
        <v>5</v>
      </c>
      <c r="J6" s="485"/>
      <c r="K6" s="657" t="s">
        <v>294</v>
      </c>
      <c r="L6" s="486" t="s">
        <v>295</v>
      </c>
      <c r="M6" s="486" t="s">
        <v>296</v>
      </c>
      <c r="N6" s="486" t="s">
        <v>297</v>
      </c>
      <c r="O6" s="487" t="s">
        <v>298</v>
      </c>
      <c r="P6" s="486" t="s">
        <v>295</v>
      </c>
      <c r="Q6" s="486" t="s">
        <v>296</v>
      </c>
      <c r="R6" s="486" t="s">
        <v>297</v>
      </c>
      <c r="S6" s="487" t="s">
        <v>298</v>
      </c>
      <c r="T6" s="486" t="s">
        <v>295</v>
      </c>
      <c r="U6" s="486" t="s">
        <v>296</v>
      </c>
      <c r="V6" s="486" t="s">
        <v>297</v>
      </c>
      <c r="W6" s="487" t="s">
        <v>298</v>
      </c>
      <c r="X6" s="486" t="s">
        <v>295</v>
      </c>
      <c r="Y6" s="486" t="s">
        <v>296</v>
      </c>
      <c r="Z6" s="486" t="s">
        <v>297</v>
      </c>
      <c r="AA6" s="487" t="s">
        <v>298</v>
      </c>
      <c r="AB6" s="486" t="s">
        <v>295</v>
      </c>
      <c r="AC6" s="486" t="s">
        <v>296</v>
      </c>
      <c r="AD6" s="486" t="s">
        <v>297</v>
      </c>
      <c r="AE6" s="487" t="s">
        <v>298</v>
      </c>
      <c r="AF6" s="486" t="s">
        <v>295</v>
      </c>
      <c r="AG6" s="486" t="s">
        <v>296</v>
      </c>
      <c r="AH6" s="486" t="s">
        <v>297</v>
      </c>
      <c r="AI6" s="487" t="s">
        <v>298</v>
      </c>
      <c r="AJ6" s="486" t="s">
        <v>295</v>
      </c>
      <c r="AK6" s="486" t="s">
        <v>296</v>
      </c>
      <c r="AL6" s="486" t="s">
        <v>297</v>
      </c>
      <c r="AM6" s="487" t="s">
        <v>298</v>
      </c>
      <c r="AN6" s="486" t="s">
        <v>295</v>
      </c>
      <c r="AO6" s="486" t="s">
        <v>296</v>
      </c>
      <c r="AP6" s="486" t="s">
        <v>297</v>
      </c>
      <c r="AQ6" s="487" t="s">
        <v>298</v>
      </c>
      <c r="AR6" s="486" t="s">
        <v>295</v>
      </c>
      <c r="AS6" s="486" t="s">
        <v>296</v>
      </c>
      <c r="AT6" s="486" t="s">
        <v>297</v>
      </c>
      <c r="AU6" s="487" t="s">
        <v>298</v>
      </c>
      <c r="AV6" s="486" t="s">
        <v>295</v>
      </c>
      <c r="AW6" s="486" t="s">
        <v>296</v>
      </c>
      <c r="AX6" s="486" t="s">
        <v>297</v>
      </c>
      <c r="AY6" s="487" t="s">
        <v>298</v>
      </c>
      <c r="AZ6" s="486" t="s">
        <v>295</v>
      </c>
      <c r="BA6" s="486" t="s">
        <v>296</v>
      </c>
      <c r="BB6" s="486" t="s">
        <v>297</v>
      </c>
      <c r="BC6" s="487" t="s">
        <v>298</v>
      </c>
      <c r="BD6" s="486" t="s">
        <v>295</v>
      </c>
      <c r="BE6" s="486" t="s">
        <v>296</v>
      </c>
      <c r="BF6" s="486" t="s">
        <v>297</v>
      </c>
      <c r="BG6" s="487" t="s">
        <v>298</v>
      </c>
      <c r="BH6" s="486" t="s">
        <v>295</v>
      </c>
      <c r="BI6" s="486" t="s">
        <v>296</v>
      </c>
      <c r="BJ6" s="486" t="s">
        <v>297</v>
      </c>
      <c r="BK6" s="487" t="s">
        <v>298</v>
      </c>
      <c r="BL6" s="486" t="s">
        <v>295</v>
      </c>
      <c r="BM6" s="486" t="s">
        <v>296</v>
      </c>
      <c r="BN6" s="486" t="s">
        <v>297</v>
      </c>
      <c r="BO6" s="487" t="s">
        <v>298</v>
      </c>
      <c r="BP6" s="486" t="s">
        <v>295</v>
      </c>
      <c r="BQ6" s="486" t="s">
        <v>296</v>
      </c>
      <c r="BR6" s="486" t="s">
        <v>297</v>
      </c>
      <c r="BS6" s="487" t="s">
        <v>298</v>
      </c>
      <c r="BT6" s="486" t="s">
        <v>295</v>
      </c>
      <c r="BU6" s="486" t="s">
        <v>296</v>
      </c>
      <c r="BV6" s="486" t="s">
        <v>297</v>
      </c>
      <c r="BW6" s="487" t="s">
        <v>298</v>
      </c>
      <c r="BX6" s="486" t="s">
        <v>295</v>
      </c>
      <c r="BY6" s="486" t="s">
        <v>296</v>
      </c>
      <c r="BZ6" s="486" t="s">
        <v>297</v>
      </c>
      <c r="CA6" s="487" t="s">
        <v>298</v>
      </c>
      <c r="CB6" s="486" t="s">
        <v>295</v>
      </c>
      <c r="CC6" s="486" t="s">
        <v>296</v>
      </c>
      <c r="CD6" s="486" t="s">
        <v>297</v>
      </c>
      <c r="CE6" s="487" t="s">
        <v>298</v>
      </c>
      <c r="CF6" s="486" t="s">
        <v>295</v>
      </c>
      <c r="CG6" s="486" t="s">
        <v>296</v>
      </c>
      <c r="CH6" s="486" t="s">
        <v>297</v>
      </c>
      <c r="CI6" s="487" t="s">
        <v>298</v>
      </c>
      <c r="CJ6" s="486" t="s">
        <v>295</v>
      </c>
      <c r="CK6" s="486" t="s">
        <v>296</v>
      </c>
      <c r="CL6" s="486" t="s">
        <v>297</v>
      </c>
      <c r="CM6" s="487" t="s">
        <v>298</v>
      </c>
      <c r="CN6" s="486" t="s">
        <v>295</v>
      </c>
      <c r="CO6" s="486" t="s">
        <v>296</v>
      </c>
      <c r="CP6" s="486" t="s">
        <v>297</v>
      </c>
      <c r="CQ6" s="487" t="s">
        <v>298</v>
      </c>
      <c r="CR6" s="486" t="s">
        <v>295</v>
      </c>
      <c r="CS6" s="486" t="s">
        <v>296</v>
      </c>
      <c r="CT6" s="486" t="s">
        <v>297</v>
      </c>
      <c r="CU6" s="487" t="s">
        <v>298</v>
      </c>
      <c r="CV6" s="486" t="s">
        <v>295</v>
      </c>
      <c r="CW6" s="486" t="s">
        <v>296</v>
      </c>
      <c r="CX6" s="486" t="s">
        <v>297</v>
      </c>
      <c r="CY6" s="487" t="s">
        <v>298</v>
      </c>
      <c r="CZ6" s="486" t="s">
        <v>295</v>
      </c>
      <c r="DA6" s="486" t="s">
        <v>296</v>
      </c>
      <c r="DB6" s="486" t="s">
        <v>297</v>
      </c>
      <c r="DC6" s="487" t="s">
        <v>298</v>
      </c>
      <c r="DD6" s="486" t="s">
        <v>295</v>
      </c>
      <c r="DE6" s="486" t="s">
        <v>296</v>
      </c>
      <c r="DF6" s="486" t="s">
        <v>297</v>
      </c>
      <c r="DG6" s="487" t="s">
        <v>298</v>
      </c>
      <c r="DH6" s="486" t="s">
        <v>295</v>
      </c>
      <c r="DI6" s="486" t="s">
        <v>296</v>
      </c>
      <c r="DJ6" s="486" t="s">
        <v>297</v>
      </c>
      <c r="DK6" s="487" t="s">
        <v>298</v>
      </c>
      <c r="DL6" s="486" t="s">
        <v>295</v>
      </c>
      <c r="DM6" s="486" t="s">
        <v>296</v>
      </c>
      <c r="DN6" s="486" t="s">
        <v>297</v>
      </c>
      <c r="DO6" s="487" t="s">
        <v>298</v>
      </c>
      <c r="DP6" s="486" t="s">
        <v>295</v>
      </c>
      <c r="DQ6" s="486" t="s">
        <v>296</v>
      </c>
      <c r="DR6" s="486" t="s">
        <v>297</v>
      </c>
      <c r="DS6" s="487" t="s">
        <v>298</v>
      </c>
      <c r="DT6" s="486" t="s">
        <v>295</v>
      </c>
      <c r="DU6" s="486" t="s">
        <v>296</v>
      </c>
      <c r="DV6" s="486" t="s">
        <v>297</v>
      </c>
      <c r="DW6" s="487" t="s">
        <v>298</v>
      </c>
      <c r="DX6" s="486" t="s">
        <v>295</v>
      </c>
      <c r="DY6" s="486" t="s">
        <v>296</v>
      </c>
      <c r="DZ6" s="486" t="s">
        <v>297</v>
      </c>
      <c r="EA6" s="487" t="s">
        <v>298</v>
      </c>
      <c r="EB6" s="486" t="s">
        <v>295</v>
      </c>
      <c r="EC6" s="486" t="s">
        <v>296</v>
      </c>
      <c r="ED6" s="486" t="s">
        <v>297</v>
      </c>
      <c r="EE6" s="487" t="s">
        <v>298</v>
      </c>
      <c r="EF6" s="486" t="s">
        <v>295</v>
      </c>
      <c r="EG6" s="486" t="s">
        <v>296</v>
      </c>
      <c r="EH6" s="486" t="s">
        <v>297</v>
      </c>
      <c r="EI6" s="487" t="s">
        <v>298</v>
      </c>
      <c r="EJ6" s="486" t="s">
        <v>295</v>
      </c>
      <c r="EK6" s="486" t="s">
        <v>296</v>
      </c>
      <c r="EL6" s="486" t="s">
        <v>297</v>
      </c>
      <c r="EM6" s="487" t="s">
        <v>298</v>
      </c>
      <c r="EN6" s="486" t="s">
        <v>295</v>
      </c>
      <c r="EO6" s="486" t="s">
        <v>296</v>
      </c>
      <c r="EP6" s="486" t="s">
        <v>297</v>
      </c>
      <c r="EQ6" s="487" t="s">
        <v>298</v>
      </c>
      <c r="ER6" s="486" t="s">
        <v>295</v>
      </c>
      <c r="ES6" s="486" t="s">
        <v>296</v>
      </c>
      <c r="ET6" s="486" t="s">
        <v>297</v>
      </c>
      <c r="EU6" s="487" t="s">
        <v>298</v>
      </c>
      <c r="EV6" s="486" t="s">
        <v>295</v>
      </c>
      <c r="EW6" s="486" t="s">
        <v>296</v>
      </c>
      <c r="EX6" s="486" t="s">
        <v>297</v>
      </c>
      <c r="EY6" s="487" t="s">
        <v>298</v>
      </c>
      <c r="EZ6" s="486" t="s">
        <v>295</v>
      </c>
      <c r="FA6" s="486" t="s">
        <v>296</v>
      </c>
      <c r="FB6" s="486" t="s">
        <v>297</v>
      </c>
      <c r="FC6" s="487" t="s">
        <v>298</v>
      </c>
      <c r="FD6" s="486" t="s">
        <v>295</v>
      </c>
      <c r="FE6" s="486" t="s">
        <v>296</v>
      </c>
      <c r="FF6" s="486" t="s">
        <v>297</v>
      </c>
      <c r="FG6" s="487" t="s">
        <v>298</v>
      </c>
      <c r="FH6" s="486" t="s">
        <v>295</v>
      </c>
      <c r="FI6" s="486" t="s">
        <v>296</v>
      </c>
      <c r="FJ6" s="486" t="s">
        <v>297</v>
      </c>
      <c r="FK6" s="487" t="s">
        <v>298</v>
      </c>
      <c r="FL6" s="486" t="s">
        <v>295</v>
      </c>
      <c r="FM6" s="486" t="s">
        <v>296</v>
      </c>
      <c r="FN6" s="486" t="s">
        <v>297</v>
      </c>
      <c r="FO6" s="487" t="s">
        <v>298</v>
      </c>
      <c r="FP6" s="486" t="s">
        <v>295</v>
      </c>
      <c r="FQ6" s="486" t="s">
        <v>296</v>
      </c>
      <c r="FR6" s="486" t="s">
        <v>297</v>
      </c>
      <c r="FS6" s="487" t="s">
        <v>298</v>
      </c>
      <c r="FT6" s="486" t="s">
        <v>295</v>
      </c>
      <c r="FU6" s="486" t="s">
        <v>296</v>
      </c>
      <c r="FV6" s="486" t="s">
        <v>297</v>
      </c>
      <c r="FW6" s="487" t="s">
        <v>298</v>
      </c>
      <c r="FX6" s="486" t="s">
        <v>295</v>
      </c>
      <c r="FY6" s="486" t="s">
        <v>296</v>
      </c>
      <c r="FZ6" s="486" t="s">
        <v>297</v>
      </c>
      <c r="GA6" s="487" t="s">
        <v>298</v>
      </c>
      <c r="GB6" s="486" t="s">
        <v>295</v>
      </c>
      <c r="GC6" s="486" t="s">
        <v>296</v>
      </c>
      <c r="GD6" s="486" t="s">
        <v>297</v>
      </c>
      <c r="GE6" s="487" t="s">
        <v>298</v>
      </c>
      <c r="GF6" s="486" t="s">
        <v>295</v>
      </c>
      <c r="GG6" s="486" t="s">
        <v>296</v>
      </c>
      <c r="GH6" s="486" t="s">
        <v>297</v>
      </c>
      <c r="GI6" s="487" t="s">
        <v>298</v>
      </c>
      <c r="GJ6" s="486" t="s">
        <v>295</v>
      </c>
      <c r="GK6" s="486" t="s">
        <v>296</v>
      </c>
      <c r="GL6" s="486" t="s">
        <v>297</v>
      </c>
      <c r="GM6" s="487" t="s">
        <v>298</v>
      </c>
      <c r="GN6" s="486" t="s">
        <v>295</v>
      </c>
      <c r="GO6" s="486" t="s">
        <v>296</v>
      </c>
      <c r="GP6" s="486" t="s">
        <v>297</v>
      </c>
      <c r="GQ6" s="487" t="s">
        <v>298</v>
      </c>
      <c r="GR6" s="486" t="s">
        <v>295</v>
      </c>
      <c r="GS6" s="486" t="s">
        <v>296</v>
      </c>
      <c r="GT6" s="486" t="s">
        <v>297</v>
      </c>
      <c r="GU6" s="487" t="s">
        <v>298</v>
      </c>
      <c r="GV6" s="486" t="s">
        <v>295</v>
      </c>
      <c r="GW6" s="486" t="s">
        <v>296</v>
      </c>
      <c r="GX6" s="486" t="s">
        <v>297</v>
      </c>
      <c r="GY6" s="487" t="s">
        <v>298</v>
      </c>
      <c r="GZ6" s="486" t="s">
        <v>295</v>
      </c>
      <c r="HA6" s="486" t="s">
        <v>296</v>
      </c>
      <c r="HB6" s="486" t="s">
        <v>297</v>
      </c>
      <c r="HC6" s="487" t="s">
        <v>298</v>
      </c>
      <c r="HD6" s="486" t="s">
        <v>295</v>
      </c>
      <c r="HE6" s="486" t="s">
        <v>296</v>
      </c>
      <c r="HF6" s="486" t="s">
        <v>297</v>
      </c>
      <c r="HG6" s="487" t="s">
        <v>298</v>
      </c>
      <c r="HH6" s="486" t="s">
        <v>295</v>
      </c>
      <c r="HI6" s="486" t="s">
        <v>296</v>
      </c>
      <c r="HJ6" s="486" t="s">
        <v>297</v>
      </c>
      <c r="HK6" s="487" t="s">
        <v>298</v>
      </c>
      <c r="HL6" s="486" t="s">
        <v>295</v>
      </c>
      <c r="HM6" s="486" t="s">
        <v>296</v>
      </c>
      <c r="HN6" s="486" t="s">
        <v>297</v>
      </c>
      <c r="HO6" s="487" t="s">
        <v>298</v>
      </c>
      <c r="HP6" s="486" t="s">
        <v>295</v>
      </c>
      <c r="HQ6" s="486" t="s">
        <v>296</v>
      </c>
      <c r="HR6" s="486" t="s">
        <v>297</v>
      </c>
      <c r="HS6" s="487" t="s">
        <v>298</v>
      </c>
      <c r="HT6" s="486" t="s">
        <v>295</v>
      </c>
      <c r="HU6" s="486" t="s">
        <v>296</v>
      </c>
      <c r="HV6" s="486" t="s">
        <v>297</v>
      </c>
      <c r="HW6" s="487" t="s">
        <v>298</v>
      </c>
      <c r="HX6" s="486" t="s">
        <v>295</v>
      </c>
      <c r="HY6" s="486" t="s">
        <v>296</v>
      </c>
      <c r="HZ6" s="486" t="s">
        <v>297</v>
      </c>
      <c r="IA6" s="487" t="s">
        <v>298</v>
      </c>
      <c r="IB6" s="486" t="s">
        <v>295</v>
      </c>
      <c r="IC6" s="486" t="s">
        <v>296</v>
      </c>
      <c r="ID6" s="486" t="s">
        <v>297</v>
      </c>
      <c r="IE6" s="487" t="s">
        <v>298</v>
      </c>
      <c r="IF6" s="486" t="s">
        <v>295</v>
      </c>
      <c r="IG6" s="486" t="s">
        <v>296</v>
      </c>
      <c r="IH6" s="486" t="s">
        <v>297</v>
      </c>
      <c r="II6" s="487" t="s">
        <v>298</v>
      </c>
      <c r="IJ6" s="486" t="s">
        <v>295</v>
      </c>
      <c r="IK6" s="486" t="s">
        <v>296</v>
      </c>
      <c r="IL6" s="486" t="s">
        <v>297</v>
      </c>
      <c r="IM6" s="487" t="s">
        <v>298</v>
      </c>
      <c r="IN6" s="486" t="s">
        <v>295</v>
      </c>
      <c r="IO6" s="486" t="s">
        <v>296</v>
      </c>
      <c r="IP6" s="486" t="s">
        <v>297</v>
      </c>
      <c r="IQ6" s="487" t="s">
        <v>298</v>
      </c>
      <c r="IR6" s="486" t="s">
        <v>295</v>
      </c>
      <c r="IS6" s="486" t="s">
        <v>296</v>
      </c>
      <c r="IT6" s="486" t="s">
        <v>297</v>
      </c>
      <c r="IU6" s="487" t="s">
        <v>298</v>
      </c>
      <c r="IV6" s="486" t="s">
        <v>295</v>
      </c>
      <c r="IW6" s="486" t="s">
        <v>296</v>
      </c>
      <c r="IX6" s="486" t="s">
        <v>297</v>
      </c>
      <c r="IY6" s="487" t="s">
        <v>298</v>
      </c>
      <c r="IZ6" s="486" t="s">
        <v>295</v>
      </c>
      <c r="JA6" s="486" t="s">
        <v>296</v>
      </c>
      <c r="JB6" s="486" t="s">
        <v>297</v>
      </c>
      <c r="JC6" s="487" t="s">
        <v>298</v>
      </c>
      <c r="JD6" s="486" t="s">
        <v>295</v>
      </c>
      <c r="JE6" s="486" t="s">
        <v>296</v>
      </c>
      <c r="JF6" s="486" t="s">
        <v>297</v>
      </c>
      <c r="JG6" s="487" t="s">
        <v>298</v>
      </c>
      <c r="JH6" s="486" t="s">
        <v>295</v>
      </c>
      <c r="JI6" s="486" t="s">
        <v>296</v>
      </c>
      <c r="JJ6" s="486" t="s">
        <v>297</v>
      </c>
      <c r="JK6" s="487" t="s">
        <v>298</v>
      </c>
      <c r="JL6" s="486" t="s">
        <v>295</v>
      </c>
      <c r="JM6" s="486" t="s">
        <v>296</v>
      </c>
      <c r="JN6" s="486" t="s">
        <v>297</v>
      </c>
      <c r="JO6" s="487" t="s">
        <v>298</v>
      </c>
      <c r="JP6" s="486" t="s">
        <v>295</v>
      </c>
      <c r="JQ6" s="486" t="s">
        <v>296</v>
      </c>
      <c r="JR6" s="486" t="s">
        <v>297</v>
      </c>
      <c r="JS6" s="487" t="s">
        <v>298</v>
      </c>
      <c r="JT6" s="486" t="s">
        <v>295</v>
      </c>
      <c r="JU6" s="486" t="s">
        <v>296</v>
      </c>
      <c r="JV6" s="486" t="s">
        <v>297</v>
      </c>
      <c r="JW6" s="487" t="s">
        <v>298</v>
      </c>
      <c r="JX6" s="486" t="s">
        <v>295</v>
      </c>
      <c r="JY6" s="486" t="s">
        <v>296</v>
      </c>
      <c r="JZ6" s="486" t="s">
        <v>297</v>
      </c>
      <c r="KA6" s="487" t="s">
        <v>298</v>
      </c>
      <c r="KB6" s="486" t="s">
        <v>295</v>
      </c>
      <c r="KC6" s="486" t="s">
        <v>296</v>
      </c>
      <c r="KD6" s="486" t="s">
        <v>297</v>
      </c>
      <c r="KE6" s="487" t="s">
        <v>298</v>
      </c>
      <c r="KF6" s="486" t="s">
        <v>295</v>
      </c>
      <c r="KG6" s="486" t="s">
        <v>296</v>
      </c>
      <c r="KH6" s="486" t="s">
        <v>297</v>
      </c>
      <c r="KI6" s="487" t="s">
        <v>298</v>
      </c>
      <c r="KJ6" s="486" t="s">
        <v>295</v>
      </c>
      <c r="KK6" s="486" t="s">
        <v>296</v>
      </c>
      <c r="KL6" s="486" t="s">
        <v>297</v>
      </c>
      <c r="KM6" s="487" t="s">
        <v>298</v>
      </c>
      <c r="KN6" s="486" t="s">
        <v>295</v>
      </c>
      <c r="KO6" s="486" t="s">
        <v>296</v>
      </c>
      <c r="KP6" s="486" t="s">
        <v>297</v>
      </c>
      <c r="KQ6" s="487" t="s">
        <v>298</v>
      </c>
      <c r="KR6" s="486" t="s">
        <v>295</v>
      </c>
      <c r="KS6" s="486" t="s">
        <v>296</v>
      </c>
      <c r="KT6" s="486" t="s">
        <v>297</v>
      </c>
      <c r="KU6" s="487" t="s">
        <v>298</v>
      </c>
      <c r="KV6" s="486" t="s">
        <v>295</v>
      </c>
      <c r="KW6" s="486" t="s">
        <v>296</v>
      </c>
      <c r="KX6" s="486" t="s">
        <v>297</v>
      </c>
      <c r="KY6" s="487" t="s">
        <v>298</v>
      </c>
      <c r="KZ6" s="486" t="s">
        <v>295</v>
      </c>
      <c r="LA6" s="486" t="s">
        <v>296</v>
      </c>
      <c r="LB6" s="486" t="s">
        <v>297</v>
      </c>
      <c r="LC6" s="487" t="s">
        <v>298</v>
      </c>
      <c r="LD6" s="486" t="s">
        <v>295</v>
      </c>
      <c r="LE6" s="486" t="s">
        <v>296</v>
      </c>
      <c r="LF6" s="486" t="s">
        <v>297</v>
      </c>
      <c r="LG6" s="487" t="s">
        <v>298</v>
      </c>
      <c r="LH6" s="486" t="s">
        <v>295</v>
      </c>
      <c r="LI6" s="486" t="s">
        <v>296</v>
      </c>
      <c r="LJ6" s="486" t="s">
        <v>297</v>
      </c>
      <c r="LK6" s="487" t="s">
        <v>298</v>
      </c>
      <c r="LL6" s="486" t="s">
        <v>295</v>
      </c>
      <c r="LM6" s="486" t="s">
        <v>296</v>
      </c>
      <c r="LN6" s="486" t="s">
        <v>297</v>
      </c>
      <c r="LO6" s="487" t="s">
        <v>298</v>
      </c>
      <c r="LP6" s="486" t="s">
        <v>295</v>
      </c>
      <c r="LQ6" s="486" t="s">
        <v>296</v>
      </c>
      <c r="LR6" s="486" t="s">
        <v>297</v>
      </c>
      <c r="LS6" s="487" t="s">
        <v>298</v>
      </c>
      <c r="LT6" s="486" t="s">
        <v>295</v>
      </c>
      <c r="LU6" s="486" t="s">
        <v>296</v>
      </c>
      <c r="LV6" s="486" t="s">
        <v>297</v>
      </c>
      <c r="LW6" s="487" t="s">
        <v>298</v>
      </c>
      <c r="LX6" s="486" t="s">
        <v>295</v>
      </c>
      <c r="LY6" s="486" t="s">
        <v>296</v>
      </c>
      <c r="LZ6" s="486" t="s">
        <v>297</v>
      </c>
      <c r="MA6" s="487" t="s">
        <v>298</v>
      </c>
      <c r="MB6" s="486" t="s">
        <v>295</v>
      </c>
      <c r="MC6" s="486" t="s">
        <v>296</v>
      </c>
      <c r="MD6" s="486" t="s">
        <v>297</v>
      </c>
      <c r="ME6" s="487" t="s">
        <v>298</v>
      </c>
      <c r="MF6" s="486" t="s">
        <v>295</v>
      </c>
      <c r="MG6" s="486" t="s">
        <v>296</v>
      </c>
      <c r="MH6" s="486" t="s">
        <v>297</v>
      </c>
      <c r="MI6" s="487" t="s">
        <v>298</v>
      </c>
      <c r="MJ6" s="486" t="s">
        <v>295</v>
      </c>
      <c r="MK6" s="486" t="s">
        <v>296</v>
      </c>
      <c r="ML6" s="486" t="s">
        <v>297</v>
      </c>
      <c r="MM6" s="487" t="s">
        <v>298</v>
      </c>
      <c r="MN6" s="486" t="s">
        <v>295</v>
      </c>
      <c r="MO6" s="486" t="s">
        <v>296</v>
      </c>
      <c r="MP6" s="486" t="s">
        <v>297</v>
      </c>
      <c r="MQ6" s="487" t="s">
        <v>298</v>
      </c>
      <c r="MR6" s="486" t="s">
        <v>295</v>
      </c>
      <c r="MS6" s="486" t="s">
        <v>296</v>
      </c>
      <c r="MT6" s="486" t="s">
        <v>297</v>
      </c>
      <c r="MU6" s="487" t="s">
        <v>298</v>
      </c>
      <c r="MV6" s="486" t="s">
        <v>295</v>
      </c>
      <c r="MW6" s="486" t="s">
        <v>296</v>
      </c>
      <c r="MX6" s="486" t="s">
        <v>297</v>
      </c>
      <c r="MY6" s="487" t="s">
        <v>298</v>
      </c>
      <c r="MZ6" s="486" t="s">
        <v>295</v>
      </c>
      <c r="NA6" s="486" t="s">
        <v>296</v>
      </c>
      <c r="NB6" s="486" t="s">
        <v>297</v>
      </c>
      <c r="NC6" s="487" t="s">
        <v>298</v>
      </c>
      <c r="ND6" s="486" t="s">
        <v>295</v>
      </c>
      <c r="NE6" s="486" t="s">
        <v>296</v>
      </c>
      <c r="NF6" s="486" t="s">
        <v>297</v>
      </c>
      <c r="NG6" s="487" t="s">
        <v>298</v>
      </c>
      <c r="NH6" s="486" t="s">
        <v>295</v>
      </c>
      <c r="NI6" s="486" t="s">
        <v>296</v>
      </c>
      <c r="NJ6" s="486" t="s">
        <v>297</v>
      </c>
      <c r="NK6" s="487" t="s">
        <v>298</v>
      </c>
      <c r="NL6" s="486" t="s">
        <v>295</v>
      </c>
      <c r="NM6" s="486" t="s">
        <v>296</v>
      </c>
      <c r="NN6" s="486" t="s">
        <v>297</v>
      </c>
      <c r="NO6" s="487" t="s">
        <v>298</v>
      </c>
      <c r="NP6" s="486" t="s">
        <v>295</v>
      </c>
      <c r="NQ6" s="486" t="s">
        <v>296</v>
      </c>
      <c r="NR6" s="486" t="s">
        <v>297</v>
      </c>
      <c r="NS6" s="487" t="s">
        <v>298</v>
      </c>
      <c r="NT6" s="486" t="s">
        <v>295</v>
      </c>
      <c r="NU6" s="486" t="s">
        <v>296</v>
      </c>
      <c r="NV6" s="486" t="s">
        <v>297</v>
      </c>
      <c r="NW6" s="487" t="s">
        <v>298</v>
      </c>
      <c r="NX6" s="486" t="s">
        <v>295</v>
      </c>
      <c r="NY6" s="486" t="s">
        <v>296</v>
      </c>
      <c r="NZ6" s="486" t="s">
        <v>297</v>
      </c>
      <c r="OA6" s="487" t="s">
        <v>298</v>
      </c>
      <c r="OB6" s="486" t="s">
        <v>295</v>
      </c>
      <c r="OC6" s="486" t="s">
        <v>296</v>
      </c>
      <c r="OD6" s="486" t="s">
        <v>297</v>
      </c>
      <c r="OE6" s="487" t="s">
        <v>298</v>
      </c>
      <c r="OF6" s="486" t="s">
        <v>295</v>
      </c>
      <c r="OG6" s="486" t="s">
        <v>296</v>
      </c>
      <c r="OH6" s="486" t="s">
        <v>297</v>
      </c>
      <c r="OI6" s="487" t="s">
        <v>298</v>
      </c>
      <c r="OJ6" s="486" t="s">
        <v>295</v>
      </c>
      <c r="OK6" s="486" t="s">
        <v>296</v>
      </c>
      <c r="OL6" s="486" t="s">
        <v>297</v>
      </c>
      <c r="OM6" s="487" t="s">
        <v>298</v>
      </c>
      <c r="ON6" s="486" t="s">
        <v>295</v>
      </c>
      <c r="OO6" s="486" t="s">
        <v>296</v>
      </c>
      <c r="OP6" s="486" t="s">
        <v>297</v>
      </c>
      <c r="OQ6" s="487" t="s">
        <v>298</v>
      </c>
      <c r="OR6" s="486" t="s">
        <v>295</v>
      </c>
      <c r="OS6" s="486" t="s">
        <v>296</v>
      </c>
      <c r="OT6" s="486" t="s">
        <v>297</v>
      </c>
      <c r="OU6" s="487" t="s">
        <v>298</v>
      </c>
      <c r="OV6" s="486" t="s">
        <v>295</v>
      </c>
      <c r="OW6" s="486" t="s">
        <v>296</v>
      </c>
      <c r="OX6" s="486" t="s">
        <v>297</v>
      </c>
      <c r="OY6" s="487" t="s">
        <v>298</v>
      </c>
      <c r="OZ6" s="486" t="s">
        <v>295</v>
      </c>
      <c r="PA6" s="486" t="s">
        <v>296</v>
      </c>
      <c r="PB6" s="486" t="s">
        <v>297</v>
      </c>
      <c r="PC6" s="487" t="s">
        <v>298</v>
      </c>
      <c r="PD6" s="486" t="s">
        <v>295</v>
      </c>
      <c r="PE6" s="486" t="s">
        <v>296</v>
      </c>
      <c r="PF6" s="486" t="s">
        <v>297</v>
      </c>
      <c r="PG6" s="487" t="s">
        <v>298</v>
      </c>
      <c r="PH6" s="486" t="s">
        <v>295</v>
      </c>
      <c r="PI6" s="486" t="s">
        <v>296</v>
      </c>
      <c r="PJ6" s="486" t="s">
        <v>297</v>
      </c>
      <c r="PK6" s="487" t="s">
        <v>298</v>
      </c>
      <c r="PL6" s="486" t="s">
        <v>295</v>
      </c>
      <c r="PM6" s="486" t="s">
        <v>296</v>
      </c>
      <c r="PN6" s="486" t="s">
        <v>297</v>
      </c>
      <c r="PO6" s="487" t="s">
        <v>298</v>
      </c>
      <c r="PP6" s="486" t="s">
        <v>295</v>
      </c>
      <c r="PQ6" s="486" t="s">
        <v>296</v>
      </c>
      <c r="PR6" s="486" t="s">
        <v>297</v>
      </c>
      <c r="PS6" s="487" t="s">
        <v>298</v>
      </c>
      <c r="PT6" s="486" t="s">
        <v>295</v>
      </c>
      <c r="PU6" s="486" t="s">
        <v>296</v>
      </c>
      <c r="PV6" s="486" t="s">
        <v>297</v>
      </c>
      <c r="PW6" s="487" t="s">
        <v>298</v>
      </c>
      <c r="PX6" s="486" t="s">
        <v>295</v>
      </c>
      <c r="PY6" s="486" t="s">
        <v>296</v>
      </c>
      <c r="PZ6" s="486" t="s">
        <v>297</v>
      </c>
      <c r="QA6" s="487" t="s">
        <v>298</v>
      </c>
      <c r="QB6" s="486" t="s">
        <v>295</v>
      </c>
      <c r="QC6" s="486" t="s">
        <v>296</v>
      </c>
      <c r="QD6" s="486" t="s">
        <v>297</v>
      </c>
      <c r="QE6" s="487" t="s">
        <v>298</v>
      </c>
      <c r="QF6" s="486" t="s">
        <v>295</v>
      </c>
      <c r="QG6" s="486" t="s">
        <v>296</v>
      </c>
      <c r="QH6" s="486" t="s">
        <v>297</v>
      </c>
      <c r="QI6" s="487" t="s">
        <v>298</v>
      </c>
      <c r="QJ6" s="486" t="s">
        <v>295</v>
      </c>
      <c r="QK6" s="486" t="s">
        <v>296</v>
      </c>
      <c r="QL6" s="486" t="s">
        <v>297</v>
      </c>
      <c r="QM6" s="487" t="s">
        <v>298</v>
      </c>
      <c r="QN6" s="486" t="s">
        <v>295</v>
      </c>
      <c r="QO6" s="486" t="s">
        <v>296</v>
      </c>
      <c r="QP6" s="486" t="s">
        <v>297</v>
      </c>
      <c r="QQ6" s="487" t="s">
        <v>298</v>
      </c>
      <c r="QR6" s="486" t="s">
        <v>295</v>
      </c>
      <c r="QS6" s="486" t="s">
        <v>296</v>
      </c>
      <c r="QT6" s="486" t="s">
        <v>297</v>
      </c>
      <c r="QU6" s="487" t="s">
        <v>298</v>
      </c>
      <c r="QV6" s="486" t="s">
        <v>295</v>
      </c>
      <c r="QW6" s="486" t="s">
        <v>296</v>
      </c>
      <c r="QX6" s="486" t="s">
        <v>297</v>
      </c>
      <c r="QY6" s="487" t="s">
        <v>298</v>
      </c>
      <c r="QZ6" s="486" t="s">
        <v>295</v>
      </c>
      <c r="RA6" s="486" t="s">
        <v>296</v>
      </c>
      <c r="RB6" s="486" t="s">
        <v>297</v>
      </c>
      <c r="RC6" s="487" t="s">
        <v>298</v>
      </c>
      <c r="RD6" s="486" t="s">
        <v>295</v>
      </c>
      <c r="RE6" s="486" t="s">
        <v>296</v>
      </c>
      <c r="RF6" s="486" t="s">
        <v>297</v>
      </c>
      <c r="RG6" s="487" t="s">
        <v>298</v>
      </c>
      <c r="RH6" s="486" t="s">
        <v>295</v>
      </c>
      <c r="RI6" s="486" t="s">
        <v>296</v>
      </c>
      <c r="RJ6" s="486" t="s">
        <v>297</v>
      </c>
      <c r="RK6" s="487" t="s">
        <v>298</v>
      </c>
      <c r="RL6" s="486" t="s">
        <v>295</v>
      </c>
      <c r="RM6" s="486" t="s">
        <v>296</v>
      </c>
      <c r="RN6" s="486" t="s">
        <v>297</v>
      </c>
      <c r="RO6" s="487" t="s">
        <v>298</v>
      </c>
      <c r="RP6" s="486" t="s">
        <v>295</v>
      </c>
      <c r="RQ6" s="486" t="s">
        <v>296</v>
      </c>
      <c r="RR6" s="486" t="s">
        <v>297</v>
      </c>
      <c r="RS6" s="487" t="s">
        <v>298</v>
      </c>
      <c r="RT6" s="486" t="s">
        <v>295</v>
      </c>
      <c r="RU6" s="486" t="s">
        <v>296</v>
      </c>
      <c r="RV6" s="486" t="s">
        <v>297</v>
      </c>
      <c r="RW6" s="487" t="s">
        <v>298</v>
      </c>
      <c r="RX6" s="486" t="s">
        <v>295</v>
      </c>
      <c r="RY6" s="486" t="s">
        <v>296</v>
      </c>
      <c r="RZ6" s="486" t="s">
        <v>297</v>
      </c>
      <c r="SA6" s="487" t="s">
        <v>298</v>
      </c>
    </row>
    <row r="7" spans="1:497" ht="16.5" thickTop="1" thickBot="1">
      <c r="A7" s="488"/>
      <c r="B7" s="489" t="s">
        <v>299</v>
      </c>
      <c r="C7" s="658" t="s">
        <v>704</v>
      </c>
      <c r="D7" s="490" t="str">
        <f>D15&amp;" "&amp;D16</f>
        <v xml:space="preserve"> </v>
      </c>
      <c r="E7" s="491">
        <f>HLOOKUP(C7,$L$2:$RW$28,$D$4)</f>
        <v>1149.32</v>
      </c>
      <c r="F7" s="492" t="s">
        <v>300</v>
      </c>
      <c r="G7" s="464">
        <v>6</v>
      </c>
      <c r="H7" s="493" t="s">
        <v>651</v>
      </c>
      <c r="I7" s="525">
        <v>6</v>
      </c>
      <c r="J7" s="494" t="s">
        <v>73</v>
      </c>
      <c r="K7" s="659">
        <v>0.05</v>
      </c>
      <c r="L7" s="660">
        <v>271.87</v>
      </c>
      <c r="M7" s="661">
        <v>274.31</v>
      </c>
      <c r="N7" s="661">
        <v>285.26</v>
      </c>
      <c r="O7" s="662">
        <v>289.3</v>
      </c>
      <c r="P7" s="660">
        <v>295.10000000000002</v>
      </c>
      <c r="Q7" s="661">
        <v>301.18</v>
      </c>
      <c r="R7" s="661">
        <v>312.75</v>
      </c>
      <c r="S7" s="662">
        <v>315.63</v>
      </c>
      <c r="T7" s="663">
        <v>320.52999999999997</v>
      </c>
      <c r="U7" s="661">
        <v>322.08</v>
      </c>
      <c r="V7" s="661">
        <v>333.33</v>
      </c>
      <c r="W7" s="662">
        <v>333.67</v>
      </c>
      <c r="X7" s="663">
        <v>335.14</v>
      </c>
      <c r="Y7" s="661">
        <v>338.18</v>
      </c>
      <c r="Z7" s="661">
        <v>345.35</v>
      </c>
      <c r="AA7" s="662">
        <v>344.78</v>
      </c>
      <c r="AB7" s="663">
        <v>345.52</v>
      </c>
      <c r="AC7" s="661">
        <v>348.83</v>
      </c>
      <c r="AD7" s="661">
        <v>352.68</v>
      </c>
      <c r="AE7" s="662">
        <v>351.02</v>
      </c>
      <c r="AF7" s="663">
        <v>353.13</v>
      </c>
      <c r="AG7" s="661">
        <v>354.92</v>
      </c>
      <c r="AH7" s="661">
        <v>357.91</v>
      </c>
      <c r="AI7" s="662">
        <v>355.77</v>
      </c>
      <c r="AJ7" s="663">
        <v>355.59</v>
      </c>
      <c r="AK7" s="661">
        <v>359.01</v>
      </c>
      <c r="AL7" s="661">
        <v>359.28</v>
      </c>
      <c r="AM7" s="662">
        <v>359.55</v>
      </c>
      <c r="AN7" s="663">
        <v>361.04</v>
      </c>
      <c r="AO7" s="661">
        <v>363.87</v>
      </c>
      <c r="AP7" s="661">
        <v>368.87</v>
      </c>
      <c r="AQ7" s="662">
        <v>371.5</v>
      </c>
      <c r="AR7" s="663">
        <v>374.44</v>
      </c>
      <c r="AS7" s="661">
        <v>379.38</v>
      </c>
      <c r="AT7" s="661">
        <v>383.85</v>
      </c>
      <c r="AU7" s="662">
        <v>384.02</v>
      </c>
      <c r="AV7" s="663">
        <v>388.26</v>
      </c>
      <c r="AW7" s="661">
        <v>393.87</v>
      </c>
      <c r="AX7" s="661">
        <v>398.1</v>
      </c>
      <c r="AY7" s="662">
        <v>398.06</v>
      </c>
      <c r="AZ7" s="663">
        <v>397.7</v>
      </c>
      <c r="BA7" s="661">
        <v>402.35</v>
      </c>
      <c r="BB7" s="661">
        <v>406.27</v>
      </c>
      <c r="BC7" s="662">
        <v>405.48</v>
      </c>
      <c r="BD7" s="663">
        <v>407.61</v>
      </c>
      <c r="BE7" s="661">
        <v>409.79</v>
      </c>
      <c r="BF7" s="661">
        <v>415.17</v>
      </c>
      <c r="BG7" s="662">
        <v>412.51</v>
      </c>
      <c r="BH7" s="663">
        <v>416.6</v>
      </c>
      <c r="BI7" s="661">
        <v>423.9</v>
      </c>
      <c r="BJ7" s="661">
        <v>424.33</v>
      </c>
      <c r="BK7" s="662">
        <v>424.64</v>
      </c>
      <c r="BL7" s="663">
        <v>432.27</v>
      </c>
      <c r="BM7" s="661">
        <v>444.84</v>
      </c>
      <c r="BN7" s="661">
        <v>440.26</v>
      </c>
      <c r="BO7" s="662">
        <v>444.4</v>
      </c>
      <c r="BP7" s="663">
        <v>453.13</v>
      </c>
      <c r="BQ7" s="661">
        <v>453.19</v>
      </c>
      <c r="BR7" s="661">
        <v>455.09</v>
      </c>
      <c r="BS7" s="662">
        <v>455.63</v>
      </c>
      <c r="BT7" s="663">
        <v>459.16</v>
      </c>
      <c r="BU7" s="661">
        <v>463.37</v>
      </c>
      <c r="BV7" s="661">
        <v>466.65</v>
      </c>
      <c r="BW7" s="662">
        <v>466.2</v>
      </c>
      <c r="BX7" s="663">
        <v>466.08</v>
      </c>
      <c r="BY7" s="661">
        <v>471.21</v>
      </c>
      <c r="BZ7" s="661">
        <v>477.34</v>
      </c>
      <c r="CA7" s="662">
        <v>478.46</v>
      </c>
      <c r="CB7" s="663">
        <v>481.69</v>
      </c>
      <c r="CC7" s="661">
        <v>487.33</v>
      </c>
      <c r="CD7" s="661">
        <v>488.95</v>
      </c>
      <c r="CE7" s="662">
        <v>487</v>
      </c>
      <c r="CF7" s="663">
        <v>488.93</v>
      </c>
      <c r="CG7" s="661">
        <v>492.32</v>
      </c>
      <c r="CH7" s="661">
        <v>491.1</v>
      </c>
      <c r="CI7" s="662">
        <v>488.69</v>
      </c>
      <c r="CJ7" s="664">
        <v>492.81</v>
      </c>
      <c r="CK7" s="661">
        <v>499.56</v>
      </c>
      <c r="CL7" s="661">
        <v>509.16</v>
      </c>
      <c r="CM7" s="662">
        <v>503.04</v>
      </c>
      <c r="CN7" s="663">
        <v>506.82</v>
      </c>
      <c r="CO7" s="661">
        <v>508.77</v>
      </c>
      <c r="CP7" s="661">
        <v>508.18</v>
      </c>
      <c r="CQ7" s="662">
        <v>508.11</v>
      </c>
      <c r="CR7" s="663">
        <v>508.75</v>
      </c>
      <c r="CS7" s="661">
        <v>510.79</v>
      </c>
      <c r="CT7" s="661">
        <v>516.87</v>
      </c>
      <c r="CU7" s="662">
        <v>516.78</v>
      </c>
      <c r="CV7" s="660">
        <v>519.55999999999995</v>
      </c>
      <c r="CW7" s="661">
        <v>530.58000000000004</v>
      </c>
      <c r="CX7" s="661">
        <v>535.25</v>
      </c>
      <c r="CY7" s="662">
        <v>534.41</v>
      </c>
      <c r="CZ7" s="663">
        <v>535.70000000000005</v>
      </c>
      <c r="DA7" s="661">
        <v>538.79</v>
      </c>
      <c r="DB7" s="661">
        <v>543.21</v>
      </c>
      <c r="DC7" s="662">
        <v>549.21</v>
      </c>
      <c r="DD7" s="663">
        <v>559.04</v>
      </c>
      <c r="DE7" s="661">
        <v>583.39</v>
      </c>
      <c r="DF7" s="661">
        <v>595.63</v>
      </c>
      <c r="DG7" s="662">
        <v>608.04999999999995</v>
      </c>
      <c r="DH7" s="663">
        <v>612.78</v>
      </c>
      <c r="DI7" s="661">
        <v>617.37</v>
      </c>
      <c r="DJ7" s="661">
        <v>619.16</v>
      </c>
      <c r="DK7" s="662">
        <v>625.19000000000005</v>
      </c>
      <c r="DL7" s="663">
        <v>639.51</v>
      </c>
      <c r="DM7" s="661">
        <v>643.94000000000005</v>
      </c>
      <c r="DN7" s="661">
        <v>647.71</v>
      </c>
      <c r="DO7" s="662">
        <v>655.73</v>
      </c>
      <c r="DP7" s="663">
        <v>660.22</v>
      </c>
      <c r="DQ7" s="661">
        <v>678.49</v>
      </c>
      <c r="DR7" s="661">
        <v>685.41</v>
      </c>
      <c r="DS7" s="662">
        <v>681.9</v>
      </c>
      <c r="DT7" s="663">
        <v>685.16</v>
      </c>
      <c r="DU7" s="661">
        <v>701.29</v>
      </c>
      <c r="DV7" s="661">
        <v>728.77</v>
      </c>
      <c r="DW7" s="662">
        <v>727.11</v>
      </c>
      <c r="DX7" s="663">
        <v>708.97</v>
      </c>
      <c r="DY7" s="661">
        <v>699.5</v>
      </c>
      <c r="DZ7" s="661">
        <v>706.43</v>
      </c>
      <c r="EA7" s="662">
        <v>707.53</v>
      </c>
      <c r="EB7" s="663">
        <v>715.45</v>
      </c>
      <c r="EC7" s="661">
        <v>727.79</v>
      </c>
      <c r="ED7" s="661">
        <v>733.68</v>
      </c>
      <c r="EE7" s="662">
        <v>732.86</v>
      </c>
      <c r="EF7" s="663">
        <v>741.6</v>
      </c>
      <c r="EG7" s="661">
        <v>754.5</v>
      </c>
      <c r="EH7" s="661">
        <v>762.57</v>
      </c>
      <c r="EI7" s="662">
        <v>763.99</v>
      </c>
      <c r="EJ7" s="663">
        <v>768.33</v>
      </c>
      <c r="EK7" s="661">
        <v>774.53</v>
      </c>
      <c r="EL7" s="661">
        <v>776.41</v>
      </c>
      <c r="EM7" s="662">
        <v>776.53</v>
      </c>
      <c r="EN7" s="663">
        <v>787.84</v>
      </c>
      <c r="EO7" s="661">
        <v>795.56</v>
      </c>
      <c r="EP7" s="661">
        <v>794.68</v>
      </c>
      <c r="EQ7" s="662">
        <v>797.33</v>
      </c>
      <c r="ER7" s="663">
        <v>805.1</v>
      </c>
      <c r="ES7" s="661">
        <v>809.41</v>
      </c>
      <c r="ET7" s="661">
        <v>817.5</v>
      </c>
      <c r="EU7" s="662">
        <v>818.24</v>
      </c>
      <c r="EV7" s="663">
        <v>822.62</v>
      </c>
      <c r="EW7" s="661">
        <v>817.79</v>
      </c>
      <c r="EX7" s="661">
        <v>825.5</v>
      </c>
      <c r="EY7" s="662">
        <v>820.72</v>
      </c>
      <c r="EZ7" s="663">
        <v>823.25</v>
      </c>
      <c r="FA7" s="661">
        <v>827.92</v>
      </c>
      <c r="FB7" s="661">
        <v>841.23</v>
      </c>
      <c r="FC7" s="662">
        <v>838.77</v>
      </c>
      <c r="FD7" s="663">
        <v>845.05</v>
      </c>
      <c r="FE7" s="661">
        <v>856.5</v>
      </c>
      <c r="FF7" s="661">
        <v>866.08</v>
      </c>
      <c r="FG7" s="662">
        <v>869.55</v>
      </c>
      <c r="FH7" s="663">
        <v>866.37</v>
      </c>
      <c r="FI7" s="661">
        <v>879.92</v>
      </c>
      <c r="FJ7" s="661">
        <v>894.71</v>
      </c>
      <c r="FK7" s="662">
        <v>898.57</v>
      </c>
      <c r="FL7" s="663">
        <v>904.17</v>
      </c>
      <c r="FM7" s="661">
        <v>909.16</v>
      </c>
      <c r="FN7" s="661">
        <v>916.44</v>
      </c>
      <c r="FO7" s="662">
        <v>914.4</v>
      </c>
      <c r="FP7" s="663">
        <v>918.54</v>
      </c>
      <c r="FQ7" s="661">
        <v>920.64</v>
      </c>
      <c r="FR7" s="661">
        <v>933.71</v>
      </c>
      <c r="FS7" s="662">
        <v>956.45</v>
      </c>
      <c r="FT7" s="663">
        <v>980.2</v>
      </c>
      <c r="FU7" s="661">
        <v>1032.05</v>
      </c>
      <c r="FV7" s="661">
        <v>1047.49</v>
      </c>
      <c r="FW7" s="662">
        <v>1059.94</v>
      </c>
      <c r="FX7" s="663">
        <v>1126.43</v>
      </c>
      <c r="FY7" s="661">
        <v>1143.58</v>
      </c>
      <c r="FZ7" s="661">
        <v>1134.19</v>
      </c>
      <c r="GA7" s="662">
        <v>1127.52</v>
      </c>
      <c r="GB7" s="663">
        <v>1133.08</v>
      </c>
      <c r="GC7" s="661">
        <v>1146.67</v>
      </c>
      <c r="GD7" s="661">
        <v>1159.8399999999999</v>
      </c>
      <c r="GE7" s="662">
        <v>1155.72</v>
      </c>
      <c r="GF7" s="663">
        <v>1166.71</v>
      </c>
      <c r="GG7" s="661">
        <v>1170.71</v>
      </c>
      <c r="GH7" s="661">
        <v>1180.82</v>
      </c>
      <c r="GI7" s="662">
        <v>1185.0899999999999</v>
      </c>
      <c r="GJ7" s="663">
        <v>1192.8499999999999</v>
      </c>
      <c r="GK7" s="661">
        <v>1210.71</v>
      </c>
      <c r="GL7" s="661">
        <v>1218.28</v>
      </c>
      <c r="GM7" s="662">
        <v>1226.2</v>
      </c>
      <c r="GN7" s="663">
        <v>1234.1199999999999</v>
      </c>
      <c r="GO7" s="661">
        <v>1242.04</v>
      </c>
      <c r="GP7" s="661">
        <v>1249.96</v>
      </c>
      <c r="GQ7" s="662">
        <v>1262.07</v>
      </c>
      <c r="GR7" s="663">
        <v>1266.99</v>
      </c>
      <c r="GS7" s="661">
        <v>1275.31</v>
      </c>
      <c r="GT7" s="661">
        <v>1283.6300000000001</v>
      </c>
      <c r="GU7" s="662">
        <v>1291.94</v>
      </c>
      <c r="GV7" s="663">
        <v>1299.93</v>
      </c>
      <c r="GW7" s="661">
        <v>1308.47</v>
      </c>
      <c r="GX7" s="661">
        <v>1317</v>
      </c>
      <c r="GY7" s="662">
        <v>1325.53</v>
      </c>
      <c r="GZ7" s="663">
        <v>1333.73</v>
      </c>
      <c r="HA7" s="661">
        <v>1342.49</v>
      </c>
      <c r="HB7" s="661">
        <v>1351.24</v>
      </c>
      <c r="HC7" s="662">
        <v>1360</v>
      </c>
      <c r="HD7" s="663">
        <v>1368.41</v>
      </c>
      <c r="HE7" s="661">
        <v>1377.39</v>
      </c>
      <c r="HF7" s="661">
        <v>1386.37</v>
      </c>
      <c r="HG7" s="662">
        <v>1395.36</v>
      </c>
      <c r="HH7" s="663">
        <v>1403.99</v>
      </c>
      <c r="HI7" s="661">
        <v>1413.2</v>
      </c>
      <c r="HJ7" s="661">
        <v>1422.42</v>
      </c>
      <c r="HK7" s="662">
        <v>1431.64</v>
      </c>
      <c r="HL7" s="663">
        <v>1440.49</v>
      </c>
      <c r="HM7" s="661">
        <v>1449.95</v>
      </c>
      <c r="HN7" s="661">
        <v>1459.4</v>
      </c>
      <c r="HO7" s="662">
        <v>1468.86</v>
      </c>
      <c r="HP7" s="663">
        <v>1477.94</v>
      </c>
      <c r="HQ7" s="661">
        <v>1487.65</v>
      </c>
      <c r="HR7" s="661">
        <v>1497.35</v>
      </c>
      <c r="HS7" s="662">
        <v>1507.05</v>
      </c>
      <c r="HT7" s="663">
        <v>1516.37</v>
      </c>
      <c r="HU7" s="661">
        <v>1526.32</v>
      </c>
      <c r="HV7" s="661">
        <v>1536.28</v>
      </c>
      <c r="HW7" s="662">
        <v>1546.23</v>
      </c>
      <c r="HX7" s="663">
        <v>1555.8</v>
      </c>
      <c r="HY7" s="661">
        <v>1566.01</v>
      </c>
      <c r="HZ7" s="661">
        <v>1576.22</v>
      </c>
      <c r="IA7" s="662">
        <v>1586.43</v>
      </c>
      <c r="IB7" s="663">
        <v>1596.25</v>
      </c>
      <c r="IC7" s="661">
        <v>1606.72</v>
      </c>
      <c r="ID7" s="661">
        <v>1617.2</v>
      </c>
      <c r="IE7" s="662">
        <v>1627.68</v>
      </c>
      <c r="IF7" s="663">
        <v>1637.75</v>
      </c>
      <c r="IG7" s="661">
        <v>1648.5</v>
      </c>
      <c r="IH7" s="661">
        <v>1659.25</v>
      </c>
      <c r="II7" s="662">
        <v>1670</v>
      </c>
      <c r="IJ7" s="663">
        <v>1680.33</v>
      </c>
      <c r="IK7" s="661">
        <v>1691.36</v>
      </c>
      <c r="IL7" s="661">
        <v>1702.39</v>
      </c>
      <c r="IM7" s="662">
        <v>1713.42</v>
      </c>
      <c r="IN7" s="663">
        <v>1724.02</v>
      </c>
      <c r="IO7" s="661">
        <v>1735.34</v>
      </c>
      <c r="IP7" s="661">
        <v>1746.65</v>
      </c>
      <c r="IQ7" s="662">
        <v>1757.97</v>
      </c>
      <c r="IR7" s="663">
        <v>1768.84</v>
      </c>
      <c r="IS7" s="661">
        <v>1780.45</v>
      </c>
      <c r="IT7" s="661">
        <v>1792.07</v>
      </c>
      <c r="IU7" s="662">
        <v>1803.68</v>
      </c>
      <c r="IV7" s="663">
        <v>1814.83</v>
      </c>
      <c r="IW7" s="661">
        <v>1826.75</v>
      </c>
      <c r="IX7" s="661">
        <v>1838.66</v>
      </c>
      <c r="IY7" s="662">
        <v>1850.57</v>
      </c>
      <c r="IZ7" s="663">
        <v>1862.02</v>
      </c>
      <c r="JA7" s="661">
        <v>1874.24</v>
      </c>
      <c r="JB7" s="661">
        <v>1886.46</v>
      </c>
      <c r="JC7" s="662">
        <v>1898.69</v>
      </c>
      <c r="JD7" s="663">
        <v>1910.43</v>
      </c>
      <c r="JE7" s="661">
        <v>1922.97</v>
      </c>
      <c r="JF7" s="661">
        <v>1935.51</v>
      </c>
      <c r="JG7" s="662">
        <v>1948.05</v>
      </c>
      <c r="JH7" s="663">
        <v>1960.1</v>
      </c>
      <c r="JI7" s="661">
        <v>1972.97</v>
      </c>
      <c r="JJ7" s="661">
        <v>1985.84</v>
      </c>
      <c r="JK7" s="662">
        <v>1998.7</v>
      </c>
      <c r="JL7" s="663">
        <v>2011.07</v>
      </c>
      <c r="JM7" s="661">
        <v>2024.27</v>
      </c>
      <c r="JN7" s="661">
        <v>2037.47</v>
      </c>
      <c r="JO7" s="662">
        <v>2050.67</v>
      </c>
      <c r="JP7" s="663">
        <v>2063.35</v>
      </c>
      <c r="JQ7" s="661">
        <v>2076.9</v>
      </c>
      <c r="JR7" s="661">
        <v>2090.44</v>
      </c>
      <c r="JS7" s="662">
        <v>2103.9899999999998</v>
      </c>
      <c r="JT7" s="663">
        <v>2117</v>
      </c>
      <c r="JU7" s="661">
        <v>2130.9</v>
      </c>
      <c r="JV7" s="661">
        <v>2144.79</v>
      </c>
      <c r="JW7" s="662">
        <v>2158.69</v>
      </c>
      <c r="JX7" s="663">
        <v>2172.04</v>
      </c>
      <c r="JY7" s="661">
        <v>2186.3000000000002</v>
      </c>
      <c r="JZ7" s="661">
        <v>2200.56</v>
      </c>
      <c r="KA7" s="662">
        <v>2214.81</v>
      </c>
      <c r="KB7" s="663">
        <v>2228.52</v>
      </c>
      <c r="KC7" s="661">
        <v>2243.14</v>
      </c>
      <c r="KD7" s="661">
        <v>2257.77</v>
      </c>
      <c r="KE7" s="662">
        <v>2272.4</v>
      </c>
      <c r="KF7" s="663">
        <v>2286.46</v>
      </c>
      <c r="KG7" s="661">
        <v>2301.4699999999998</v>
      </c>
      <c r="KH7" s="661">
        <v>2316.4699999999998</v>
      </c>
      <c r="KI7" s="662">
        <v>2331.48</v>
      </c>
      <c r="KJ7" s="663">
        <v>2345.91</v>
      </c>
      <c r="KK7" s="661">
        <v>2361.3000000000002</v>
      </c>
      <c r="KL7" s="661">
        <v>2376.6999999999998</v>
      </c>
      <c r="KM7" s="662">
        <v>2392.1</v>
      </c>
      <c r="KN7" s="663">
        <v>2406.9</v>
      </c>
      <c r="KO7" s="661">
        <v>2422.6999999999998</v>
      </c>
      <c r="KP7" s="661">
        <v>2438.5</v>
      </c>
      <c r="KQ7" s="662">
        <v>2454.3000000000002</v>
      </c>
      <c r="KR7" s="663">
        <v>2469.48</v>
      </c>
      <c r="KS7" s="661">
        <v>2485.69</v>
      </c>
      <c r="KT7" s="661">
        <v>2501.9</v>
      </c>
      <c r="KU7" s="662">
        <v>2518.11</v>
      </c>
      <c r="KV7" s="663">
        <v>2533.6799999999998</v>
      </c>
      <c r="KW7" s="661">
        <v>2550.3200000000002</v>
      </c>
      <c r="KX7" s="661">
        <v>2566.9499999999998</v>
      </c>
      <c r="KY7" s="662">
        <v>2583.58</v>
      </c>
      <c r="KZ7" s="663">
        <v>2599.56</v>
      </c>
      <c r="LA7" s="661">
        <v>2616.62</v>
      </c>
      <c r="LB7" s="661">
        <v>2633.69</v>
      </c>
      <c r="LC7" s="662">
        <v>2650.75</v>
      </c>
      <c r="LD7" s="663">
        <v>2667.15</v>
      </c>
      <c r="LE7" s="661">
        <v>2684.66</v>
      </c>
      <c r="LF7" s="661">
        <v>2702.16</v>
      </c>
      <c r="LG7" s="662">
        <v>2719.67</v>
      </c>
      <c r="LH7" s="663">
        <v>2736.5</v>
      </c>
      <c r="LI7" s="661">
        <v>2754.46</v>
      </c>
      <c r="LJ7" s="661">
        <v>2772.42</v>
      </c>
      <c r="LK7" s="662">
        <v>2790.38</v>
      </c>
      <c r="LL7" s="663">
        <v>2807.64</v>
      </c>
      <c r="LM7" s="661">
        <v>2826.07</v>
      </c>
      <c r="LN7" s="661">
        <v>2844.5</v>
      </c>
      <c r="LO7" s="662">
        <v>2862.93</v>
      </c>
      <c r="LP7" s="663">
        <v>2880.64</v>
      </c>
      <c r="LQ7" s="661">
        <v>2899.55</v>
      </c>
      <c r="LR7" s="661">
        <v>2918.46</v>
      </c>
      <c r="LS7" s="662">
        <v>2937.37</v>
      </c>
      <c r="LT7" s="663">
        <v>2955.54</v>
      </c>
      <c r="LU7" s="661">
        <v>2974.94</v>
      </c>
      <c r="LV7" s="661">
        <v>2994.34</v>
      </c>
      <c r="LW7" s="662">
        <v>3013.74</v>
      </c>
      <c r="LX7" s="663">
        <v>3032.38</v>
      </c>
      <c r="LY7" s="661">
        <v>3052.29</v>
      </c>
      <c r="LZ7" s="661">
        <v>3072.19</v>
      </c>
      <c r="MA7" s="662">
        <v>3092.1</v>
      </c>
      <c r="MB7" s="663">
        <v>3111.23</v>
      </c>
      <c r="MC7" s="661">
        <v>3131.65</v>
      </c>
      <c r="MD7" s="661">
        <v>3152.07</v>
      </c>
      <c r="ME7" s="662">
        <v>3172.49</v>
      </c>
      <c r="MF7" s="663">
        <v>3192.12</v>
      </c>
      <c r="MG7" s="661">
        <v>3213.07</v>
      </c>
      <c r="MH7" s="661">
        <v>3234.02</v>
      </c>
      <c r="MI7" s="662">
        <v>3254.98</v>
      </c>
      <c r="MJ7" s="663">
        <v>3275.11</v>
      </c>
      <c r="MK7" s="661">
        <v>3296.61</v>
      </c>
      <c r="ML7" s="661">
        <v>3318.11</v>
      </c>
      <c r="MM7" s="662">
        <v>3339.61</v>
      </c>
      <c r="MN7" s="663">
        <v>3360.27</v>
      </c>
      <c r="MO7" s="661">
        <v>3382.32</v>
      </c>
      <c r="MP7" s="661">
        <v>3404.38</v>
      </c>
      <c r="MQ7" s="662">
        <v>3426.44</v>
      </c>
      <c r="MR7" s="663">
        <v>3447.63</v>
      </c>
      <c r="MS7" s="661">
        <v>3470.26</v>
      </c>
      <c r="MT7" s="661">
        <v>3492.89</v>
      </c>
      <c r="MU7" s="662">
        <v>3515.52</v>
      </c>
      <c r="MV7" s="663">
        <v>3537.27</v>
      </c>
      <c r="MW7" s="661">
        <v>3560.49</v>
      </c>
      <c r="MX7" s="661">
        <v>3583.71</v>
      </c>
      <c r="MY7" s="662">
        <v>3606.93</v>
      </c>
      <c r="MZ7" s="663">
        <v>3629.24</v>
      </c>
      <c r="NA7" s="661">
        <v>3653.06</v>
      </c>
      <c r="NB7" s="661">
        <v>3676.88</v>
      </c>
      <c r="NC7" s="662">
        <v>3700.71</v>
      </c>
      <c r="ND7" s="663">
        <v>3723.6</v>
      </c>
      <c r="NE7" s="661">
        <v>3748.04</v>
      </c>
      <c r="NF7" s="661">
        <v>3772.48</v>
      </c>
      <c r="NG7" s="662">
        <v>3796.93</v>
      </c>
      <c r="NH7" s="663">
        <v>3820.41</v>
      </c>
      <c r="NI7" s="661">
        <v>3845.49</v>
      </c>
      <c r="NJ7" s="661">
        <v>3870.57</v>
      </c>
      <c r="NK7" s="662">
        <v>3895.65</v>
      </c>
      <c r="NL7" s="663">
        <v>3919.74</v>
      </c>
      <c r="NM7" s="661">
        <v>3945.47</v>
      </c>
      <c r="NN7" s="661">
        <v>3971.2</v>
      </c>
      <c r="NO7" s="662">
        <v>3996.93</v>
      </c>
      <c r="NP7" s="663">
        <v>4021.66</v>
      </c>
      <c r="NQ7" s="661">
        <v>4048.06</v>
      </c>
      <c r="NR7" s="661">
        <v>4074.45</v>
      </c>
      <c r="NS7" s="662">
        <v>4100.8500000000004</v>
      </c>
      <c r="NT7" s="663">
        <v>4126.22</v>
      </c>
      <c r="NU7" s="661">
        <v>4153.3100000000004</v>
      </c>
      <c r="NV7" s="661">
        <v>4180.3900000000003</v>
      </c>
      <c r="NW7" s="662">
        <v>4207.47</v>
      </c>
      <c r="NX7" s="663">
        <v>4233.5</v>
      </c>
      <c r="NY7" s="661">
        <v>4261.29</v>
      </c>
      <c r="NZ7" s="661">
        <v>4289.08</v>
      </c>
      <c r="OA7" s="662">
        <v>4316.87</v>
      </c>
      <c r="OB7" s="663">
        <v>4343.57</v>
      </c>
      <c r="OC7" s="661">
        <v>4372.08</v>
      </c>
      <c r="OD7" s="661">
        <v>4400.6000000000004</v>
      </c>
      <c r="OE7" s="662">
        <v>4429.1099999999997</v>
      </c>
      <c r="OF7" s="663">
        <v>4456.51</v>
      </c>
      <c r="OG7" s="661">
        <v>4485.76</v>
      </c>
      <c r="OH7" s="661">
        <v>4515.01</v>
      </c>
      <c r="OI7" s="662">
        <v>4544.26</v>
      </c>
      <c r="OJ7" s="663">
        <v>4572.38</v>
      </c>
      <c r="OK7" s="661">
        <v>4602.3900000000003</v>
      </c>
      <c r="OL7" s="661">
        <v>4632.3999999999996</v>
      </c>
      <c r="OM7" s="662">
        <v>4662.41</v>
      </c>
      <c r="ON7" s="663">
        <v>4691.26</v>
      </c>
      <c r="OO7" s="661">
        <v>4722.05</v>
      </c>
      <c r="OP7" s="661">
        <v>4752.84</v>
      </c>
      <c r="OQ7" s="662">
        <v>4783.6400000000003</v>
      </c>
      <c r="OR7" s="663">
        <v>4813.2299999999996</v>
      </c>
      <c r="OS7" s="661">
        <v>4844.82</v>
      </c>
      <c r="OT7" s="661">
        <v>4876.42</v>
      </c>
      <c r="OU7" s="662">
        <v>4908.01</v>
      </c>
      <c r="OV7" s="663">
        <v>4938.37</v>
      </c>
      <c r="OW7" s="661">
        <v>4970.79</v>
      </c>
      <c r="OX7" s="661">
        <v>5003.21</v>
      </c>
      <c r="OY7" s="662">
        <v>5035.62</v>
      </c>
      <c r="OZ7" s="663">
        <v>5066.7700000000004</v>
      </c>
      <c r="PA7" s="661">
        <v>5100.03</v>
      </c>
      <c r="PB7" s="661">
        <v>5133.29</v>
      </c>
      <c r="PC7" s="662">
        <v>5166.55</v>
      </c>
      <c r="PD7" s="663">
        <v>5198.51</v>
      </c>
      <c r="PE7" s="661">
        <v>5232.63</v>
      </c>
      <c r="PF7" s="661">
        <v>5266.75</v>
      </c>
      <c r="PG7" s="662">
        <v>5300.88</v>
      </c>
      <c r="PH7" s="663">
        <v>5333.67</v>
      </c>
      <c r="PI7" s="661">
        <v>5368.68</v>
      </c>
      <c r="PJ7" s="661">
        <v>5403.69</v>
      </c>
      <c r="PK7" s="662">
        <v>5438.7</v>
      </c>
      <c r="PL7" s="663">
        <v>5472.34</v>
      </c>
      <c r="PM7" s="661">
        <v>5508.26</v>
      </c>
      <c r="PN7" s="661">
        <v>5544.19</v>
      </c>
      <c r="PO7" s="662">
        <v>5580.11</v>
      </c>
      <c r="PP7" s="663">
        <v>5614.63</v>
      </c>
      <c r="PQ7" s="661">
        <v>5651.48</v>
      </c>
      <c r="PR7" s="661">
        <v>5688.33</v>
      </c>
      <c r="PS7" s="662">
        <v>5725.19</v>
      </c>
      <c r="PT7" s="663">
        <v>5760.61</v>
      </c>
      <c r="PU7" s="661">
        <v>5798.42</v>
      </c>
      <c r="PV7" s="661">
        <v>5836.23</v>
      </c>
      <c r="PW7" s="662">
        <v>5874.04</v>
      </c>
      <c r="PX7" s="663">
        <v>5910.38</v>
      </c>
      <c r="PY7" s="661">
        <v>5949.18</v>
      </c>
      <c r="PZ7" s="661">
        <v>5987.97</v>
      </c>
      <c r="QA7" s="662">
        <v>6026.77</v>
      </c>
      <c r="QB7" s="663">
        <v>6064.05</v>
      </c>
      <c r="QC7" s="661">
        <v>6103.86</v>
      </c>
      <c r="QD7" s="661">
        <v>6143.66</v>
      </c>
      <c r="QE7" s="662">
        <v>6183.46</v>
      </c>
      <c r="QF7" s="663">
        <v>6221.72</v>
      </c>
      <c r="QG7" s="661">
        <v>6262.56</v>
      </c>
      <c r="QH7" s="661">
        <v>6303.4</v>
      </c>
      <c r="QI7" s="662">
        <v>6344.23</v>
      </c>
      <c r="QJ7" s="663">
        <v>6383.48</v>
      </c>
      <c r="QK7" s="661">
        <v>6425.38</v>
      </c>
      <c r="QL7" s="661">
        <v>6467.28</v>
      </c>
      <c r="QM7" s="662">
        <v>6509.18</v>
      </c>
      <c r="QN7" s="663">
        <v>6549.45</v>
      </c>
      <c r="QO7" s="661">
        <v>6592.44</v>
      </c>
      <c r="QP7" s="661">
        <v>6635.43</v>
      </c>
      <c r="QQ7" s="662">
        <v>6678.42</v>
      </c>
      <c r="QR7" s="663">
        <v>6719.74</v>
      </c>
      <c r="QS7" s="661">
        <v>6763.85</v>
      </c>
      <c r="QT7" s="661">
        <v>6807.95</v>
      </c>
      <c r="QU7" s="662">
        <v>6852.06</v>
      </c>
      <c r="QV7" s="663">
        <v>6894.45</v>
      </c>
      <c r="QW7" s="661">
        <v>6939.71</v>
      </c>
      <c r="QX7" s="661">
        <v>6984.96</v>
      </c>
      <c r="QY7" s="662">
        <v>7030.22</v>
      </c>
      <c r="QZ7" s="663">
        <v>7073.71</v>
      </c>
      <c r="RA7" s="661">
        <v>7120.14</v>
      </c>
      <c r="RB7" s="661">
        <v>7166.57</v>
      </c>
      <c r="RC7" s="662">
        <v>7213</v>
      </c>
      <c r="RD7" s="663">
        <v>7257.62</v>
      </c>
      <c r="RE7" s="661">
        <v>7305.26</v>
      </c>
      <c r="RF7" s="661">
        <v>7352.9</v>
      </c>
      <c r="RG7" s="662">
        <v>7400.54</v>
      </c>
      <c r="RH7" s="663">
        <v>7446.32</v>
      </c>
      <c r="RI7" s="661">
        <v>7495.2</v>
      </c>
      <c r="RJ7" s="661">
        <v>7544.08</v>
      </c>
      <c r="RK7" s="662">
        <v>7592.95</v>
      </c>
      <c r="RL7" s="663">
        <v>7639.93</v>
      </c>
      <c r="RM7" s="661">
        <v>7690.07</v>
      </c>
      <c r="RN7" s="661">
        <v>7740.22</v>
      </c>
      <c r="RO7" s="662">
        <v>7790.37</v>
      </c>
      <c r="RP7" s="663">
        <v>7838.56</v>
      </c>
      <c r="RQ7" s="661">
        <v>7890.02</v>
      </c>
      <c r="RR7" s="661">
        <v>7941.47</v>
      </c>
      <c r="RS7" s="662">
        <v>7992.92</v>
      </c>
      <c r="RT7" s="663">
        <v>8042.37</v>
      </c>
      <c r="RU7" s="661">
        <v>8095.16</v>
      </c>
      <c r="RV7" s="661">
        <v>8147.95</v>
      </c>
      <c r="RW7" s="662">
        <v>8200.74</v>
      </c>
      <c r="RX7" s="663">
        <v>8251.4699999999993</v>
      </c>
      <c r="RY7" s="661">
        <v>8305.6299999999992</v>
      </c>
      <c r="RZ7" s="661">
        <v>8359.7900000000009</v>
      </c>
      <c r="SA7" s="662">
        <v>8413.9599999999991</v>
      </c>
    </row>
    <row r="8" spans="1:497" ht="15.75" thickBot="1">
      <c r="A8" s="495"/>
      <c r="B8" s="496" t="s">
        <v>301</v>
      </c>
      <c r="C8" s="665" t="s">
        <v>705</v>
      </c>
      <c r="D8" s="497" t="str">
        <f>D17&amp;" "&amp;D18</f>
        <v xml:space="preserve"> </v>
      </c>
      <c r="E8" s="498">
        <f>HLOOKUP(C8,$L$2:$RW$28,$D$4)</f>
        <v>1162.49</v>
      </c>
      <c r="F8" s="499" t="s">
        <v>302</v>
      </c>
      <c r="G8" s="464">
        <v>7</v>
      </c>
      <c r="H8" s="500" t="s">
        <v>77</v>
      </c>
      <c r="I8" s="525">
        <v>7</v>
      </c>
      <c r="J8" s="501" t="s">
        <v>303</v>
      </c>
      <c r="K8" s="666">
        <v>0.05</v>
      </c>
      <c r="L8" s="667">
        <v>274.7</v>
      </c>
      <c r="M8" s="668">
        <v>276.51</v>
      </c>
      <c r="N8" s="668">
        <v>293.22000000000003</v>
      </c>
      <c r="O8" s="669">
        <v>297.8</v>
      </c>
      <c r="P8" s="667">
        <v>300.01</v>
      </c>
      <c r="Q8" s="668">
        <v>305.39</v>
      </c>
      <c r="R8" s="668">
        <v>325.04000000000002</v>
      </c>
      <c r="S8" s="669">
        <v>330.69</v>
      </c>
      <c r="T8" s="670">
        <v>335.73</v>
      </c>
      <c r="U8" s="668">
        <v>336.83</v>
      </c>
      <c r="V8" s="668">
        <v>356.25</v>
      </c>
      <c r="W8" s="669">
        <v>357.68</v>
      </c>
      <c r="X8" s="670">
        <v>359.13</v>
      </c>
      <c r="Y8" s="668">
        <v>360.28</v>
      </c>
      <c r="Z8" s="668">
        <v>370.01</v>
      </c>
      <c r="AA8" s="669">
        <v>370.86</v>
      </c>
      <c r="AB8" s="670">
        <v>371.61</v>
      </c>
      <c r="AC8" s="668">
        <v>372.33</v>
      </c>
      <c r="AD8" s="668">
        <v>379.08</v>
      </c>
      <c r="AE8" s="669">
        <v>378.13</v>
      </c>
      <c r="AF8" s="670">
        <v>379.31</v>
      </c>
      <c r="AG8" s="668">
        <v>381.22</v>
      </c>
      <c r="AH8" s="668">
        <v>383.57</v>
      </c>
      <c r="AI8" s="669">
        <v>383.71</v>
      </c>
      <c r="AJ8" s="670">
        <v>384.37</v>
      </c>
      <c r="AK8" s="668">
        <v>386.05</v>
      </c>
      <c r="AL8" s="668">
        <v>387.94</v>
      </c>
      <c r="AM8" s="669">
        <v>388.09</v>
      </c>
      <c r="AN8" s="670">
        <v>389.18</v>
      </c>
      <c r="AO8" s="668">
        <v>390.97</v>
      </c>
      <c r="AP8" s="668">
        <v>398.32</v>
      </c>
      <c r="AQ8" s="669">
        <v>399.74</v>
      </c>
      <c r="AR8" s="670">
        <v>402.12</v>
      </c>
      <c r="AS8" s="668">
        <v>405.81</v>
      </c>
      <c r="AT8" s="668">
        <v>410.03</v>
      </c>
      <c r="AU8" s="669">
        <v>411.79</v>
      </c>
      <c r="AV8" s="670">
        <v>414.93</v>
      </c>
      <c r="AW8" s="668">
        <v>418.28</v>
      </c>
      <c r="AX8" s="668">
        <v>423.45</v>
      </c>
      <c r="AY8" s="669">
        <v>424.66</v>
      </c>
      <c r="AZ8" s="670">
        <v>426.62</v>
      </c>
      <c r="BA8" s="668">
        <v>432.72</v>
      </c>
      <c r="BB8" s="668">
        <v>440.03</v>
      </c>
      <c r="BC8" s="669">
        <v>441.87</v>
      </c>
      <c r="BD8" s="670">
        <v>443.75</v>
      </c>
      <c r="BE8" s="668">
        <v>445.96</v>
      </c>
      <c r="BF8" s="668">
        <v>448.72</v>
      </c>
      <c r="BG8" s="669">
        <v>449.9</v>
      </c>
      <c r="BH8" s="670">
        <v>452.29</v>
      </c>
      <c r="BI8" s="668">
        <v>455.74</v>
      </c>
      <c r="BJ8" s="668">
        <v>459.63</v>
      </c>
      <c r="BK8" s="669">
        <v>460.86</v>
      </c>
      <c r="BL8" s="670">
        <v>463.31</v>
      </c>
      <c r="BM8" s="668">
        <v>466.47</v>
      </c>
      <c r="BN8" s="668">
        <v>468.97</v>
      </c>
      <c r="BO8" s="669">
        <v>469.52</v>
      </c>
      <c r="BP8" s="670">
        <v>471.63</v>
      </c>
      <c r="BQ8" s="668">
        <v>476.39</v>
      </c>
      <c r="BR8" s="668">
        <v>481</v>
      </c>
      <c r="BS8" s="669">
        <v>481.85</v>
      </c>
      <c r="BT8" s="670">
        <v>483.22</v>
      </c>
      <c r="BU8" s="668">
        <v>489.04</v>
      </c>
      <c r="BV8" s="668">
        <v>494.52</v>
      </c>
      <c r="BW8" s="669">
        <v>495.36</v>
      </c>
      <c r="BX8" s="670">
        <v>497.21</v>
      </c>
      <c r="BY8" s="668">
        <v>501.71</v>
      </c>
      <c r="BZ8" s="668">
        <v>505.9</v>
      </c>
      <c r="CA8" s="669">
        <v>506.27</v>
      </c>
      <c r="CB8" s="670">
        <v>507.4</v>
      </c>
      <c r="CC8" s="668">
        <v>510.01</v>
      </c>
      <c r="CD8" s="668">
        <v>512.1</v>
      </c>
      <c r="CE8" s="669">
        <v>514.82000000000005</v>
      </c>
      <c r="CF8" s="670">
        <v>517.4</v>
      </c>
      <c r="CG8" s="668">
        <v>520.16999999999996</v>
      </c>
      <c r="CH8" s="668">
        <v>522.70000000000005</v>
      </c>
      <c r="CI8" s="669">
        <v>525.42999999999995</v>
      </c>
      <c r="CJ8" s="671">
        <v>532.67999999999995</v>
      </c>
      <c r="CK8" s="668">
        <v>539.36</v>
      </c>
      <c r="CL8" s="668">
        <v>544.82000000000005</v>
      </c>
      <c r="CM8" s="669">
        <v>545.16999999999996</v>
      </c>
      <c r="CN8" s="670">
        <v>546.16999999999996</v>
      </c>
      <c r="CO8" s="668">
        <v>549.66</v>
      </c>
      <c r="CP8" s="668">
        <v>554.69000000000005</v>
      </c>
      <c r="CQ8" s="669">
        <v>558.99</v>
      </c>
      <c r="CR8" s="670">
        <v>563.32000000000005</v>
      </c>
      <c r="CS8" s="668">
        <v>563.42999999999995</v>
      </c>
      <c r="CT8" s="668">
        <v>570.76</v>
      </c>
      <c r="CU8" s="669">
        <v>574.83000000000004</v>
      </c>
      <c r="CV8" s="667">
        <v>578.45000000000005</v>
      </c>
      <c r="CW8" s="668">
        <v>588.04</v>
      </c>
      <c r="CX8" s="668">
        <v>596.91999999999996</v>
      </c>
      <c r="CY8" s="669">
        <v>597.44000000000005</v>
      </c>
      <c r="CZ8" s="670">
        <v>599.29999999999995</v>
      </c>
      <c r="DA8" s="668">
        <v>601.96</v>
      </c>
      <c r="DB8" s="668">
        <v>608.04999999999995</v>
      </c>
      <c r="DC8" s="669">
        <v>612.58000000000004</v>
      </c>
      <c r="DD8" s="670">
        <v>618.26</v>
      </c>
      <c r="DE8" s="668">
        <v>622.07000000000005</v>
      </c>
      <c r="DF8" s="668">
        <v>631.33000000000004</v>
      </c>
      <c r="DG8" s="669">
        <v>636.79</v>
      </c>
      <c r="DH8" s="670">
        <v>643.64</v>
      </c>
      <c r="DI8" s="668">
        <v>648.67999999999995</v>
      </c>
      <c r="DJ8" s="668">
        <v>655.30999999999995</v>
      </c>
      <c r="DK8" s="669">
        <v>659.06</v>
      </c>
      <c r="DL8" s="670">
        <v>666.12</v>
      </c>
      <c r="DM8" s="668">
        <v>668.01</v>
      </c>
      <c r="DN8" s="668">
        <v>669.42</v>
      </c>
      <c r="DO8" s="669">
        <v>686.51</v>
      </c>
      <c r="DP8" s="670">
        <v>694.1</v>
      </c>
      <c r="DQ8" s="668">
        <v>706.17</v>
      </c>
      <c r="DR8" s="668">
        <v>718.54</v>
      </c>
      <c r="DS8" s="669">
        <v>718.99</v>
      </c>
      <c r="DT8" s="670">
        <v>720.94</v>
      </c>
      <c r="DU8" s="668">
        <v>725.82</v>
      </c>
      <c r="DV8" s="668">
        <v>737.53</v>
      </c>
      <c r="DW8" s="669">
        <v>744.72</v>
      </c>
      <c r="DX8" s="670">
        <v>754.07</v>
      </c>
      <c r="DY8" s="668">
        <v>755.1</v>
      </c>
      <c r="DZ8" s="668">
        <v>766.33</v>
      </c>
      <c r="EA8" s="669">
        <v>770.44</v>
      </c>
      <c r="EB8" s="670">
        <v>778.06</v>
      </c>
      <c r="EC8" s="668">
        <v>780.49</v>
      </c>
      <c r="ED8" s="668">
        <v>798.39</v>
      </c>
      <c r="EE8" s="669">
        <v>799.72</v>
      </c>
      <c r="EF8" s="670">
        <v>802.29</v>
      </c>
      <c r="EG8" s="668">
        <v>811.14</v>
      </c>
      <c r="EH8" s="668">
        <v>821.33</v>
      </c>
      <c r="EI8" s="669">
        <v>824.47</v>
      </c>
      <c r="EJ8" s="670">
        <v>828.38</v>
      </c>
      <c r="EK8" s="668">
        <v>833.59</v>
      </c>
      <c r="EL8" s="668">
        <v>844.93</v>
      </c>
      <c r="EM8" s="669">
        <v>845.07</v>
      </c>
      <c r="EN8" s="670">
        <v>849.84</v>
      </c>
      <c r="EO8" s="668">
        <v>853.83</v>
      </c>
      <c r="EP8" s="668">
        <v>869.35</v>
      </c>
      <c r="EQ8" s="669">
        <v>869.57</v>
      </c>
      <c r="ER8" s="670">
        <v>871.75</v>
      </c>
      <c r="ES8" s="668">
        <v>874.82</v>
      </c>
      <c r="ET8" s="668">
        <v>893.52</v>
      </c>
      <c r="EU8" s="669">
        <v>895.08</v>
      </c>
      <c r="EV8" s="670">
        <v>898.38</v>
      </c>
      <c r="EW8" s="668">
        <v>900.9</v>
      </c>
      <c r="EX8" s="668">
        <v>920.24</v>
      </c>
      <c r="EY8" s="669">
        <v>922.38</v>
      </c>
      <c r="EZ8" s="670">
        <v>926.33</v>
      </c>
      <c r="FA8" s="668">
        <v>929.06</v>
      </c>
      <c r="FB8" s="668">
        <v>946.27</v>
      </c>
      <c r="FC8" s="669">
        <v>946.67</v>
      </c>
      <c r="FD8" s="670">
        <v>948.17</v>
      </c>
      <c r="FE8" s="668">
        <v>952.07</v>
      </c>
      <c r="FF8" s="668">
        <v>968.29</v>
      </c>
      <c r="FG8" s="669">
        <v>970.05</v>
      </c>
      <c r="FH8" s="670">
        <v>967.86</v>
      </c>
      <c r="FI8" s="668">
        <v>972.35</v>
      </c>
      <c r="FJ8" s="668">
        <v>981.61</v>
      </c>
      <c r="FK8" s="669">
        <v>992.51</v>
      </c>
      <c r="FL8" s="670">
        <v>997.24</v>
      </c>
      <c r="FM8" s="668">
        <v>1004.15</v>
      </c>
      <c r="FN8" s="668">
        <v>1030.73</v>
      </c>
      <c r="FO8" s="669">
        <v>1034.1500000000001</v>
      </c>
      <c r="FP8" s="670">
        <v>1038.1199999999999</v>
      </c>
      <c r="FQ8" s="668">
        <v>1041.2</v>
      </c>
      <c r="FR8" s="668">
        <v>1043.92</v>
      </c>
      <c r="FS8" s="669">
        <v>1048.97</v>
      </c>
      <c r="FT8" s="670">
        <v>1056.25</v>
      </c>
      <c r="FU8" s="668">
        <v>1079.72</v>
      </c>
      <c r="FV8" s="668">
        <v>1106.5</v>
      </c>
      <c r="FW8" s="669">
        <v>1121.8900000000001</v>
      </c>
      <c r="FX8" s="670">
        <v>1133.29</v>
      </c>
      <c r="FY8" s="668">
        <v>1146.8800000000001</v>
      </c>
      <c r="FZ8" s="668">
        <v>1151.93</v>
      </c>
      <c r="GA8" s="669">
        <v>1167.4100000000001</v>
      </c>
      <c r="GB8" s="670">
        <v>1186.3</v>
      </c>
      <c r="GC8" s="668">
        <v>1197.43</v>
      </c>
      <c r="GD8" s="668">
        <v>1211.96</v>
      </c>
      <c r="GE8" s="669">
        <v>1221.21</v>
      </c>
      <c r="GF8" s="670">
        <v>1233.52</v>
      </c>
      <c r="GG8" s="668">
        <v>1241.42</v>
      </c>
      <c r="GH8" s="668">
        <v>1288.19</v>
      </c>
      <c r="GI8" s="669">
        <v>1297.53</v>
      </c>
      <c r="GJ8" s="670">
        <v>1305.73</v>
      </c>
      <c r="GK8" s="668">
        <v>1313.68</v>
      </c>
      <c r="GL8" s="668">
        <v>1322.4</v>
      </c>
      <c r="GM8" s="669">
        <v>1331</v>
      </c>
      <c r="GN8" s="670">
        <v>1339.59</v>
      </c>
      <c r="GO8" s="668">
        <v>1348.19</v>
      </c>
      <c r="GP8" s="668">
        <v>1356.78</v>
      </c>
      <c r="GQ8" s="669">
        <v>1369.93</v>
      </c>
      <c r="GR8" s="670">
        <v>1375.28</v>
      </c>
      <c r="GS8" s="668">
        <v>1384.3</v>
      </c>
      <c r="GT8" s="668">
        <v>1393.33</v>
      </c>
      <c r="GU8" s="669">
        <v>1402.36</v>
      </c>
      <c r="GV8" s="670">
        <v>1411.03</v>
      </c>
      <c r="GW8" s="668">
        <v>1420.29</v>
      </c>
      <c r="GX8" s="668">
        <v>1429.56</v>
      </c>
      <c r="GY8" s="669">
        <v>1438.82</v>
      </c>
      <c r="GZ8" s="670">
        <v>1447.72</v>
      </c>
      <c r="HA8" s="668">
        <v>1457.22</v>
      </c>
      <c r="HB8" s="668">
        <v>1466.72</v>
      </c>
      <c r="HC8" s="669">
        <v>1476.23</v>
      </c>
      <c r="HD8" s="670">
        <v>1485.36</v>
      </c>
      <c r="HE8" s="668">
        <v>1495.11</v>
      </c>
      <c r="HF8" s="668">
        <v>1504.86</v>
      </c>
      <c r="HG8" s="669">
        <v>1514.61</v>
      </c>
      <c r="HH8" s="670">
        <v>1523.98</v>
      </c>
      <c r="HI8" s="668">
        <v>1533.98</v>
      </c>
      <c r="HJ8" s="668">
        <v>1543.99</v>
      </c>
      <c r="HK8" s="669">
        <v>1553.99</v>
      </c>
      <c r="HL8" s="670">
        <v>1563.6</v>
      </c>
      <c r="HM8" s="668">
        <v>1573.87</v>
      </c>
      <c r="HN8" s="668">
        <v>1584.13</v>
      </c>
      <c r="HO8" s="669">
        <v>1594.39</v>
      </c>
      <c r="HP8" s="670">
        <v>1604.26</v>
      </c>
      <c r="HQ8" s="668">
        <v>1614.79</v>
      </c>
      <c r="HR8" s="668">
        <v>1625.32</v>
      </c>
      <c r="HS8" s="669">
        <v>1635.85</v>
      </c>
      <c r="HT8" s="670">
        <v>1645.97</v>
      </c>
      <c r="HU8" s="668">
        <v>1656.77</v>
      </c>
      <c r="HV8" s="668">
        <v>1667.58</v>
      </c>
      <c r="HW8" s="669">
        <v>1678.38</v>
      </c>
      <c r="HX8" s="670">
        <v>1688.76</v>
      </c>
      <c r="HY8" s="668">
        <v>1699.85</v>
      </c>
      <c r="HZ8" s="668">
        <v>1710.93</v>
      </c>
      <c r="IA8" s="669">
        <v>1722.02</v>
      </c>
      <c r="IB8" s="670">
        <v>1732.67</v>
      </c>
      <c r="IC8" s="668">
        <v>1744.04</v>
      </c>
      <c r="ID8" s="668">
        <v>1755.42</v>
      </c>
      <c r="IE8" s="669">
        <v>1766.79</v>
      </c>
      <c r="IF8" s="670">
        <v>1777.72</v>
      </c>
      <c r="IG8" s="668">
        <v>1789.39</v>
      </c>
      <c r="IH8" s="668">
        <v>1801.06</v>
      </c>
      <c r="II8" s="669">
        <v>1812.73</v>
      </c>
      <c r="IJ8" s="670">
        <v>1823.94</v>
      </c>
      <c r="IK8" s="668">
        <v>1835.91</v>
      </c>
      <c r="IL8" s="668">
        <v>1847.88</v>
      </c>
      <c r="IM8" s="669">
        <v>1859.86</v>
      </c>
      <c r="IN8" s="670">
        <v>1871.36</v>
      </c>
      <c r="IO8" s="668">
        <v>1883.65</v>
      </c>
      <c r="IP8" s="668">
        <v>1895.93</v>
      </c>
      <c r="IQ8" s="669">
        <v>1908.21</v>
      </c>
      <c r="IR8" s="670">
        <v>1920.02</v>
      </c>
      <c r="IS8" s="668">
        <v>1932.62</v>
      </c>
      <c r="IT8" s="668">
        <v>1945.22</v>
      </c>
      <c r="IU8" s="669">
        <v>1957.83</v>
      </c>
      <c r="IV8" s="670">
        <v>1969.94</v>
      </c>
      <c r="IW8" s="668">
        <v>1982.87</v>
      </c>
      <c r="IX8" s="668">
        <v>1995.8</v>
      </c>
      <c r="IY8" s="669">
        <v>2008.73</v>
      </c>
      <c r="IZ8" s="670">
        <v>2021.16</v>
      </c>
      <c r="JA8" s="668">
        <v>2034.42</v>
      </c>
      <c r="JB8" s="668">
        <v>2047.69</v>
      </c>
      <c r="JC8" s="669">
        <v>2060.96</v>
      </c>
      <c r="JD8" s="670">
        <v>2073.71</v>
      </c>
      <c r="JE8" s="668">
        <v>2087.3200000000002</v>
      </c>
      <c r="JF8" s="668">
        <v>2100.9299999999998</v>
      </c>
      <c r="JG8" s="669">
        <v>2114.54</v>
      </c>
      <c r="JH8" s="670">
        <v>2127.62</v>
      </c>
      <c r="JI8" s="668">
        <v>2141.59</v>
      </c>
      <c r="JJ8" s="668">
        <v>2155.5500000000002</v>
      </c>
      <c r="JK8" s="669">
        <v>2169.52</v>
      </c>
      <c r="JL8" s="670">
        <v>2182.94</v>
      </c>
      <c r="JM8" s="668">
        <v>2197.27</v>
      </c>
      <c r="JN8" s="668">
        <v>2211.6</v>
      </c>
      <c r="JO8" s="669">
        <v>2225.9299999999998</v>
      </c>
      <c r="JP8" s="670">
        <v>2239.6999999999998</v>
      </c>
      <c r="JQ8" s="668">
        <v>2254.4</v>
      </c>
      <c r="JR8" s="668">
        <v>2269.1</v>
      </c>
      <c r="JS8" s="669">
        <v>2283.8000000000002</v>
      </c>
      <c r="JT8" s="670">
        <v>2297.9299999999998</v>
      </c>
      <c r="JU8" s="668">
        <v>2313.0100000000002</v>
      </c>
      <c r="JV8" s="668">
        <v>2328.1</v>
      </c>
      <c r="JW8" s="669">
        <v>2343.1799999999998</v>
      </c>
      <c r="JX8" s="670">
        <v>2357.6799999999998</v>
      </c>
      <c r="JY8" s="668">
        <v>2373.15</v>
      </c>
      <c r="JZ8" s="668">
        <v>2388.63</v>
      </c>
      <c r="KA8" s="669">
        <v>2404.1</v>
      </c>
      <c r="KB8" s="670">
        <v>2418.98</v>
      </c>
      <c r="KC8" s="668">
        <v>2434.85</v>
      </c>
      <c r="KD8" s="668">
        <v>2450.73</v>
      </c>
      <c r="KE8" s="669">
        <v>2466.61</v>
      </c>
      <c r="KF8" s="670">
        <v>2481.87</v>
      </c>
      <c r="KG8" s="668">
        <v>2498.16</v>
      </c>
      <c r="KH8" s="668">
        <v>2514.4499999999998</v>
      </c>
      <c r="KI8" s="669">
        <v>2530.7399999999998</v>
      </c>
      <c r="KJ8" s="670">
        <v>2546.4</v>
      </c>
      <c r="KK8" s="668">
        <v>2563.11</v>
      </c>
      <c r="KL8" s="668">
        <v>2579.83</v>
      </c>
      <c r="KM8" s="669">
        <v>2596.54</v>
      </c>
      <c r="KN8" s="670">
        <v>2612.6</v>
      </c>
      <c r="KO8" s="668">
        <v>2629.75</v>
      </c>
      <c r="KP8" s="668">
        <v>2646.9</v>
      </c>
      <c r="KQ8" s="669">
        <v>2664.05</v>
      </c>
      <c r="KR8" s="670">
        <v>2680.53</v>
      </c>
      <c r="KS8" s="668">
        <v>2698.13</v>
      </c>
      <c r="KT8" s="668">
        <v>2715.72</v>
      </c>
      <c r="KU8" s="669">
        <v>2733.32</v>
      </c>
      <c r="KV8" s="670">
        <v>2750.23</v>
      </c>
      <c r="KW8" s="668">
        <v>2768.28</v>
      </c>
      <c r="KX8" s="668">
        <v>2786.33</v>
      </c>
      <c r="KY8" s="669">
        <v>2804.38</v>
      </c>
      <c r="KZ8" s="670">
        <v>2821.73</v>
      </c>
      <c r="LA8" s="668">
        <v>2840.25</v>
      </c>
      <c r="LB8" s="668">
        <v>2858.78</v>
      </c>
      <c r="LC8" s="669">
        <v>2877.3</v>
      </c>
      <c r="LD8" s="670">
        <v>2895.1</v>
      </c>
      <c r="LE8" s="668">
        <v>2914.1</v>
      </c>
      <c r="LF8" s="668">
        <v>2933.1</v>
      </c>
      <c r="LG8" s="669">
        <v>2952.11</v>
      </c>
      <c r="LH8" s="670">
        <v>2970.37</v>
      </c>
      <c r="LI8" s="668">
        <v>2989.87</v>
      </c>
      <c r="LJ8" s="668">
        <v>3009.36</v>
      </c>
      <c r="LK8" s="669">
        <v>3028.86</v>
      </c>
      <c r="LL8" s="670">
        <v>3047.6</v>
      </c>
      <c r="LM8" s="668">
        <v>3067.6</v>
      </c>
      <c r="LN8" s="668">
        <v>3087.61</v>
      </c>
      <c r="LO8" s="669">
        <v>3107.61</v>
      </c>
      <c r="LP8" s="670">
        <v>3126.84</v>
      </c>
      <c r="LQ8" s="668">
        <v>3147.36</v>
      </c>
      <c r="LR8" s="668">
        <v>3167.89</v>
      </c>
      <c r="LS8" s="669">
        <v>3188.41</v>
      </c>
      <c r="LT8" s="670">
        <v>3208.13</v>
      </c>
      <c r="LU8" s="668">
        <v>3229.19</v>
      </c>
      <c r="LV8" s="668">
        <v>3250.25</v>
      </c>
      <c r="LW8" s="669">
        <v>3271.31</v>
      </c>
      <c r="LX8" s="670">
        <v>3291.55</v>
      </c>
      <c r="LY8" s="668">
        <v>3313.15</v>
      </c>
      <c r="LZ8" s="668">
        <v>3334.76</v>
      </c>
      <c r="MA8" s="669">
        <v>3356.36</v>
      </c>
      <c r="MB8" s="670">
        <v>3377.13</v>
      </c>
      <c r="MC8" s="668">
        <v>3399.29</v>
      </c>
      <c r="MD8" s="668">
        <v>3421.46</v>
      </c>
      <c r="ME8" s="669">
        <v>3443.63</v>
      </c>
      <c r="MF8" s="670">
        <v>3464.93</v>
      </c>
      <c r="MG8" s="668">
        <v>3487.67</v>
      </c>
      <c r="MH8" s="668">
        <v>3510.42</v>
      </c>
      <c r="MI8" s="669">
        <v>3533.16</v>
      </c>
      <c r="MJ8" s="670">
        <v>3555.02</v>
      </c>
      <c r="MK8" s="668">
        <v>3578.35</v>
      </c>
      <c r="ML8" s="668">
        <v>3601.69</v>
      </c>
      <c r="MM8" s="669">
        <v>3625.02</v>
      </c>
      <c r="MN8" s="670">
        <v>3647.45</v>
      </c>
      <c r="MO8" s="668">
        <v>3671.39</v>
      </c>
      <c r="MP8" s="668">
        <v>3695.33</v>
      </c>
      <c r="MQ8" s="669">
        <v>3719.28</v>
      </c>
      <c r="MR8" s="670">
        <v>3742.28</v>
      </c>
      <c r="MS8" s="668">
        <v>3766.85</v>
      </c>
      <c r="MT8" s="668">
        <v>3791.41</v>
      </c>
      <c r="MU8" s="669">
        <v>3815.98</v>
      </c>
      <c r="MV8" s="670">
        <v>3839.58</v>
      </c>
      <c r="MW8" s="668">
        <v>3864.79</v>
      </c>
      <c r="MX8" s="668">
        <v>3889.99</v>
      </c>
      <c r="MY8" s="669">
        <v>3915.19</v>
      </c>
      <c r="MZ8" s="670">
        <v>3939.41</v>
      </c>
      <c r="NA8" s="668">
        <v>3965.27</v>
      </c>
      <c r="NB8" s="668">
        <v>3991.13</v>
      </c>
      <c r="NC8" s="669">
        <v>4016.99</v>
      </c>
      <c r="ND8" s="670">
        <v>4041.84</v>
      </c>
      <c r="NE8" s="668">
        <v>4068.37</v>
      </c>
      <c r="NF8" s="668">
        <v>4094.9</v>
      </c>
      <c r="NG8" s="669">
        <v>4121.43</v>
      </c>
      <c r="NH8" s="670">
        <v>4146.92</v>
      </c>
      <c r="NI8" s="668">
        <v>4174.1400000000003</v>
      </c>
      <c r="NJ8" s="668">
        <v>4201.37</v>
      </c>
      <c r="NK8" s="669">
        <v>4228.59</v>
      </c>
      <c r="NL8" s="670">
        <v>4254.74</v>
      </c>
      <c r="NM8" s="668">
        <v>4282.67</v>
      </c>
      <c r="NN8" s="668">
        <v>4310.6000000000004</v>
      </c>
      <c r="NO8" s="669">
        <v>4338.53</v>
      </c>
      <c r="NP8" s="670">
        <v>4365.37</v>
      </c>
      <c r="NQ8" s="668">
        <v>4394.0200000000004</v>
      </c>
      <c r="NR8" s="668">
        <v>4422.68</v>
      </c>
      <c r="NS8" s="669">
        <v>4451.33</v>
      </c>
      <c r="NT8" s="670">
        <v>4478.87</v>
      </c>
      <c r="NU8" s="668">
        <v>4508.2700000000004</v>
      </c>
      <c r="NV8" s="668">
        <v>4537.67</v>
      </c>
      <c r="NW8" s="669">
        <v>4567.0600000000004</v>
      </c>
      <c r="NX8" s="670">
        <v>4595.32</v>
      </c>
      <c r="NY8" s="668">
        <v>4625.4799999999996</v>
      </c>
      <c r="NZ8" s="668">
        <v>4655.6499999999996</v>
      </c>
      <c r="OA8" s="669">
        <v>4685.8100000000004</v>
      </c>
      <c r="OB8" s="670">
        <v>4714.8</v>
      </c>
      <c r="OC8" s="668">
        <v>4745.74</v>
      </c>
      <c r="OD8" s="668">
        <v>4776.6899999999996</v>
      </c>
      <c r="OE8" s="669">
        <v>4807.6400000000003</v>
      </c>
      <c r="OF8" s="670">
        <v>4837.38</v>
      </c>
      <c r="OG8" s="668">
        <v>4869.13</v>
      </c>
      <c r="OH8" s="668">
        <v>4900.8900000000003</v>
      </c>
      <c r="OI8" s="669">
        <v>4932.6400000000003</v>
      </c>
      <c r="OJ8" s="670">
        <v>4963.1499999999996</v>
      </c>
      <c r="OK8" s="668">
        <v>4995.7299999999996</v>
      </c>
      <c r="OL8" s="668">
        <v>5028.3100000000004</v>
      </c>
      <c r="OM8" s="669">
        <v>5060.8900000000003</v>
      </c>
      <c r="ON8" s="670">
        <v>5092.1899999999996</v>
      </c>
      <c r="OO8" s="668">
        <v>5125.62</v>
      </c>
      <c r="OP8" s="668">
        <v>5159.04</v>
      </c>
      <c r="OQ8" s="669">
        <v>5192.47</v>
      </c>
      <c r="OR8" s="670">
        <v>5224.59</v>
      </c>
      <c r="OS8" s="668">
        <v>5258.89</v>
      </c>
      <c r="OT8" s="668">
        <v>5293.18</v>
      </c>
      <c r="OU8" s="669">
        <v>5327.47</v>
      </c>
      <c r="OV8" s="670">
        <v>5360.43</v>
      </c>
      <c r="OW8" s="668">
        <v>5395.62</v>
      </c>
      <c r="OX8" s="668">
        <v>5430.8</v>
      </c>
      <c r="OY8" s="669">
        <v>5465.99</v>
      </c>
      <c r="OZ8" s="670">
        <v>5499.8</v>
      </c>
      <c r="PA8" s="668">
        <v>5535.9</v>
      </c>
      <c r="PB8" s="668">
        <v>5572</v>
      </c>
      <c r="PC8" s="669">
        <v>5608.1</v>
      </c>
      <c r="PD8" s="670">
        <v>5642.8</v>
      </c>
      <c r="PE8" s="668">
        <v>5679.84</v>
      </c>
      <c r="PF8" s="668">
        <v>5716.88</v>
      </c>
      <c r="PG8" s="669">
        <v>5753.91</v>
      </c>
      <c r="PH8" s="670">
        <v>5789.51</v>
      </c>
      <c r="PI8" s="668">
        <v>5827.51</v>
      </c>
      <c r="PJ8" s="668">
        <v>5865.51</v>
      </c>
      <c r="PK8" s="669">
        <v>5903.52</v>
      </c>
      <c r="PL8" s="670">
        <v>5940.04</v>
      </c>
      <c r="PM8" s="668">
        <v>5979.03</v>
      </c>
      <c r="PN8" s="668">
        <v>6018.02</v>
      </c>
      <c r="PO8" s="669">
        <v>6057.01</v>
      </c>
      <c r="PP8" s="670">
        <v>6094.48</v>
      </c>
      <c r="PQ8" s="668">
        <v>6134.48</v>
      </c>
      <c r="PR8" s="668">
        <v>6174.49</v>
      </c>
      <c r="PS8" s="669">
        <v>6214.49</v>
      </c>
      <c r="PT8" s="670">
        <v>6252.93</v>
      </c>
      <c r="PU8" s="668">
        <v>6293.98</v>
      </c>
      <c r="PV8" s="668">
        <v>6335.02</v>
      </c>
      <c r="PW8" s="669">
        <v>6376.07</v>
      </c>
      <c r="PX8" s="670">
        <v>6415.51</v>
      </c>
      <c r="PY8" s="668">
        <v>6457.62</v>
      </c>
      <c r="PZ8" s="668">
        <v>6499.73</v>
      </c>
      <c r="QA8" s="669">
        <v>6541.84</v>
      </c>
      <c r="QB8" s="670">
        <v>6582.31</v>
      </c>
      <c r="QC8" s="668">
        <v>6625.52</v>
      </c>
      <c r="QD8" s="668">
        <v>6668.73</v>
      </c>
      <c r="QE8" s="669">
        <v>6711.93</v>
      </c>
      <c r="QF8" s="670">
        <v>6753.45</v>
      </c>
      <c r="QG8" s="668">
        <v>6797.78</v>
      </c>
      <c r="QH8" s="668">
        <v>6842.11</v>
      </c>
      <c r="QI8" s="669">
        <v>6886.44</v>
      </c>
      <c r="QJ8" s="670">
        <v>6929.04</v>
      </c>
      <c r="QK8" s="668">
        <v>6974.53</v>
      </c>
      <c r="QL8" s="668">
        <v>7020.01</v>
      </c>
      <c r="QM8" s="669">
        <v>7065.49</v>
      </c>
      <c r="QN8" s="670">
        <v>7109.2</v>
      </c>
      <c r="QO8" s="668">
        <v>7155.86</v>
      </c>
      <c r="QP8" s="668">
        <v>7202.53</v>
      </c>
      <c r="QQ8" s="669">
        <v>7249.19</v>
      </c>
      <c r="QR8" s="670">
        <v>7294.04</v>
      </c>
      <c r="QS8" s="668">
        <v>7341.92</v>
      </c>
      <c r="QT8" s="668">
        <v>7389.79</v>
      </c>
      <c r="QU8" s="669">
        <v>7437.67</v>
      </c>
      <c r="QV8" s="670">
        <v>7483.68</v>
      </c>
      <c r="QW8" s="668">
        <v>7532.81</v>
      </c>
      <c r="QX8" s="668">
        <v>7581.93</v>
      </c>
      <c r="QY8" s="669">
        <v>7631.05</v>
      </c>
      <c r="QZ8" s="670">
        <v>7678.26</v>
      </c>
      <c r="RA8" s="668">
        <v>7728.66</v>
      </c>
      <c r="RB8" s="668">
        <v>7779.06</v>
      </c>
      <c r="RC8" s="669">
        <v>7829.46</v>
      </c>
      <c r="RD8" s="670">
        <v>7877.89</v>
      </c>
      <c r="RE8" s="668">
        <v>7929.6</v>
      </c>
      <c r="RF8" s="668">
        <v>7981.31</v>
      </c>
      <c r="RG8" s="669">
        <v>8033.03</v>
      </c>
      <c r="RH8" s="670">
        <v>8082.72</v>
      </c>
      <c r="RI8" s="668">
        <v>8135.77</v>
      </c>
      <c r="RJ8" s="668">
        <v>8188.83</v>
      </c>
      <c r="RK8" s="669">
        <v>8241.8799999999992</v>
      </c>
      <c r="RL8" s="670">
        <v>8292.8700000000008</v>
      </c>
      <c r="RM8" s="668">
        <v>8347.2999999999993</v>
      </c>
      <c r="RN8" s="668">
        <v>8401.74</v>
      </c>
      <c r="RO8" s="669">
        <v>8456.17</v>
      </c>
      <c r="RP8" s="670">
        <v>8508.48</v>
      </c>
      <c r="RQ8" s="668">
        <v>8564.33</v>
      </c>
      <c r="RR8" s="668">
        <v>8620.18</v>
      </c>
      <c r="RS8" s="669">
        <v>8676.0300000000007</v>
      </c>
      <c r="RT8" s="670">
        <v>8729.7000000000007</v>
      </c>
      <c r="RU8" s="668">
        <v>8787.01</v>
      </c>
      <c r="RV8" s="668">
        <v>8844.31</v>
      </c>
      <c r="RW8" s="669">
        <v>8901.61</v>
      </c>
      <c r="RX8" s="670">
        <v>8956.68</v>
      </c>
      <c r="RY8" s="668">
        <v>9015.4699999999993</v>
      </c>
      <c r="RZ8" s="668">
        <v>9074.26</v>
      </c>
      <c r="SA8" s="669">
        <v>9133.0499999999993</v>
      </c>
    </row>
    <row r="9" spans="1:497" s="505" customFormat="1" ht="16.5" thickTop="1" thickBot="1">
      <c r="A9" s="463"/>
      <c r="B9" s="502"/>
      <c r="C9" s="672"/>
      <c r="D9" s="673"/>
      <c r="E9" s="503"/>
      <c r="F9" s="474"/>
      <c r="G9" s="464">
        <v>8</v>
      </c>
      <c r="H9" s="504" t="s">
        <v>78</v>
      </c>
      <c r="I9" s="525">
        <v>8</v>
      </c>
      <c r="J9" s="501" t="s">
        <v>304</v>
      </c>
      <c r="K9" s="666">
        <v>0.15</v>
      </c>
      <c r="L9" s="667">
        <v>268.61</v>
      </c>
      <c r="M9" s="668">
        <v>272.52</v>
      </c>
      <c r="N9" s="668">
        <v>281.67</v>
      </c>
      <c r="O9" s="669">
        <v>285.68</v>
      </c>
      <c r="P9" s="667">
        <v>291.27</v>
      </c>
      <c r="Q9" s="668">
        <v>297.99</v>
      </c>
      <c r="R9" s="668">
        <v>308.49</v>
      </c>
      <c r="S9" s="669">
        <v>311.94</v>
      </c>
      <c r="T9" s="670">
        <v>317.12</v>
      </c>
      <c r="U9" s="668">
        <v>318.98</v>
      </c>
      <c r="V9" s="668">
        <v>328.96</v>
      </c>
      <c r="W9" s="669">
        <v>329.62</v>
      </c>
      <c r="X9" s="670">
        <v>329.81</v>
      </c>
      <c r="Y9" s="668">
        <v>331.82</v>
      </c>
      <c r="Z9" s="668">
        <v>337.99</v>
      </c>
      <c r="AA9" s="669">
        <v>339.43</v>
      </c>
      <c r="AB9" s="670">
        <v>339.85</v>
      </c>
      <c r="AC9" s="668">
        <v>343.07</v>
      </c>
      <c r="AD9" s="668">
        <v>347.13</v>
      </c>
      <c r="AE9" s="669">
        <v>346.95</v>
      </c>
      <c r="AF9" s="670">
        <v>348.18</v>
      </c>
      <c r="AG9" s="668">
        <v>350.26</v>
      </c>
      <c r="AH9" s="668">
        <v>351.95</v>
      </c>
      <c r="AI9" s="669">
        <v>351.5</v>
      </c>
      <c r="AJ9" s="670">
        <v>351.32</v>
      </c>
      <c r="AK9" s="668">
        <v>353.16</v>
      </c>
      <c r="AL9" s="668">
        <v>353.43</v>
      </c>
      <c r="AM9" s="669">
        <v>353.83</v>
      </c>
      <c r="AN9" s="670">
        <v>355.05</v>
      </c>
      <c r="AO9" s="668">
        <v>356.86</v>
      </c>
      <c r="AP9" s="668">
        <v>360.95</v>
      </c>
      <c r="AQ9" s="669">
        <v>363.11</v>
      </c>
      <c r="AR9" s="670">
        <v>366.73</v>
      </c>
      <c r="AS9" s="668">
        <v>370.67</v>
      </c>
      <c r="AT9" s="668">
        <v>374.28</v>
      </c>
      <c r="AU9" s="669">
        <v>375.6</v>
      </c>
      <c r="AV9" s="670">
        <v>380.19</v>
      </c>
      <c r="AW9" s="668">
        <v>383.99</v>
      </c>
      <c r="AX9" s="668">
        <v>387.52</v>
      </c>
      <c r="AY9" s="669">
        <v>388.29</v>
      </c>
      <c r="AZ9" s="670">
        <v>389.13</v>
      </c>
      <c r="BA9" s="668">
        <v>392.24</v>
      </c>
      <c r="BB9" s="668">
        <v>396.69</v>
      </c>
      <c r="BC9" s="669">
        <v>397.57</v>
      </c>
      <c r="BD9" s="670">
        <v>400.37</v>
      </c>
      <c r="BE9" s="668">
        <v>402.16</v>
      </c>
      <c r="BF9" s="668">
        <v>404.98</v>
      </c>
      <c r="BG9" s="669">
        <v>404.39</v>
      </c>
      <c r="BH9" s="670">
        <v>406.6</v>
      </c>
      <c r="BI9" s="668">
        <v>409.86</v>
      </c>
      <c r="BJ9" s="668">
        <v>412.2</v>
      </c>
      <c r="BK9" s="669">
        <v>412.6</v>
      </c>
      <c r="BL9" s="670">
        <v>416.86</v>
      </c>
      <c r="BM9" s="668">
        <v>423.16</v>
      </c>
      <c r="BN9" s="668">
        <v>424.3</v>
      </c>
      <c r="BO9" s="669">
        <v>426.5</v>
      </c>
      <c r="BP9" s="670">
        <v>430.77</v>
      </c>
      <c r="BQ9" s="668">
        <v>434.22</v>
      </c>
      <c r="BR9" s="668">
        <v>437.46</v>
      </c>
      <c r="BS9" s="669">
        <v>439.04</v>
      </c>
      <c r="BT9" s="670">
        <v>443.1</v>
      </c>
      <c r="BU9" s="668">
        <v>449.75</v>
      </c>
      <c r="BV9" s="668">
        <v>453.64</v>
      </c>
      <c r="BW9" s="669">
        <v>453.85</v>
      </c>
      <c r="BX9" s="670">
        <v>455.02</v>
      </c>
      <c r="BY9" s="668">
        <v>458.98</v>
      </c>
      <c r="BZ9" s="668">
        <v>462.87</v>
      </c>
      <c r="CA9" s="669">
        <v>463.99</v>
      </c>
      <c r="CB9" s="670">
        <v>465.98</v>
      </c>
      <c r="CC9" s="668">
        <v>470.03</v>
      </c>
      <c r="CD9" s="668">
        <v>472.01</v>
      </c>
      <c r="CE9" s="669">
        <v>473.15</v>
      </c>
      <c r="CF9" s="670">
        <v>475.97</v>
      </c>
      <c r="CG9" s="668">
        <v>479.55</v>
      </c>
      <c r="CH9" s="668">
        <v>480.64</v>
      </c>
      <c r="CI9" s="669">
        <v>480.07</v>
      </c>
      <c r="CJ9" s="671">
        <v>482.4</v>
      </c>
      <c r="CK9" s="668">
        <v>487.32</v>
      </c>
      <c r="CL9" s="668">
        <v>492.58</v>
      </c>
      <c r="CM9" s="669">
        <v>491.25</v>
      </c>
      <c r="CN9" s="670">
        <v>494.04</v>
      </c>
      <c r="CO9" s="668">
        <v>496.25</v>
      </c>
      <c r="CP9" s="668">
        <v>498.01</v>
      </c>
      <c r="CQ9" s="669">
        <v>498.82</v>
      </c>
      <c r="CR9" s="670">
        <v>500.65</v>
      </c>
      <c r="CS9" s="668">
        <v>501.87</v>
      </c>
      <c r="CT9" s="668">
        <v>505.85</v>
      </c>
      <c r="CU9" s="669">
        <v>507.48</v>
      </c>
      <c r="CV9" s="667">
        <v>509.54</v>
      </c>
      <c r="CW9" s="668">
        <v>517.86</v>
      </c>
      <c r="CX9" s="668">
        <v>523.54</v>
      </c>
      <c r="CY9" s="669">
        <v>523.71</v>
      </c>
      <c r="CZ9" s="670">
        <v>524.83000000000004</v>
      </c>
      <c r="DA9" s="668">
        <v>527.44000000000005</v>
      </c>
      <c r="DB9" s="668">
        <v>530.53</v>
      </c>
      <c r="DC9" s="669">
        <v>535</v>
      </c>
      <c r="DD9" s="670">
        <v>543.14</v>
      </c>
      <c r="DE9" s="668">
        <v>561.95000000000005</v>
      </c>
      <c r="DF9" s="668">
        <v>574.05999999999995</v>
      </c>
      <c r="DG9" s="669">
        <v>587.47</v>
      </c>
      <c r="DH9" s="670">
        <v>594.9</v>
      </c>
      <c r="DI9" s="668">
        <v>598.72</v>
      </c>
      <c r="DJ9" s="668">
        <v>603.91</v>
      </c>
      <c r="DK9" s="669">
        <v>611.03</v>
      </c>
      <c r="DL9" s="670">
        <v>625.48</v>
      </c>
      <c r="DM9" s="668">
        <v>631.20000000000005</v>
      </c>
      <c r="DN9" s="668">
        <v>637.91999999999996</v>
      </c>
      <c r="DO9" s="669">
        <v>647.39</v>
      </c>
      <c r="DP9" s="670">
        <v>651.74</v>
      </c>
      <c r="DQ9" s="668">
        <v>668.81</v>
      </c>
      <c r="DR9" s="668">
        <v>674.55</v>
      </c>
      <c r="DS9" s="669">
        <v>673.9</v>
      </c>
      <c r="DT9" s="670">
        <v>678.85</v>
      </c>
      <c r="DU9" s="668">
        <v>694.86</v>
      </c>
      <c r="DV9" s="668">
        <v>719.14</v>
      </c>
      <c r="DW9" s="669">
        <v>720.13</v>
      </c>
      <c r="DX9" s="670">
        <v>705.76</v>
      </c>
      <c r="DY9" s="668">
        <v>697.72</v>
      </c>
      <c r="DZ9" s="668">
        <v>701.88</v>
      </c>
      <c r="EA9" s="669">
        <v>701.98</v>
      </c>
      <c r="EB9" s="670">
        <v>708.05</v>
      </c>
      <c r="EC9" s="668">
        <v>715.18</v>
      </c>
      <c r="ED9" s="668">
        <v>723.36</v>
      </c>
      <c r="EE9" s="669">
        <v>723.26</v>
      </c>
      <c r="EF9" s="670">
        <v>729.81</v>
      </c>
      <c r="EG9" s="668">
        <v>742.73</v>
      </c>
      <c r="EH9" s="668">
        <v>751.52</v>
      </c>
      <c r="EI9" s="669">
        <v>752.53</v>
      </c>
      <c r="EJ9" s="670">
        <v>758.31</v>
      </c>
      <c r="EK9" s="668">
        <v>763.62</v>
      </c>
      <c r="EL9" s="668">
        <v>764.46</v>
      </c>
      <c r="EM9" s="669">
        <v>765.52</v>
      </c>
      <c r="EN9" s="670">
        <v>772.81</v>
      </c>
      <c r="EO9" s="668">
        <v>776.78</v>
      </c>
      <c r="EP9" s="668">
        <v>781.78</v>
      </c>
      <c r="EQ9" s="669">
        <v>782.77</v>
      </c>
      <c r="ER9" s="670">
        <v>789.65</v>
      </c>
      <c r="ES9" s="668">
        <v>794.6</v>
      </c>
      <c r="ET9" s="668">
        <v>799.78</v>
      </c>
      <c r="EU9" s="669">
        <v>800.7</v>
      </c>
      <c r="EV9" s="670">
        <v>807.1</v>
      </c>
      <c r="EW9" s="668">
        <v>804.97</v>
      </c>
      <c r="EX9" s="668">
        <v>809.36</v>
      </c>
      <c r="EY9" s="669">
        <v>806.3</v>
      </c>
      <c r="EZ9" s="670">
        <v>809.87</v>
      </c>
      <c r="FA9" s="668">
        <v>812.8</v>
      </c>
      <c r="FB9" s="668">
        <v>824.03</v>
      </c>
      <c r="FC9" s="669">
        <v>821.98</v>
      </c>
      <c r="FD9" s="670">
        <v>828.34</v>
      </c>
      <c r="FE9" s="668">
        <v>836.42</v>
      </c>
      <c r="FF9" s="668">
        <v>845.12</v>
      </c>
      <c r="FG9" s="669">
        <v>846.76</v>
      </c>
      <c r="FH9" s="670">
        <v>844.46</v>
      </c>
      <c r="FI9" s="668">
        <v>855.23</v>
      </c>
      <c r="FJ9" s="668">
        <v>867.57</v>
      </c>
      <c r="FK9" s="669">
        <v>879.62</v>
      </c>
      <c r="FL9" s="670">
        <v>886.33</v>
      </c>
      <c r="FM9" s="668">
        <v>890.72</v>
      </c>
      <c r="FN9" s="668">
        <v>896.58</v>
      </c>
      <c r="FO9" s="669">
        <v>893.69</v>
      </c>
      <c r="FP9" s="670">
        <v>897.27</v>
      </c>
      <c r="FQ9" s="668">
        <v>901</v>
      </c>
      <c r="FR9" s="668">
        <v>904.37</v>
      </c>
      <c r="FS9" s="669">
        <v>911.27</v>
      </c>
      <c r="FT9" s="670">
        <v>928.87</v>
      </c>
      <c r="FU9" s="668">
        <v>967.68</v>
      </c>
      <c r="FV9" s="668">
        <v>1000.71</v>
      </c>
      <c r="FW9" s="669">
        <v>1027.8699999999999</v>
      </c>
      <c r="FX9" s="670">
        <v>1064.57</v>
      </c>
      <c r="FY9" s="668">
        <v>1091.01</v>
      </c>
      <c r="FZ9" s="668">
        <v>1102.4000000000001</v>
      </c>
      <c r="GA9" s="669">
        <v>1104.72</v>
      </c>
      <c r="GB9" s="670">
        <v>1119.0899999999999</v>
      </c>
      <c r="GC9" s="668">
        <v>1131.93</v>
      </c>
      <c r="GD9" s="668">
        <v>1145.32</v>
      </c>
      <c r="GE9" s="669">
        <v>1145.95</v>
      </c>
      <c r="GF9" s="670">
        <v>1160.26</v>
      </c>
      <c r="GG9" s="668">
        <v>1162.18</v>
      </c>
      <c r="GH9" s="668">
        <v>1168.01</v>
      </c>
      <c r="GI9" s="669">
        <v>1169.2</v>
      </c>
      <c r="GJ9" s="670">
        <v>1176.5999999999999</v>
      </c>
      <c r="GK9" s="668">
        <v>1192.78</v>
      </c>
      <c r="GL9" s="668">
        <v>1204.2</v>
      </c>
      <c r="GM9" s="669">
        <v>1212.03</v>
      </c>
      <c r="GN9" s="670">
        <v>1219.8499999999999</v>
      </c>
      <c r="GO9" s="668">
        <v>1227.68</v>
      </c>
      <c r="GP9" s="668">
        <v>1235.51</v>
      </c>
      <c r="GQ9" s="669">
        <v>1247.48</v>
      </c>
      <c r="GR9" s="670">
        <v>1252.3499999999999</v>
      </c>
      <c r="GS9" s="668">
        <v>1260.57</v>
      </c>
      <c r="GT9" s="668">
        <v>1268.79</v>
      </c>
      <c r="GU9" s="669">
        <v>1277.01</v>
      </c>
      <c r="GV9" s="670">
        <v>1284.9100000000001</v>
      </c>
      <c r="GW9" s="668">
        <v>1293.3399999999999</v>
      </c>
      <c r="GX9" s="668">
        <v>1301.78</v>
      </c>
      <c r="GY9" s="669">
        <v>1310.21</v>
      </c>
      <c r="GZ9" s="670">
        <v>1318.32</v>
      </c>
      <c r="HA9" s="668">
        <v>1326.97</v>
      </c>
      <c r="HB9" s="668">
        <v>1335.62</v>
      </c>
      <c r="HC9" s="669">
        <v>1344.28</v>
      </c>
      <c r="HD9" s="670">
        <v>1352.59</v>
      </c>
      <c r="HE9" s="668">
        <v>1361.47</v>
      </c>
      <c r="HF9" s="668">
        <v>1370.35</v>
      </c>
      <c r="HG9" s="669">
        <v>1379.23</v>
      </c>
      <c r="HH9" s="670">
        <v>1387.76</v>
      </c>
      <c r="HI9" s="668">
        <v>1396.87</v>
      </c>
      <c r="HJ9" s="668">
        <v>1405.98</v>
      </c>
      <c r="HK9" s="669">
        <v>1415.09</v>
      </c>
      <c r="HL9" s="670">
        <v>1423.84</v>
      </c>
      <c r="HM9" s="668">
        <v>1433.19</v>
      </c>
      <c r="HN9" s="668">
        <v>1442.54</v>
      </c>
      <c r="HO9" s="669">
        <v>1451.88</v>
      </c>
      <c r="HP9" s="670">
        <v>1460.86</v>
      </c>
      <c r="HQ9" s="668">
        <v>1470.45</v>
      </c>
      <c r="HR9" s="668">
        <v>1480.04</v>
      </c>
      <c r="HS9" s="669">
        <v>1489.63</v>
      </c>
      <c r="HT9" s="670">
        <v>1498.85</v>
      </c>
      <c r="HU9" s="668">
        <v>1508.68</v>
      </c>
      <c r="HV9" s="668">
        <v>1518.52</v>
      </c>
      <c r="HW9" s="669">
        <v>1528.36</v>
      </c>
      <c r="HX9" s="670">
        <v>1537.82</v>
      </c>
      <c r="HY9" s="668">
        <v>1547.91</v>
      </c>
      <c r="HZ9" s="668">
        <v>1558</v>
      </c>
      <c r="IA9" s="669">
        <v>1568.1</v>
      </c>
      <c r="IB9" s="670">
        <v>1577.8</v>
      </c>
      <c r="IC9" s="668">
        <v>1588.16</v>
      </c>
      <c r="ID9" s="668">
        <v>1598.51</v>
      </c>
      <c r="IE9" s="669">
        <v>1608.87</v>
      </c>
      <c r="IF9" s="670">
        <v>1618.82</v>
      </c>
      <c r="IG9" s="668">
        <v>1629.45</v>
      </c>
      <c r="IH9" s="668">
        <v>1640.07</v>
      </c>
      <c r="II9" s="669">
        <v>1650.7</v>
      </c>
      <c r="IJ9" s="670">
        <v>1660.91</v>
      </c>
      <c r="IK9" s="668">
        <v>1671.81</v>
      </c>
      <c r="IL9" s="668">
        <v>1682.72</v>
      </c>
      <c r="IM9" s="669">
        <v>1693.62</v>
      </c>
      <c r="IN9" s="670">
        <v>1704.09</v>
      </c>
      <c r="IO9" s="668">
        <v>1715.28</v>
      </c>
      <c r="IP9" s="668">
        <v>1726.47</v>
      </c>
      <c r="IQ9" s="669">
        <v>1737.65</v>
      </c>
      <c r="IR9" s="670">
        <v>1748.4</v>
      </c>
      <c r="IS9" s="668">
        <v>1759.88</v>
      </c>
      <c r="IT9" s="668">
        <v>1771.35</v>
      </c>
      <c r="IU9" s="669">
        <v>1782.83</v>
      </c>
      <c r="IV9" s="670">
        <v>1793.86</v>
      </c>
      <c r="IW9" s="668">
        <v>1805.63</v>
      </c>
      <c r="IX9" s="668">
        <v>1817.41</v>
      </c>
      <c r="IY9" s="669">
        <v>1829.18</v>
      </c>
      <c r="IZ9" s="670">
        <v>1840.5</v>
      </c>
      <c r="JA9" s="668">
        <v>1852.58</v>
      </c>
      <c r="JB9" s="668">
        <v>1864.66</v>
      </c>
      <c r="JC9" s="669">
        <v>1876.74</v>
      </c>
      <c r="JD9" s="670">
        <v>1888.35</v>
      </c>
      <c r="JE9" s="668">
        <v>1900.75</v>
      </c>
      <c r="JF9" s="668">
        <v>1913.14</v>
      </c>
      <c r="JG9" s="669">
        <v>1925.54</v>
      </c>
      <c r="JH9" s="670">
        <v>1937.45</v>
      </c>
      <c r="JI9" s="668">
        <v>1950.17</v>
      </c>
      <c r="JJ9" s="668">
        <v>1962.88</v>
      </c>
      <c r="JK9" s="669">
        <v>1975.6</v>
      </c>
      <c r="JL9" s="670">
        <v>1987.82</v>
      </c>
      <c r="JM9" s="668">
        <v>2000.87</v>
      </c>
      <c r="JN9" s="668">
        <v>2013.92</v>
      </c>
      <c r="JO9" s="669">
        <v>2026.97</v>
      </c>
      <c r="JP9" s="670">
        <v>2039.51</v>
      </c>
      <c r="JQ9" s="668">
        <v>2052.89</v>
      </c>
      <c r="JR9" s="668">
        <v>2066.2800000000002</v>
      </c>
      <c r="JS9" s="669">
        <v>2079.67</v>
      </c>
      <c r="JT9" s="670">
        <v>2092.5300000000002</v>
      </c>
      <c r="JU9" s="668">
        <v>2106.27</v>
      </c>
      <c r="JV9" s="668">
        <v>2120.0100000000002</v>
      </c>
      <c r="JW9" s="669">
        <v>2133.7399999999998</v>
      </c>
      <c r="JX9" s="670">
        <v>2146.94</v>
      </c>
      <c r="JY9" s="668">
        <v>2161.0300000000002</v>
      </c>
      <c r="JZ9" s="668">
        <v>2175.13</v>
      </c>
      <c r="KA9" s="669">
        <v>2189.2199999999998</v>
      </c>
      <c r="KB9" s="670">
        <v>2202.7600000000002</v>
      </c>
      <c r="KC9" s="668">
        <v>2217.2199999999998</v>
      </c>
      <c r="KD9" s="668">
        <v>2231.6799999999998</v>
      </c>
      <c r="KE9" s="669">
        <v>2246.14</v>
      </c>
      <c r="KF9" s="670">
        <v>2260.0300000000002</v>
      </c>
      <c r="KG9" s="668">
        <v>2274.87</v>
      </c>
      <c r="KH9" s="668">
        <v>2289.6999999999998</v>
      </c>
      <c r="KI9" s="669">
        <v>2304.54</v>
      </c>
      <c r="KJ9" s="670">
        <v>2318.79</v>
      </c>
      <c r="KK9" s="668">
        <v>2334.0100000000002</v>
      </c>
      <c r="KL9" s="668">
        <v>2349.23</v>
      </c>
      <c r="KM9" s="669">
        <v>2364.4499999999998</v>
      </c>
      <c r="KN9" s="670">
        <v>2379.08</v>
      </c>
      <c r="KO9" s="668">
        <v>2394.6999999999998</v>
      </c>
      <c r="KP9" s="668">
        <v>2410.31</v>
      </c>
      <c r="KQ9" s="669">
        <v>2425.9299999999998</v>
      </c>
      <c r="KR9" s="670">
        <v>2440.94</v>
      </c>
      <c r="KS9" s="668">
        <v>2456.96</v>
      </c>
      <c r="KT9" s="668">
        <v>2472.98</v>
      </c>
      <c r="KU9" s="669">
        <v>2489</v>
      </c>
      <c r="KV9" s="670">
        <v>2504.4</v>
      </c>
      <c r="KW9" s="668">
        <v>2520.84</v>
      </c>
      <c r="KX9" s="668">
        <v>2537.2800000000002</v>
      </c>
      <c r="KY9" s="669">
        <v>2553.7199999999998</v>
      </c>
      <c r="KZ9" s="670">
        <v>2569.52</v>
      </c>
      <c r="LA9" s="668">
        <v>2586.38</v>
      </c>
      <c r="LB9" s="668">
        <v>2603.25</v>
      </c>
      <c r="LC9" s="669">
        <v>2620.12</v>
      </c>
      <c r="LD9" s="670">
        <v>2636.32</v>
      </c>
      <c r="LE9" s="668">
        <v>2653.63</v>
      </c>
      <c r="LF9" s="668">
        <v>2670.93</v>
      </c>
      <c r="LG9" s="669">
        <v>2688.24</v>
      </c>
      <c r="LH9" s="670">
        <v>2704.87</v>
      </c>
      <c r="LI9" s="668">
        <v>2722.62</v>
      </c>
      <c r="LJ9" s="668">
        <v>2740.38</v>
      </c>
      <c r="LK9" s="669">
        <v>2758.13</v>
      </c>
      <c r="LL9" s="670">
        <v>2775.2</v>
      </c>
      <c r="LM9" s="668">
        <v>2793.41</v>
      </c>
      <c r="LN9" s="668">
        <v>2811.63</v>
      </c>
      <c r="LO9" s="669">
        <v>2829.84</v>
      </c>
      <c r="LP9" s="670">
        <v>2847.35</v>
      </c>
      <c r="LQ9" s="668">
        <v>2866.04</v>
      </c>
      <c r="LR9" s="668">
        <v>2884.73</v>
      </c>
      <c r="LS9" s="669">
        <v>2903.42</v>
      </c>
      <c r="LT9" s="670">
        <v>2921.38</v>
      </c>
      <c r="LU9" s="668">
        <v>2940.56</v>
      </c>
      <c r="LV9" s="668">
        <v>2959.73</v>
      </c>
      <c r="LW9" s="669">
        <v>2978.91</v>
      </c>
      <c r="LX9" s="670">
        <v>2997.34</v>
      </c>
      <c r="LY9" s="668">
        <v>3017.01</v>
      </c>
      <c r="LZ9" s="668">
        <v>3036.69</v>
      </c>
      <c r="MA9" s="669">
        <v>3056.36</v>
      </c>
      <c r="MB9" s="670">
        <v>3075.27</v>
      </c>
      <c r="MC9" s="668">
        <v>3095.45</v>
      </c>
      <c r="MD9" s="668">
        <v>3115.64</v>
      </c>
      <c r="ME9" s="669">
        <v>3135.83</v>
      </c>
      <c r="MF9" s="670">
        <v>3155.23</v>
      </c>
      <c r="MG9" s="668">
        <v>3175.94</v>
      </c>
      <c r="MH9" s="668">
        <v>3196.65</v>
      </c>
      <c r="MI9" s="669">
        <v>3217.36</v>
      </c>
      <c r="MJ9" s="670">
        <v>3237.26</v>
      </c>
      <c r="MK9" s="668">
        <v>3258.51</v>
      </c>
      <c r="ML9" s="668">
        <v>3279.76</v>
      </c>
      <c r="MM9" s="669">
        <v>3301.01</v>
      </c>
      <c r="MN9" s="670">
        <v>3321.43</v>
      </c>
      <c r="MO9" s="668">
        <v>3343.23</v>
      </c>
      <c r="MP9" s="668">
        <v>3365.03</v>
      </c>
      <c r="MQ9" s="669">
        <v>3386.84</v>
      </c>
      <c r="MR9" s="670">
        <v>3407.79</v>
      </c>
      <c r="MS9" s="668">
        <v>3430.16</v>
      </c>
      <c r="MT9" s="668">
        <v>3452.52</v>
      </c>
      <c r="MU9" s="669">
        <v>3474.89</v>
      </c>
      <c r="MV9" s="670">
        <v>3496.39</v>
      </c>
      <c r="MW9" s="668">
        <v>3519.34</v>
      </c>
      <c r="MX9" s="668">
        <v>3542.29</v>
      </c>
      <c r="MY9" s="669">
        <v>3565.24</v>
      </c>
      <c r="MZ9" s="670">
        <v>3587.3</v>
      </c>
      <c r="NA9" s="668">
        <v>3610.84</v>
      </c>
      <c r="NB9" s="668">
        <v>3634.39</v>
      </c>
      <c r="NC9" s="669">
        <v>3657.94</v>
      </c>
      <c r="ND9" s="670">
        <v>3680.57</v>
      </c>
      <c r="NE9" s="668">
        <v>3704.72</v>
      </c>
      <c r="NF9" s="668">
        <v>3728.88</v>
      </c>
      <c r="NG9" s="669">
        <v>3753.04</v>
      </c>
      <c r="NH9" s="670">
        <v>3776.26</v>
      </c>
      <c r="NI9" s="668">
        <v>3801.05</v>
      </c>
      <c r="NJ9" s="668">
        <v>3825.83</v>
      </c>
      <c r="NK9" s="669">
        <v>3850.62</v>
      </c>
      <c r="NL9" s="670">
        <v>3874.44</v>
      </c>
      <c r="NM9" s="668">
        <v>3899.87</v>
      </c>
      <c r="NN9" s="668">
        <v>3925.31</v>
      </c>
      <c r="NO9" s="669">
        <v>3950.74</v>
      </c>
      <c r="NP9" s="670">
        <v>3975.18</v>
      </c>
      <c r="NQ9" s="668">
        <v>4001.27</v>
      </c>
      <c r="NR9" s="668">
        <v>4027.36</v>
      </c>
      <c r="NS9" s="669">
        <v>4053.46</v>
      </c>
      <c r="NT9" s="670">
        <v>4078.53</v>
      </c>
      <c r="NU9" s="668">
        <v>4105.3</v>
      </c>
      <c r="NV9" s="668">
        <v>4132.08</v>
      </c>
      <c r="NW9" s="669">
        <v>4158.8500000000004</v>
      </c>
      <c r="NX9" s="670">
        <v>4184.57</v>
      </c>
      <c r="NY9" s="668">
        <v>4212.04</v>
      </c>
      <c r="NZ9" s="668">
        <v>4239.51</v>
      </c>
      <c r="OA9" s="669">
        <v>4266.9799999999996</v>
      </c>
      <c r="OB9" s="670">
        <v>4293.37</v>
      </c>
      <c r="OC9" s="668">
        <v>4321.5600000000004</v>
      </c>
      <c r="OD9" s="668">
        <v>4349.74</v>
      </c>
      <c r="OE9" s="669">
        <v>4377.92</v>
      </c>
      <c r="OF9" s="670">
        <v>4405</v>
      </c>
      <c r="OG9" s="668">
        <v>4433.92</v>
      </c>
      <c r="OH9" s="668">
        <v>4462.83</v>
      </c>
      <c r="OI9" s="669">
        <v>4491.74</v>
      </c>
      <c r="OJ9" s="670">
        <v>4519.53</v>
      </c>
      <c r="OK9" s="668">
        <v>4549.2</v>
      </c>
      <c r="OL9" s="668">
        <v>4578.8599999999997</v>
      </c>
      <c r="OM9" s="669">
        <v>4608.53</v>
      </c>
      <c r="ON9" s="670">
        <v>4637.04</v>
      </c>
      <c r="OO9" s="668">
        <v>4667.4799999999996</v>
      </c>
      <c r="OP9" s="668">
        <v>4697.91</v>
      </c>
      <c r="OQ9" s="669">
        <v>4728.3500000000004</v>
      </c>
      <c r="OR9" s="670">
        <v>4757.6000000000004</v>
      </c>
      <c r="OS9" s="668">
        <v>4788.83</v>
      </c>
      <c r="OT9" s="668">
        <v>4820.0600000000004</v>
      </c>
      <c r="OU9" s="669">
        <v>4851.29</v>
      </c>
      <c r="OV9" s="670">
        <v>4881.3</v>
      </c>
      <c r="OW9" s="668">
        <v>4913.34</v>
      </c>
      <c r="OX9" s="668">
        <v>4945.38</v>
      </c>
      <c r="OY9" s="669">
        <v>4977.42</v>
      </c>
      <c r="OZ9" s="670">
        <v>5008.21</v>
      </c>
      <c r="PA9" s="668">
        <v>5041.09</v>
      </c>
      <c r="PB9" s="668">
        <v>5073.96</v>
      </c>
      <c r="PC9" s="669">
        <v>5106.84</v>
      </c>
      <c r="PD9" s="670">
        <v>5138.43</v>
      </c>
      <c r="PE9" s="668">
        <v>5172.16</v>
      </c>
      <c r="PF9" s="668">
        <v>5205.88</v>
      </c>
      <c r="PG9" s="669">
        <v>5239.6099999999997</v>
      </c>
      <c r="PH9" s="670">
        <v>5272.03</v>
      </c>
      <c r="PI9" s="668">
        <v>5306.63</v>
      </c>
      <c r="PJ9" s="668">
        <v>5341.24</v>
      </c>
      <c r="PK9" s="669">
        <v>5375.84</v>
      </c>
      <c r="PL9" s="670">
        <v>5409.1</v>
      </c>
      <c r="PM9" s="668">
        <v>5444.6</v>
      </c>
      <c r="PN9" s="668">
        <v>5480.11</v>
      </c>
      <c r="PO9" s="669">
        <v>5515.61</v>
      </c>
      <c r="PP9" s="670">
        <v>5549.74</v>
      </c>
      <c r="PQ9" s="668">
        <v>5586.16</v>
      </c>
      <c r="PR9" s="668">
        <v>5622.59</v>
      </c>
      <c r="PS9" s="669">
        <v>5659.02</v>
      </c>
      <c r="PT9" s="670">
        <v>5694.03</v>
      </c>
      <c r="PU9" s="668">
        <v>5731.4</v>
      </c>
      <c r="PV9" s="668">
        <v>5768.78</v>
      </c>
      <c r="PW9" s="669">
        <v>5806.16</v>
      </c>
      <c r="PX9" s="670">
        <v>5842.07</v>
      </c>
      <c r="PY9" s="668">
        <v>5880.42</v>
      </c>
      <c r="PZ9" s="668">
        <v>5918.77</v>
      </c>
      <c r="QA9" s="669">
        <v>5957.12</v>
      </c>
      <c r="QB9" s="670">
        <v>5993.97</v>
      </c>
      <c r="QC9" s="668">
        <v>6033.31</v>
      </c>
      <c r="QD9" s="668">
        <v>6072.66</v>
      </c>
      <c r="QE9" s="669">
        <v>6112</v>
      </c>
      <c r="QF9" s="670">
        <v>6149.81</v>
      </c>
      <c r="QG9" s="668">
        <v>6190.18</v>
      </c>
      <c r="QH9" s="668">
        <v>6230.55</v>
      </c>
      <c r="QI9" s="669">
        <v>6270.91</v>
      </c>
      <c r="QJ9" s="670">
        <v>6309.71</v>
      </c>
      <c r="QK9" s="668">
        <v>6351.12</v>
      </c>
      <c r="QL9" s="668">
        <v>6392.54</v>
      </c>
      <c r="QM9" s="669">
        <v>6433.96</v>
      </c>
      <c r="QN9" s="670">
        <v>6473.76</v>
      </c>
      <c r="QO9" s="668">
        <v>6516.25</v>
      </c>
      <c r="QP9" s="668">
        <v>6558.75</v>
      </c>
      <c r="QQ9" s="669">
        <v>6601.24</v>
      </c>
      <c r="QR9" s="670">
        <v>6642.08</v>
      </c>
      <c r="QS9" s="668">
        <v>6685.67</v>
      </c>
      <c r="QT9" s="668">
        <v>6729.27</v>
      </c>
      <c r="QU9" s="669">
        <v>6772.87</v>
      </c>
      <c r="QV9" s="670">
        <v>6814.77</v>
      </c>
      <c r="QW9" s="668">
        <v>6859.5</v>
      </c>
      <c r="QX9" s="668">
        <v>6904.23</v>
      </c>
      <c r="QY9" s="669">
        <v>6948.97</v>
      </c>
      <c r="QZ9" s="670">
        <v>6991.95</v>
      </c>
      <c r="RA9" s="668">
        <v>7037.85</v>
      </c>
      <c r="RB9" s="668">
        <v>7083.74</v>
      </c>
      <c r="RC9" s="669">
        <v>7129.64</v>
      </c>
      <c r="RD9" s="670">
        <v>7173.74</v>
      </c>
      <c r="RE9" s="668">
        <v>7220.83</v>
      </c>
      <c r="RF9" s="668">
        <v>7267.92</v>
      </c>
      <c r="RG9" s="669">
        <v>7315.01</v>
      </c>
      <c r="RH9" s="670">
        <v>7360.26</v>
      </c>
      <c r="RI9" s="668">
        <v>7408.57</v>
      </c>
      <c r="RJ9" s="668">
        <v>7456.89</v>
      </c>
      <c r="RK9" s="669">
        <v>7505.2</v>
      </c>
      <c r="RL9" s="670">
        <v>7551.63</v>
      </c>
      <c r="RM9" s="668">
        <v>7601.2</v>
      </c>
      <c r="RN9" s="668">
        <v>7650.77</v>
      </c>
      <c r="RO9" s="669">
        <v>7700.34</v>
      </c>
      <c r="RP9" s="670">
        <v>7747.97</v>
      </c>
      <c r="RQ9" s="668">
        <v>7798.83</v>
      </c>
      <c r="RR9" s="668">
        <v>7849.69</v>
      </c>
      <c r="RS9" s="669">
        <v>7900.54</v>
      </c>
      <c r="RT9" s="670">
        <v>7949.42</v>
      </c>
      <c r="RU9" s="668">
        <v>8001.6</v>
      </c>
      <c r="RV9" s="668">
        <v>8053.78</v>
      </c>
      <c r="RW9" s="669">
        <v>8105.96</v>
      </c>
      <c r="RX9" s="670">
        <v>8156.1</v>
      </c>
      <c r="RY9" s="668">
        <v>8209.64</v>
      </c>
      <c r="RZ9" s="668">
        <v>8263.18</v>
      </c>
      <c r="SA9" s="669">
        <v>8316.7099999999991</v>
      </c>
    </row>
    <row r="10" spans="1:497" ht="15.75" thickBot="1">
      <c r="B10" s="502"/>
      <c r="D10" s="674" t="s">
        <v>305</v>
      </c>
      <c r="E10" s="506">
        <f>E8/E7</f>
        <v>1.011458949639787</v>
      </c>
      <c r="G10" s="464">
        <v>9</v>
      </c>
      <c r="H10" s="500" t="s">
        <v>79</v>
      </c>
      <c r="I10" s="525">
        <v>9</v>
      </c>
      <c r="J10" s="501" t="s">
        <v>306</v>
      </c>
      <c r="K10" s="666">
        <v>0.02</v>
      </c>
      <c r="L10" s="667">
        <v>267.29000000000002</v>
      </c>
      <c r="M10" s="668">
        <v>271.45</v>
      </c>
      <c r="N10" s="668">
        <v>280.61</v>
      </c>
      <c r="O10" s="669">
        <v>285.08999999999997</v>
      </c>
      <c r="P10" s="667">
        <v>290.51</v>
      </c>
      <c r="Q10" s="668">
        <v>297.43</v>
      </c>
      <c r="R10" s="668">
        <v>307.88</v>
      </c>
      <c r="S10" s="669">
        <v>311.66000000000003</v>
      </c>
      <c r="T10" s="670">
        <v>316.52</v>
      </c>
      <c r="U10" s="668">
        <v>318.58999999999997</v>
      </c>
      <c r="V10" s="668">
        <v>328.44</v>
      </c>
      <c r="W10" s="669">
        <v>329.3</v>
      </c>
      <c r="X10" s="670">
        <v>329.66</v>
      </c>
      <c r="Y10" s="668">
        <v>332.24</v>
      </c>
      <c r="Z10" s="668">
        <v>338.19</v>
      </c>
      <c r="AA10" s="669">
        <v>339.29</v>
      </c>
      <c r="AB10" s="670">
        <v>339.75</v>
      </c>
      <c r="AC10" s="668">
        <v>342.69</v>
      </c>
      <c r="AD10" s="668">
        <v>346.67</v>
      </c>
      <c r="AE10" s="669">
        <v>346.19</v>
      </c>
      <c r="AF10" s="670">
        <v>345.85</v>
      </c>
      <c r="AG10" s="668">
        <v>348</v>
      </c>
      <c r="AH10" s="668">
        <v>349.9</v>
      </c>
      <c r="AI10" s="669">
        <v>349.39</v>
      </c>
      <c r="AJ10" s="670">
        <v>348.48</v>
      </c>
      <c r="AK10" s="668">
        <v>350.45</v>
      </c>
      <c r="AL10" s="668">
        <v>351.03</v>
      </c>
      <c r="AM10" s="669">
        <v>351.44</v>
      </c>
      <c r="AN10" s="670">
        <v>352.56</v>
      </c>
      <c r="AO10" s="668">
        <v>354.8</v>
      </c>
      <c r="AP10" s="668">
        <v>358.68</v>
      </c>
      <c r="AQ10" s="669">
        <v>361.3</v>
      </c>
      <c r="AR10" s="670">
        <v>365.49</v>
      </c>
      <c r="AS10" s="668">
        <v>370.09</v>
      </c>
      <c r="AT10" s="668">
        <v>373.68</v>
      </c>
      <c r="AU10" s="669">
        <v>374.96</v>
      </c>
      <c r="AV10" s="670">
        <v>378.98</v>
      </c>
      <c r="AW10" s="668">
        <v>383.12</v>
      </c>
      <c r="AX10" s="668">
        <v>385.9</v>
      </c>
      <c r="AY10" s="669">
        <v>386.53</v>
      </c>
      <c r="AZ10" s="670">
        <v>386.61</v>
      </c>
      <c r="BA10" s="668">
        <v>389.75</v>
      </c>
      <c r="BB10" s="668">
        <v>393.42</v>
      </c>
      <c r="BC10" s="669">
        <v>393.88</v>
      </c>
      <c r="BD10" s="670">
        <v>396.33</v>
      </c>
      <c r="BE10" s="668">
        <v>398.06</v>
      </c>
      <c r="BF10" s="668">
        <v>400.61</v>
      </c>
      <c r="BG10" s="669">
        <v>399.93</v>
      </c>
      <c r="BH10" s="670">
        <v>402.01</v>
      </c>
      <c r="BI10" s="668">
        <v>405.84</v>
      </c>
      <c r="BJ10" s="668">
        <v>407.64</v>
      </c>
      <c r="BK10" s="669">
        <v>407.9</v>
      </c>
      <c r="BL10" s="670">
        <v>411.78</v>
      </c>
      <c r="BM10" s="668">
        <v>418.65</v>
      </c>
      <c r="BN10" s="668">
        <v>419.5</v>
      </c>
      <c r="BO10" s="669">
        <v>422.06</v>
      </c>
      <c r="BP10" s="670">
        <v>426.64</v>
      </c>
      <c r="BQ10" s="668">
        <v>429.83</v>
      </c>
      <c r="BR10" s="668">
        <v>432.86</v>
      </c>
      <c r="BS10" s="669">
        <v>434.57</v>
      </c>
      <c r="BT10" s="670">
        <v>438.73</v>
      </c>
      <c r="BU10" s="668">
        <v>445.29</v>
      </c>
      <c r="BV10" s="668">
        <v>449.25</v>
      </c>
      <c r="BW10" s="669">
        <v>449.32</v>
      </c>
      <c r="BX10" s="670">
        <v>449.94</v>
      </c>
      <c r="BY10" s="668">
        <v>453.54</v>
      </c>
      <c r="BZ10" s="668">
        <v>457.63</v>
      </c>
      <c r="CA10" s="669">
        <v>458.66</v>
      </c>
      <c r="CB10" s="670">
        <v>460.32</v>
      </c>
      <c r="CC10" s="668">
        <v>464.19</v>
      </c>
      <c r="CD10" s="668">
        <v>466.28</v>
      </c>
      <c r="CE10" s="669">
        <v>467.21</v>
      </c>
      <c r="CF10" s="670">
        <v>469.68</v>
      </c>
      <c r="CG10" s="668">
        <v>473.13</v>
      </c>
      <c r="CH10" s="668">
        <v>474.11</v>
      </c>
      <c r="CI10" s="669">
        <v>472.96</v>
      </c>
      <c r="CJ10" s="671">
        <v>474.43</v>
      </c>
      <c r="CK10" s="668">
        <v>478.77</v>
      </c>
      <c r="CL10" s="668">
        <v>484.44</v>
      </c>
      <c r="CM10" s="669">
        <v>482.76</v>
      </c>
      <c r="CN10" s="670">
        <v>485.77</v>
      </c>
      <c r="CO10" s="668">
        <v>488.74</v>
      </c>
      <c r="CP10" s="668">
        <v>490.22</v>
      </c>
      <c r="CQ10" s="669">
        <v>490.8</v>
      </c>
      <c r="CR10" s="670">
        <v>492.11</v>
      </c>
      <c r="CS10" s="668">
        <v>493.23</v>
      </c>
      <c r="CT10" s="668">
        <v>497.55</v>
      </c>
      <c r="CU10" s="669">
        <v>498.84</v>
      </c>
      <c r="CV10" s="667">
        <v>500.92</v>
      </c>
      <c r="CW10" s="668">
        <v>510.32</v>
      </c>
      <c r="CX10" s="668">
        <v>516.29999999999995</v>
      </c>
      <c r="CY10" s="669">
        <v>516.21</v>
      </c>
      <c r="CZ10" s="670">
        <v>517.34</v>
      </c>
      <c r="DA10" s="668">
        <v>520.66999999999996</v>
      </c>
      <c r="DB10" s="668">
        <v>523.36</v>
      </c>
      <c r="DC10" s="669">
        <v>528.58000000000004</v>
      </c>
      <c r="DD10" s="670">
        <v>537.80999999999995</v>
      </c>
      <c r="DE10" s="668">
        <v>560.54999999999995</v>
      </c>
      <c r="DF10" s="668">
        <v>572.89</v>
      </c>
      <c r="DG10" s="669">
        <v>588.45000000000005</v>
      </c>
      <c r="DH10" s="670">
        <v>595.76</v>
      </c>
      <c r="DI10" s="668">
        <v>599.22</v>
      </c>
      <c r="DJ10" s="668">
        <v>602.16999999999996</v>
      </c>
      <c r="DK10" s="669">
        <v>610.26</v>
      </c>
      <c r="DL10" s="670">
        <v>624.39</v>
      </c>
      <c r="DM10" s="668">
        <v>630.29999999999995</v>
      </c>
      <c r="DN10" s="668">
        <v>638.4</v>
      </c>
      <c r="DO10" s="669">
        <v>648.48</v>
      </c>
      <c r="DP10" s="670">
        <v>652.21</v>
      </c>
      <c r="DQ10" s="668">
        <v>671.85</v>
      </c>
      <c r="DR10" s="668">
        <v>677.88</v>
      </c>
      <c r="DS10" s="669">
        <v>676.32</v>
      </c>
      <c r="DT10" s="670">
        <v>682.18</v>
      </c>
      <c r="DU10" s="668">
        <v>701.14</v>
      </c>
      <c r="DV10" s="668">
        <v>730.54</v>
      </c>
      <c r="DW10" s="669">
        <v>728.97</v>
      </c>
      <c r="DX10" s="670">
        <v>708.16</v>
      </c>
      <c r="DY10" s="668">
        <v>696.16</v>
      </c>
      <c r="DZ10" s="668">
        <v>699.79</v>
      </c>
      <c r="EA10" s="669">
        <v>701.92</v>
      </c>
      <c r="EB10" s="670">
        <v>708.17</v>
      </c>
      <c r="EC10" s="668">
        <v>718.31</v>
      </c>
      <c r="ED10" s="668">
        <v>725.64</v>
      </c>
      <c r="EE10" s="669">
        <v>725.88</v>
      </c>
      <c r="EF10" s="670">
        <v>733.84</v>
      </c>
      <c r="EG10" s="668">
        <v>748.48</v>
      </c>
      <c r="EH10" s="668">
        <v>756.76</v>
      </c>
      <c r="EI10" s="669">
        <v>756.73</v>
      </c>
      <c r="EJ10" s="670">
        <v>760.93</v>
      </c>
      <c r="EK10" s="668">
        <v>765.02</v>
      </c>
      <c r="EL10" s="668">
        <v>765.35</v>
      </c>
      <c r="EM10" s="669">
        <v>764.34</v>
      </c>
      <c r="EN10" s="670">
        <v>771.04</v>
      </c>
      <c r="EO10" s="668">
        <v>775.23</v>
      </c>
      <c r="EP10" s="668">
        <v>778.58</v>
      </c>
      <c r="EQ10" s="669">
        <v>780.15</v>
      </c>
      <c r="ER10" s="670">
        <v>787.1</v>
      </c>
      <c r="ES10" s="668">
        <v>792.29</v>
      </c>
      <c r="ET10" s="668">
        <v>799.14</v>
      </c>
      <c r="EU10" s="669">
        <v>799.98</v>
      </c>
      <c r="EV10" s="670">
        <v>804.23</v>
      </c>
      <c r="EW10" s="668">
        <v>800.49</v>
      </c>
      <c r="EX10" s="668">
        <v>805.36</v>
      </c>
      <c r="EY10" s="669">
        <v>801.48</v>
      </c>
      <c r="EZ10" s="670">
        <v>802.59</v>
      </c>
      <c r="FA10" s="668">
        <v>805.92</v>
      </c>
      <c r="FB10" s="668">
        <v>818.83</v>
      </c>
      <c r="FC10" s="669">
        <v>815.96</v>
      </c>
      <c r="FD10" s="670">
        <v>823.42</v>
      </c>
      <c r="FE10" s="668">
        <v>832.66</v>
      </c>
      <c r="FF10" s="668">
        <v>842.09</v>
      </c>
      <c r="FG10" s="669">
        <v>844.22</v>
      </c>
      <c r="FH10" s="670">
        <v>843.17</v>
      </c>
      <c r="FI10" s="668">
        <v>856.82</v>
      </c>
      <c r="FJ10" s="668">
        <v>870.64</v>
      </c>
      <c r="FK10" s="669">
        <v>881.41</v>
      </c>
      <c r="FL10" s="670">
        <v>888.34</v>
      </c>
      <c r="FM10" s="668">
        <v>892.45</v>
      </c>
      <c r="FN10" s="668">
        <v>897.14</v>
      </c>
      <c r="FO10" s="669">
        <v>892.82</v>
      </c>
      <c r="FP10" s="670">
        <v>896.16</v>
      </c>
      <c r="FQ10" s="668">
        <v>899.9</v>
      </c>
      <c r="FR10" s="668">
        <v>903.62</v>
      </c>
      <c r="FS10" s="669">
        <v>911.01</v>
      </c>
      <c r="FT10" s="670">
        <v>931.5</v>
      </c>
      <c r="FU10" s="668">
        <v>976.85</v>
      </c>
      <c r="FV10" s="668">
        <v>1013.65</v>
      </c>
      <c r="FW10" s="669">
        <v>1042.24</v>
      </c>
      <c r="FX10" s="670">
        <v>1084.76</v>
      </c>
      <c r="FY10" s="668">
        <v>1110.29</v>
      </c>
      <c r="FZ10" s="668">
        <v>1121.99</v>
      </c>
      <c r="GA10" s="669">
        <v>1117.99</v>
      </c>
      <c r="GB10" s="670">
        <v>1127.79</v>
      </c>
      <c r="GC10" s="668">
        <v>1141.8</v>
      </c>
      <c r="GD10" s="668">
        <v>1153.81</v>
      </c>
      <c r="GE10" s="669">
        <v>1153.0899999999999</v>
      </c>
      <c r="GF10" s="670">
        <v>1167.05</v>
      </c>
      <c r="GG10" s="668">
        <v>1168.54</v>
      </c>
      <c r="GH10" s="668">
        <v>1173.19</v>
      </c>
      <c r="GI10" s="669">
        <v>1174.2</v>
      </c>
      <c r="GJ10" s="670">
        <v>1181.42</v>
      </c>
      <c r="GK10" s="668">
        <v>1197.99</v>
      </c>
      <c r="GL10" s="668">
        <v>1211.6600000000001</v>
      </c>
      <c r="GM10" s="669">
        <v>1219.54</v>
      </c>
      <c r="GN10" s="670">
        <v>1227.4100000000001</v>
      </c>
      <c r="GO10" s="668">
        <v>1235.29</v>
      </c>
      <c r="GP10" s="668">
        <v>1243.1600000000001</v>
      </c>
      <c r="GQ10" s="669">
        <v>1255.21</v>
      </c>
      <c r="GR10" s="670">
        <v>1260.1099999999999</v>
      </c>
      <c r="GS10" s="668">
        <v>1268.3800000000001</v>
      </c>
      <c r="GT10" s="668">
        <v>1276.6500000000001</v>
      </c>
      <c r="GU10" s="669">
        <v>1284.92</v>
      </c>
      <c r="GV10" s="670">
        <v>1292.8699999999999</v>
      </c>
      <c r="GW10" s="668">
        <v>1301.3599999999999</v>
      </c>
      <c r="GX10" s="668">
        <v>1309.8399999999999</v>
      </c>
      <c r="GY10" s="669">
        <v>1318.33</v>
      </c>
      <c r="GZ10" s="670">
        <v>1326.48</v>
      </c>
      <c r="HA10" s="668">
        <v>1335.19</v>
      </c>
      <c r="HB10" s="668">
        <v>1343.9</v>
      </c>
      <c r="HC10" s="669">
        <v>1352.61</v>
      </c>
      <c r="HD10" s="670">
        <v>1360.97</v>
      </c>
      <c r="HE10" s="668">
        <v>1369.91</v>
      </c>
      <c r="HF10" s="668">
        <v>1378.84</v>
      </c>
      <c r="HG10" s="669">
        <v>1387.77</v>
      </c>
      <c r="HH10" s="670">
        <v>1396.36</v>
      </c>
      <c r="HI10" s="668">
        <v>1405.52</v>
      </c>
      <c r="HJ10" s="668">
        <v>1414.69</v>
      </c>
      <c r="HK10" s="669">
        <v>1423.86</v>
      </c>
      <c r="HL10" s="670">
        <v>1432.66</v>
      </c>
      <c r="HM10" s="668">
        <v>1442.07</v>
      </c>
      <c r="HN10" s="668">
        <v>1451.47</v>
      </c>
      <c r="HO10" s="669">
        <v>1460.88</v>
      </c>
      <c r="HP10" s="670">
        <v>1469.91</v>
      </c>
      <c r="HQ10" s="668">
        <v>1479.56</v>
      </c>
      <c r="HR10" s="668">
        <v>1489.21</v>
      </c>
      <c r="HS10" s="669">
        <v>1498.86</v>
      </c>
      <c r="HT10" s="670">
        <v>1508.13</v>
      </c>
      <c r="HU10" s="668">
        <v>1518.03</v>
      </c>
      <c r="HV10" s="668">
        <v>1527.93</v>
      </c>
      <c r="HW10" s="669">
        <v>1537.83</v>
      </c>
      <c r="HX10" s="670">
        <v>1547.34</v>
      </c>
      <c r="HY10" s="668">
        <v>1557.5</v>
      </c>
      <c r="HZ10" s="668">
        <v>1567.66</v>
      </c>
      <c r="IA10" s="669">
        <v>1577.81</v>
      </c>
      <c r="IB10" s="670">
        <v>1587.57</v>
      </c>
      <c r="IC10" s="668">
        <v>1597.99</v>
      </c>
      <c r="ID10" s="668">
        <v>1608.41</v>
      </c>
      <c r="IE10" s="669">
        <v>1618.84</v>
      </c>
      <c r="IF10" s="670">
        <v>1628.85</v>
      </c>
      <c r="IG10" s="668">
        <v>1639.54</v>
      </c>
      <c r="IH10" s="668">
        <v>1650.23</v>
      </c>
      <c r="II10" s="669">
        <v>1660.93</v>
      </c>
      <c r="IJ10" s="670">
        <v>1671.2</v>
      </c>
      <c r="IK10" s="668">
        <v>1682.17</v>
      </c>
      <c r="IL10" s="668">
        <v>1693.14</v>
      </c>
      <c r="IM10" s="669">
        <v>1704.11</v>
      </c>
      <c r="IN10" s="670">
        <v>1714.65</v>
      </c>
      <c r="IO10" s="668">
        <v>1725.91</v>
      </c>
      <c r="IP10" s="668">
        <v>1737.16</v>
      </c>
      <c r="IQ10" s="669">
        <v>1748.42</v>
      </c>
      <c r="IR10" s="670">
        <v>1759.23</v>
      </c>
      <c r="IS10" s="668">
        <v>1770.78</v>
      </c>
      <c r="IT10" s="668">
        <v>1782.33</v>
      </c>
      <c r="IU10" s="669">
        <v>1793.88</v>
      </c>
      <c r="IV10" s="670">
        <v>1804.97</v>
      </c>
      <c r="IW10" s="668">
        <v>1816.82</v>
      </c>
      <c r="IX10" s="668">
        <v>1828.67</v>
      </c>
      <c r="IY10" s="669">
        <v>1840.52</v>
      </c>
      <c r="IZ10" s="670">
        <v>1851.9</v>
      </c>
      <c r="JA10" s="668">
        <v>1864.06</v>
      </c>
      <c r="JB10" s="668">
        <v>1876.21</v>
      </c>
      <c r="JC10" s="669">
        <v>1888.37</v>
      </c>
      <c r="JD10" s="670">
        <v>1900.05</v>
      </c>
      <c r="JE10" s="668">
        <v>1912.52</v>
      </c>
      <c r="JF10" s="668">
        <v>1925</v>
      </c>
      <c r="JG10" s="669">
        <v>1937.47</v>
      </c>
      <c r="JH10" s="670">
        <v>1949.45</v>
      </c>
      <c r="JI10" s="668">
        <v>1962.25</v>
      </c>
      <c r="JJ10" s="668">
        <v>1975.04</v>
      </c>
      <c r="JK10" s="669">
        <v>1987.84</v>
      </c>
      <c r="JL10" s="670">
        <v>2000.14</v>
      </c>
      <c r="JM10" s="668">
        <v>2013.27</v>
      </c>
      <c r="JN10" s="668">
        <v>2026.4</v>
      </c>
      <c r="JO10" s="669">
        <v>2039.52</v>
      </c>
      <c r="JP10" s="670">
        <v>2052.14</v>
      </c>
      <c r="JQ10" s="668">
        <v>2065.61</v>
      </c>
      <c r="JR10" s="668">
        <v>2079.08</v>
      </c>
      <c r="JS10" s="669">
        <v>2092.5500000000002</v>
      </c>
      <c r="JT10" s="670">
        <v>2105.5</v>
      </c>
      <c r="JU10" s="668">
        <v>2119.3200000000002</v>
      </c>
      <c r="JV10" s="668">
        <v>2133.14</v>
      </c>
      <c r="JW10" s="669">
        <v>2146.96</v>
      </c>
      <c r="JX10" s="670">
        <v>2160.2399999999998</v>
      </c>
      <c r="JY10" s="668">
        <v>2174.42</v>
      </c>
      <c r="JZ10" s="668">
        <v>2188.6</v>
      </c>
      <c r="KA10" s="669">
        <v>2202.7800000000002</v>
      </c>
      <c r="KB10" s="670">
        <v>2216.41</v>
      </c>
      <c r="KC10" s="668">
        <v>2230.96</v>
      </c>
      <c r="KD10" s="668">
        <v>2245.5</v>
      </c>
      <c r="KE10" s="669">
        <v>2260.0500000000002</v>
      </c>
      <c r="KF10" s="670">
        <v>2274.0300000000002</v>
      </c>
      <c r="KG10" s="668">
        <v>2288.96</v>
      </c>
      <c r="KH10" s="668">
        <v>2303.89</v>
      </c>
      <c r="KI10" s="669">
        <v>2318.81</v>
      </c>
      <c r="KJ10" s="670">
        <v>2333.16</v>
      </c>
      <c r="KK10" s="668">
        <v>2348.4699999999998</v>
      </c>
      <c r="KL10" s="668">
        <v>2363.79</v>
      </c>
      <c r="KM10" s="669">
        <v>2379.1</v>
      </c>
      <c r="KN10" s="670">
        <v>2393.8200000000002</v>
      </c>
      <c r="KO10" s="668">
        <v>2409.5300000000002</v>
      </c>
      <c r="KP10" s="668">
        <v>2425.25</v>
      </c>
      <c r="KQ10" s="669">
        <v>2440.96</v>
      </c>
      <c r="KR10" s="670">
        <v>2456.06</v>
      </c>
      <c r="KS10" s="668">
        <v>2472.1799999999998</v>
      </c>
      <c r="KT10" s="668">
        <v>2488.3000000000002</v>
      </c>
      <c r="KU10" s="669">
        <v>2504.42</v>
      </c>
      <c r="KV10" s="670">
        <v>2519.92</v>
      </c>
      <c r="KW10" s="668">
        <v>2536.46</v>
      </c>
      <c r="KX10" s="668">
        <v>2553</v>
      </c>
      <c r="KY10" s="669">
        <v>2569.54</v>
      </c>
      <c r="KZ10" s="670">
        <v>2585.4299999999998</v>
      </c>
      <c r="LA10" s="668">
        <v>2602.41</v>
      </c>
      <c r="LB10" s="668">
        <v>2619.38</v>
      </c>
      <c r="LC10" s="669">
        <v>2636.35</v>
      </c>
      <c r="LD10" s="670">
        <v>2652.66</v>
      </c>
      <c r="LE10" s="668">
        <v>2670.07</v>
      </c>
      <c r="LF10" s="668">
        <v>2687.48</v>
      </c>
      <c r="LG10" s="669">
        <v>2704.89</v>
      </c>
      <c r="LH10" s="670">
        <v>2721.63</v>
      </c>
      <c r="LI10" s="668">
        <v>2739.49</v>
      </c>
      <c r="LJ10" s="668">
        <v>2757.35</v>
      </c>
      <c r="LK10" s="669">
        <v>2775.22</v>
      </c>
      <c r="LL10" s="670">
        <v>2792.39</v>
      </c>
      <c r="LM10" s="668">
        <v>2810.72</v>
      </c>
      <c r="LN10" s="668">
        <v>2829.05</v>
      </c>
      <c r="LO10" s="669">
        <v>2847.38</v>
      </c>
      <c r="LP10" s="670">
        <v>2864.99</v>
      </c>
      <c r="LQ10" s="668">
        <v>2883.8</v>
      </c>
      <c r="LR10" s="668">
        <v>2902.6</v>
      </c>
      <c r="LS10" s="669">
        <v>2921.41</v>
      </c>
      <c r="LT10" s="670">
        <v>2939.48</v>
      </c>
      <c r="LU10" s="668">
        <v>2958.77</v>
      </c>
      <c r="LV10" s="668">
        <v>2978.07</v>
      </c>
      <c r="LW10" s="669">
        <v>2997.36</v>
      </c>
      <c r="LX10" s="670">
        <v>3015.91</v>
      </c>
      <c r="LY10" s="668">
        <v>3035.7</v>
      </c>
      <c r="LZ10" s="668">
        <v>3055.5</v>
      </c>
      <c r="MA10" s="669">
        <v>3075.3</v>
      </c>
      <c r="MB10" s="670">
        <v>3094.32</v>
      </c>
      <c r="MC10" s="668">
        <v>3114.63</v>
      </c>
      <c r="MD10" s="668">
        <v>3134.94</v>
      </c>
      <c r="ME10" s="669">
        <v>3155.25</v>
      </c>
      <c r="MF10" s="670">
        <v>3174.77</v>
      </c>
      <c r="MG10" s="668">
        <v>3195.61</v>
      </c>
      <c r="MH10" s="668">
        <v>3216.45</v>
      </c>
      <c r="MI10" s="669">
        <v>3237.29</v>
      </c>
      <c r="MJ10" s="670">
        <v>3257.32</v>
      </c>
      <c r="MK10" s="668">
        <v>3278.7</v>
      </c>
      <c r="ML10" s="668">
        <v>3300.08</v>
      </c>
      <c r="MM10" s="669">
        <v>3321.46</v>
      </c>
      <c r="MN10" s="670">
        <v>3342.01</v>
      </c>
      <c r="MO10" s="668">
        <v>3363.94</v>
      </c>
      <c r="MP10" s="668">
        <v>3385.88</v>
      </c>
      <c r="MQ10" s="669">
        <v>3407.82</v>
      </c>
      <c r="MR10" s="670">
        <v>3428.9</v>
      </c>
      <c r="MS10" s="668">
        <v>3451.41</v>
      </c>
      <c r="MT10" s="668">
        <v>3473.91</v>
      </c>
      <c r="MU10" s="669">
        <v>3496.42</v>
      </c>
      <c r="MV10" s="670">
        <v>3518.05</v>
      </c>
      <c r="MW10" s="668">
        <v>3541.14</v>
      </c>
      <c r="MX10" s="668">
        <v>3564.23</v>
      </c>
      <c r="MY10" s="669">
        <v>3587.33</v>
      </c>
      <c r="MZ10" s="670">
        <v>3609.52</v>
      </c>
      <c r="NA10" s="668">
        <v>3633.21</v>
      </c>
      <c r="NB10" s="668">
        <v>3656.9</v>
      </c>
      <c r="NC10" s="669">
        <v>3680.6</v>
      </c>
      <c r="ND10" s="670">
        <v>3703.37</v>
      </c>
      <c r="NE10" s="668">
        <v>3727.68</v>
      </c>
      <c r="NF10" s="668">
        <v>3751.98</v>
      </c>
      <c r="NG10" s="669">
        <v>3776.29</v>
      </c>
      <c r="NH10" s="670">
        <v>3799.65</v>
      </c>
      <c r="NI10" s="668">
        <v>3824.59</v>
      </c>
      <c r="NJ10" s="668">
        <v>3849.54</v>
      </c>
      <c r="NK10" s="669">
        <v>3874.48</v>
      </c>
      <c r="NL10" s="670">
        <v>3898.44</v>
      </c>
      <c r="NM10" s="668">
        <v>3924.03</v>
      </c>
      <c r="NN10" s="668">
        <v>3949.62</v>
      </c>
      <c r="NO10" s="669">
        <v>3975.21</v>
      </c>
      <c r="NP10" s="670">
        <v>3999.8</v>
      </c>
      <c r="NQ10" s="668">
        <v>4026.06</v>
      </c>
      <c r="NR10" s="668">
        <v>4052.31</v>
      </c>
      <c r="NS10" s="669">
        <v>4078.57</v>
      </c>
      <c r="NT10" s="670">
        <v>4103.8</v>
      </c>
      <c r="NU10" s="668">
        <v>4130.74</v>
      </c>
      <c r="NV10" s="668">
        <v>4157.67</v>
      </c>
      <c r="NW10" s="669">
        <v>4184.6099999999997</v>
      </c>
      <c r="NX10" s="670">
        <v>4210.5</v>
      </c>
      <c r="NY10" s="668">
        <v>4238.1400000000003</v>
      </c>
      <c r="NZ10" s="668">
        <v>4265.7700000000004</v>
      </c>
      <c r="OA10" s="669">
        <v>4293.41</v>
      </c>
      <c r="OB10" s="670">
        <v>4319.97</v>
      </c>
      <c r="OC10" s="668">
        <v>4348.33</v>
      </c>
      <c r="OD10" s="668">
        <v>4376.68</v>
      </c>
      <c r="OE10" s="669">
        <v>4405.04</v>
      </c>
      <c r="OF10" s="670">
        <v>4432.29</v>
      </c>
      <c r="OG10" s="668">
        <v>4461.38</v>
      </c>
      <c r="OH10" s="668">
        <v>4490.4799999999996</v>
      </c>
      <c r="OI10" s="669">
        <v>4519.57</v>
      </c>
      <c r="OJ10" s="670">
        <v>4547.53</v>
      </c>
      <c r="OK10" s="668">
        <v>4577.38</v>
      </c>
      <c r="OL10" s="668">
        <v>4607.2299999999996</v>
      </c>
      <c r="OM10" s="669">
        <v>4637.08</v>
      </c>
      <c r="ON10" s="670">
        <v>4665.7700000000004</v>
      </c>
      <c r="OO10" s="668">
        <v>4696.3900000000003</v>
      </c>
      <c r="OP10" s="668">
        <v>4727.0200000000004</v>
      </c>
      <c r="OQ10" s="669">
        <v>4757.6400000000003</v>
      </c>
      <c r="OR10" s="670">
        <v>4787.08</v>
      </c>
      <c r="OS10" s="668">
        <v>4818.5</v>
      </c>
      <c r="OT10" s="668">
        <v>4849.92</v>
      </c>
      <c r="OU10" s="669">
        <v>4881.34</v>
      </c>
      <c r="OV10" s="670">
        <v>4911.54</v>
      </c>
      <c r="OW10" s="668">
        <v>4943.78</v>
      </c>
      <c r="OX10" s="668">
        <v>4976.0200000000004</v>
      </c>
      <c r="OY10" s="669">
        <v>5008.26</v>
      </c>
      <c r="OZ10" s="670">
        <v>5039.24</v>
      </c>
      <c r="PA10" s="668">
        <v>5072.32</v>
      </c>
      <c r="PB10" s="668">
        <v>5105.3900000000003</v>
      </c>
      <c r="PC10" s="669">
        <v>5138.47</v>
      </c>
      <c r="PD10" s="670">
        <v>5170.26</v>
      </c>
      <c r="PE10" s="668">
        <v>5204.2</v>
      </c>
      <c r="PF10" s="668">
        <v>5238.13</v>
      </c>
      <c r="PG10" s="669">
        <v>5272.07</v>
      </c>
      <c r="PH10" s="670">
        <v>5304.69</v>
      </c>
      <c r="PI10" s="668">
        <v>5339.51</v>
      </c>
      <c r="PJ10" s="668">
        <v>5374.33</v>
      </c>
      <c r="PK10" s="669">
        <v>5409.15</v>
      </c>
      <c r="PL10" s="670">
        <v>5442.61</v>
      </c>
      <c r="PM10" s="668">
        <v>5478.33</v>
      </c>
      <c r="PN10" s="668">
        <v>5514.06</v>
      </c>
      <c r="PO10" s="669">
        <v>5549.78</v>
      </c>
      <c r="PP10" s="670">
        <v>5584.12</v>
      </c>
      <c r="PQ10" s="668">
        <v>5620.77</v>
      </c>
      <c r="PR10" s="668">
        <v>5657.42</v>
      </c>
      <c r="PS10" s="669">
        <v>5694.08</v>
      </c>
      <c r="PT10" s="670">
        <v>5729.3</v>
      </c>
      <c r="PU10" s="668">
        <v>5766.91</v>
      </c>
      <c r="PV10" s="668">
        <v>5804.52</v>
      </c>
      <c r="PW10" s="669">
        <v>5842.12</v>
      </c>
      <c r="PX10" s="670">
        <v>5878.27</v>
      </c>
      <c r="PY10" s="668">
        <v>5916.85</v>
      </c>
      <c r="PZ10" s="668">
        <v>5955.43</v>
      </c>
      <c r="QA10" s="669">
        <v>5994.02</v>
      </c>
      <c r="QB10" s="670">
        <v>6031.1</v>
      </c>
      <c r="QC10" s="668">
        <v>6070.69</v>
      </c>
      <c r="QD10" s="668">
        <v>6110.28</v>
      </c>
      <c r="QE10" s="669">
        <v>6149.86</v>
      </c>
      <c r="QF10" s="670">
        <v>6187.91</v>
      </c>
      <c r="QG10" s="668">
        <v>6228.53</v>
      </c>
      <c r="QH10" s="668">
        <v>6269.14</v>
      </c>
      <c r="QI10" s="669">
        <v>6309.76</v>
      </c>
      <c r="QJ10" s="670">
        <v>6348.79</v>
      </c>
      <c r="QK10" s="668">
        <v>6390.47</v>
      </c>
      <c r="QL10" s="668">
        <v>6432.14</v>
      </c>
      <c r="QM10" s="669">
        <v>6473.81</v>
      </c>
      <c r="QN10" s="670">
        <v>6513.86</v>
      </c>
      <c r="QO10" s="668">
        <v>6556.62</v>
      </c>
      <c r="QP10" s="668">
        <v>6599.38</v>
      </c>
      <c r="QQ10" s="669">
        <v>6642.13</v>
      </c>
      <c r="QR10" s="670">
        <v>6683.22</v>
      </c>
      <c r="QS10" s="668">
        <v>6727.09</v>
      </c>
      <c r="QT10" s="668">
        <v>6770.96</v>
      </c>
      <c r="QU10" s="669">
        <v>6814.83</v>
      </c>
      <c r="QV10" s="670">
        <v>6856.99</v>
      </c>
      <c r="QW10" s="668">
        <v>6902</v>
      </c>
      <c r="QX10" s="668">
        <v>6947.01</v>
      </c>
      <c r="QY10" s="669">
        <v>6992.01</v>
      </c>
      <c r="QZ10" s="670">
        <v>7035.27</v>
      </c>
      <c r="RA10" s="668">
        <v>7081.45</v>
      </c>
      <c r="RB10" s="668">
        <v>7127.63</v>
      </c>
      <c r="RC10" s="669">
        <v>7173.81</v>
      </c>
      <c r="RD10" s="670">
        <v>7218.19</v>
      </c>
      <c r="RE10" s="668">
        <v>7265.57</v>
      </c>
      <c r="RF10" s="668">
        <v>7312.95</v>
      </c>
      <c r="RG10" s="669">
        <v>7360.33</v>
      </c>
      <c r="RH10" s="670">
        <v>7405.86</v>
      </c>
      <c r="RI10" s="668">
        <v>7454.47</v>
      </c>
      <c r="RJ10" s="668">
        <v>7503.08</v>
      </c>
      <c r="RK10" s="669">
        <v>7551.69</v>
      </c>
      <c r="RL10" s="670">
        <v>7598.41</v>
      </c>
      <c r="RM10" s="668">
        <v>7648.29</v>
      </c>
      <c r="RN10" s="668">
        <v>7698.16</v>
      </c>
      <c r="RO10" s="669">
        <v>7748.04</v>
      </c>
      <c r="RP10" s="670">
        <v>7795.97</v>
      </c>
      <c r="RQ10" s="668">
        <v>7847.14</v>
      </c>
      <c r="RR10" s="668">
        <v>7898.31</v>
      </c>
      <c r="RS10" s="669">
        <v>7949.49</v>
      </c>
      <c r="RT10" s="670">
        <v>7998.66</v>
      </c>
      <c r="RU10" s="668">
        <v>8051.17</v>
      </c>
      <c r="RV10" s="668">
        <v>8103.67</v>
      </c>
      <c r="RW10" s="669">
        <v>8156.17</v>
      </c>
      <c r="RX10" s="670">
        <v>8206.6299999999992</v>
      </c>
      <c r="RY10" s="668">
        <v>8260.5</v>
      </c>
      <c r="RZ10" s="668">
        <v>8314.3700000000008</v>
      </c>
      <c r="SA10" s="669">
        <v>8368.23</v>
      </c>
    </row>
    <row r="11" spans="1:497">
      <c r="G11" s="464">
        <v>10</v>
      </c>
      <c r="H11" s="500" t="s">
        <v>80</v>
      </c>
      <c r="I11" s="525">
        <v>10</v>
      </c>
      <c r="J11" s="501" t="s">
        <v>307</v>
      </c>
      <c r="K11" s="666">
        <v>0.05</v>
      </c>
      <c r="L11" s="667">
        <v>272.95999999999998</v>
      </c>
      <c r="M11" s="668">
        <v>276.04000000000002</v>
      </c>
      <c r="N11" s="668">
        <v>284.61</v>
      </c>
      <c r="O11" s="669">
        <v>287.69</v>
      </c>
      <c r="P11" s="667">
        <v>293.79000000000002</v>
      </c>
      <c r="Q11" s="668">
        <v>300</v>
      </c>
      <c r="R11" s="668">
        <v>309.83</v>
      </c>
      <c r="S11" s="669">
        <v>312.44</v>
      </c>
      <c r="T11" s="670">
        <v>317.17</v>
      </c>
      <c r="U11" s="668">
        <v>318.26</v>
      </c>
      <c r="V11" s="668">
        <v>327.74</v>
      </c>
      <c r="W11" s="669">
        <v>327.83</v>
      </c>
      <c r="X11" s="670">
        <v>327.52999999999997</v>
      </c>
      <c r="Y11" s="668">
        <v>329.77</v>
      </c>
      <c r="Z11" s="668">
        <v>336.78</v>
      </c>
      <c r="AA11" s="669">
        <v>337.58</v>
      </c>
      <c r="AB11" s="670">
        <v>337.59</v>
      </c>
      <c r="AC11" s="668">
        <v>341.9</v>
      </c>
      <c r="AD11" s="668">
        <v>345.41</v>
      </c>
      <c r="AE11" s="669">
        <v>344.61</v>
      </c>
      <c r="AF11" s="670">
        <v>344.74</v>
      </c>
      <c r="AG11" s="668">
        <v>346.93</v>
      </c>
      <c r="AH11" s="668">
        <v>349.22</v>
      </c>
      <c r="AI11" s="669">
        <v>347.84</v>
      </c>
      <c r="AJ11" s="670">
        <v>347.27</v>
      </c>
      <c r="AK11" s="668">
        <v>349.61</v>
      </c>
      <c r="AL11" s="668">
        <v>349.34</v>
      </c>
      <c r="AM11" s="669">
        <v>349.75</v>
      </c>
      <c r="AN11" s="670">
        <v>350.28</v>
      </c>
      <c r="AO11" s="668">
        <v>352.65</v>
      </c>
      <c r="AP11" s="668">
        <v>356.54</v>
      </c>
      <c r="AQ11" s="669">
        <v>359.07</v>
      </c>
      <c r="AR11" s="670">
        <v>362.38</v>
      </c>
      <c r="AS11" s="668">
        <v>367.09</v>
      </c>
      <c r="AT11" s="668">
        <v>370.86</v>
      </c>
      <c r="AU11" s="669">
        <v>371.49</v>
      </c>
      <c r="AV11" s="670">
        <v>374.97</v>
      </c>
      <c r="AW11" s="668">
        <v>379.49</v>
      </c>
      <c r="AX11" s="668">
        <v>382.47</v>
      </c>
      <c r="AY11" s="669">
        <v>382.81</v>
      </c>
      <c r="AZ11" s="670">
        <v>382.1</v>
      </c>
      <c r="BA11" s="668">
        <v>385.48</v>
      </c>
      <c r="BB11" s="668">
        <v>388.93</v>
      </c>
      <c r="BC11" s="669">
        <v>389.01</v>
      </c>
      <c r="BD11" s="670">
        <v>391.31</v>
      </c>
      <c r="BE11" s="668">
        <v>393.28</v>
      </c>
      <c r="BF11" s="668">
        <v>396.94</v>
      </c>
      <c r="BG11" s="669">
        <v>395.33</v>
      </c>
      <c r="BH11" s="670">
        <v>398.09</v>
      </c>
      <c r="BI11" s="668">
        <v>402.68</v>
      </c>
      <c r="BJ11" s="668">
        <v>403.56</v>
      </c>
      <c r="BK11" s="669">
        <v>403.94</v>
      </c>
      <c r="BL11" s="670">
        <v>409.21</v>
      </c>
      <c r="BM11" s="668">
        <v>419.09</v>
      </c>
      <c r="BN11" s="668">
        <v>417.86</v>
      </c>
      <c r="BO11" s="669">
        <v>421.18</v>
      </c>
      <c r="BP11" s="670">
        <v>427.15</v>
      </c>
      <c r="BQ11" s="668">
        <v>429.69</v>
      </c>
      <c r="BR11" s="668">
        <v>432.59</v>
      </c>
      <c r="BS11" s="669">
        <v>434.12</v>
      </c>
      <c r="BT11" s="670">
        <v>438.14</v>
      </c>
      <c r="BU11" s="668">
        <v>444.64</v>
      </c>
      <c r="BV11" s="668">
        <v>447.98</v>
      </c>
      <c r="BW11" s="669">
        <v>447.96</v>
      </c>
      <c r="BX11" s="670">
        <v>447.8</v>
      </c>
      <c r="BY11" s="668">
        <v>452.65</v>
      </c>
      <c r="BZ11" s="668">
        <v>457.78</v>
      </c>
      <c r="CA11" s="669">
        <v>459.09</v>
      </c>
      <c r="CB11" s="670">
        <v>461.23</v>
      </c>
      <c r="CC11" s="668">
        <v>466.4</v>
      </c>
      <c r="CD11" s="668">
        <v>468.57</v>
      </c>
      <c r="CE11" s="669">
        <v>468.4</v>
      </c>
      <c r="CF11" s="670">
        <v>469.97</v>
      </c>
      <c r="CG11" s="668">
        <v>474.07</v>
      </c>
      <c r="CH11" s="668">
        <v>474.38</v>
      </c>
      <c r="CI11" s="669">
        <v>472.57</v>
      </c>
      <c r="CJ11" s="671">
        <v>474.86</v>
      </c>
      <c r="CK11" s="668">
        <v>480.31</v>
      </c>
      <c r="CL11" s="668">
        <v>487.47</v>
      </c>
      <c r="CM11" s="669">
        <v>483.86</v>
      </c>
      <c r="CN11" s="670">
        <v>487.08</v>
      </c>
      <c r="CO11" s="668">
        <v>489.21</v>
      </c>
      <c r="CP11" s="668">
        <v>489.75</v>
      </c>
      <c r="CQ11" s="669">
        <v>489.55</v>
      </c>
      <c r="CR11" s="670">
        <v>490.33</v>
      </c>
      <c r="CS11" s="668">
        <v>491.91</v>
      </c>
      <c r="CT11" s="668">
        <v>496.69</v>
      </c>
      <c r="CU11" s="669">
        <v>497.31</v>
      </c>
      <c r="CV11" s="667">
        <v>499.28</v>
      </c>
      <c r="CW11" s="668">
        <v>508.67</v>
      </c>
      <c r="CX11" s="668">
        <v>514.07000000000005</v>
      </c>
      <c r="CY11" s="669">
        <v>513.82000000000005</v>
      </c>
      <c r="CZ11" s="670">
        <v>514.15</v>
      </c>
      <c r="DA11" s="668">
        <v>516.87</v>
      </c>
      <c r="DB11" s="668">
        <v>520.35</v>
      </c>
      <c r="DC11" s="669">
        <v>525.69000000000005</v>
      </c>
      <c r="DD11" s="670">
        <v>534.75</v>
      </c>
      <c r="DE11" s="668">
        <v>558.9</v>
      </c>
      <c r="DF11" s="668">
        <v>571.54999999999995</v>
      </c>
      <c r="DG11" s="669">
        <v>586.55999999999995</v>
      </c>
      <c r="DH11" s="670">
        <v>593.35</v>
      </c>
      <c r="DI11" s="668">
        <v>597.76</v>
      </c>
      <c r="DJ11" s="668">
        <v>600.97</v>
      </c>
      <c r="DK11" s="669">
        <v>608.17999999999995</v>
      </c>
      <c r="DL11" s="670">
        <v>624.32000000000005</v>
      </c>
      <c r="DM11" s="668">
        <v>630.14</v>
      </c>
      <c r="DN11" s="668">
        <v>636.39</v>
      </c>
      <c r="DO11" s="669">
        <v>645.47</v>
      </c>
      <c r="DP11" s="670">
        <v>649.01</v>
      </c>
      <c r="DQ11" s="668">
        <v>668.79</v>
      </c>
      <c r="DR11" s="668">
        <v>674.11</v>
      </c>
      <c r="DS11" s="669">
        <v>671.55</v>
      </c>
      <c r="DT11" s="670">
        <v>675.58</v>
      </c>
      <c r="DU11" s="668">
        <v>693.72</v>
      </c>
      <c r="DV11" s="668">
        <v>722.13</v>
      </c>
      <c r="DW11" s="669">
        <v>719.86</v>
      </c>
      <c r="DX11" s="670">
        <v>698.29</v>
      </c>
      <c r="DY11" s="668">
        <v>686.42</v>
      </c>
      <c r="DZ11" s="668">
        <v>689.95</v>
      </c>
      <c r="EA11" s="669">
        <v>691.34</v>
      </c>
      <c r="EB11" s="670">
        <v>696.93</v>
      </c>
      <c r="EC11" s="668">
        <v>707.21</v>
      </c>
      <c r="ED11" s="668">
        <v>712.33</v>
      </c>
      <c r="EE11" s="669">
        <v>711.42</v>
      </c>
      <c r="EF11" s="670">
        <v>718.73</v>
      </c>
      <c r="EG11" s="668">
        <v>732.94</v>
      </c>
      <c r="EH11" s="668">
        <v>740.7</v>
      </c>
      <c r="EI11" s="669">
        <v>740.08</v>
      </c>
      <c r="EJ11" s="670">
        <v>744.72</v>
      </c>
      <c r="EK11" s="668">
        <v>749.69</v>
      </c>
      <c r="EL11" s="668">
        <v>749.6</v>
      </c>
      <c r="EM11" s="669">
        <v>749.46</v>
      </c>
      <c r="EN11" s="670">
        <v>758.43</v>
      </c>
      <c r="EO11" s="668">
        <v>764.29</v>
      </c>
      <c r="EP11" s="668">
        <v>764.9</v>
      </c>
      <c r="EQ11" s="669">
        <v>766.75</v>
      </c>
      <c r="ER11" s="670">
        <v>774.03</v>
      </c>
      <c r="ES11" s="668">
        <v>779.64</v>
      </c>
      <c r="ET11" s="668">
        <v>785.65</v>
      </c>
      <c r="EU11" s="669">
        <v>786.93</v>
      </c>
      <c r="EV11" s="670">
        <v>792.02</v>
      </c>
      <c r="EW11" s="668">
        <v>788.66</v>
      </c>
      <c r="EX11" s="668">
        <v>793.12</v>
      </c>
      <c r="EY11" s="669">
        <v>788.51</v>
      </c>
      <c r="EZ11" s="670">
        <v>790.9</v>
      </c>
      <c r="FA11" s="668">
        <v>795.09</v>
      </c>
      <c r="FB11" s="668">
        <v>807.3</v>
      </c>
      <c r="FC11" s="669">
        <v>804.64</v>
      </c>
      <c r="FD11" s="670">
        <v>811.91</v>
      </c>
      <c r="FE11" s="668">
        <v>823.16</v>
      </c>
      <c r="FF11" s="668">
        <v>831.76</v>
      </c>
      <c r="FG11" s="669">
        <v>834.07</v>
      </c>
      <c r="FH11" s="670">
        <v>833.09</v>
      </c>
      <c r="FI11" s="668">
        <v>846.58</v>
      </c>
      <c r="FJ11" s="668">
        <v>860.94</v>
      </c>
      <c r="FK11" s="669">
        <v>867.95</v>
      </c>
      <c r="FL11" s="670">
        <v>873.73</v>
      </c>
      <c r="FM11" s="668">
        <v>878.35</v>
      </c>
      <c r="FN11" s="668">
        <v>881.63</v>
      </c>
      <c r="FO11" s="669">
        <v>877.83</v>
      </c>
      <c r="FP11" s="670">
        <v>880.38</v>
      </c>
      <c r="FQ11" s="668">
        <v>883.42</v>
      </c>
      <c r="FR11" s="668">
        <v>890.83</v>
      </c>
      <c r="FS11" s="669">
        <v>904.43</v>
      </c>
      <c r="FT11" s="670">
        <v>925.56</v>
      </c>
      <c r="FU11" s="668">
        <v>974.85</v>
      </c>
      <c r="FV11" s="668">
        <v>1002.62</v>
      </c>
      <c r="FW11" s="669">
        <v>1025.1199999999999</v>
      </c>
      <c r="FX11" s="670">
        <v>1078.05</v>
      </c>
      <c r="FY11" s="668">
        <v>1100.6199999999999</v>
      </c>
      <c r="FZ11" s="668">
        <v>1105.6300000000001</v>
      </c>
      <c r="GA11" s="669">
        <v>1100.49</v>
      </c>
      <c r="GB11" s="670">
        <v>1108.19</v>
      </c>
      <c r="GC11" s="668">
        <v>1122.28</v>
      </c>
      <c r="GD11" s="668">
        <v>1134.8</v>
      </c>
      <c r="GE11" s="669">
        <v>1132.27</v>
      </c>
      <c r="GF11" s="670">
        <v>1144.9000000000001</v>
      </c>
      <c r="GG11" s="668">
        <v>1147.1400000000001</v>
      </c>
      <c r="GH11" s="668">
        <v>1150.5899999999999</v>
      </c>
      <c r="GI11" s="669">
        <v>1151.26</v>
      </c>
      <c r="GJ11" s="670">
        <v>1157.23</v>
      </c>
      <c r="GK11" s="668">
        <v>1175.0999999999999</v>
      </c>
      <c r="GL11" s="668">
        <v>1186.06</v>
      </c>
      <c r="GM11" s="669">
        <v>1193.77</v>
      </c>
      <c r="GN11" s="670">
        <v>1201.48</v>
      </c>
      <c r="GO11" s="668">
        <v>1209.19</v>
      </c>
      <c r="GP11" s="668">
        <v>1216.9000000000001</v>
      </c>
      <c r="GQ11" s="669">
        <v>1228.69</v>
      </c>
      <c r="GR11" s="670">
        <v>1233.48</v>
      </c>
      <c r="GS11" s="668">
        <v>1241.58</v>
      </c>
      <c r="GT11" s="668">
        <v>1249.68</v>
      </c>
      <c r="GU11" s="669">
        <v>1257.77</v>
      </c>
      <c r="GV11" s="670">
        <v>1265.55</v>
      </c>
      <c r="GW11" s="668">
        <v>1273.8599999999999</v>
      </c>
      <c r="GX11" s="668">
        <v>1282.17</v>
      </c>
      <c r="GY11" s="669">
        <v>1290.48</v>
      </c>
      <c r="GZ11" s="670">
        <v>1298.46</v>
      </c>
      <c r="HA11" s="668">
        <v>1306.98</v>
      </c>
      <c r="HB11" s="668">
        <v>1315.5</v>
      </c>
      <c r="HC11" s="669">
        <v>1324.03</v>
      </c>
      <c r="HD11" s="670">
        <v>1332.22</v>
      </c>
      <c r="HE11" s="668">
        <v>1340.96</v>
      </c>
      <c r="HF11" s="668">
        <v>1349.71</v>
      </c>
      <c r="HG11" s="669">
        <v>1358.45</v>
      </c>
      <c r="HH11" s="670">
        <v>1366.86</v>
      </c>
      <c r="HI11" s="668">
        <v>1375.83</v>
      </c>
      <c r="HJ11" s="668">
        <v>1384.8</v>
      </c>
      <c r="HK11" s="669">
        <v>1393.77</v>
      </c>
      <c r="HL11" s="670">
        <v>1402.39</v>
      </c>
      <c r="HM11" s="668">
        <v>1411.6</v>
      </c>
      <c r="HN11" s="668">
        <v>1420.81</v>
      </c>
      <c r="HO11" s="669">
        <v>1430.01</v>
      </c>
      <c r="HP11" s="670">
        <v>1438.86</v>
      </c>
      <c r="HQ11" s="668">
        <v>1448.3</v>
      </c>
      <c r="HR11" s="668">
        <v>1457.75</v>
      </c>
      <c r="HS11" s="669">
        <v>1467.19</v>
      </c>
      <c r="HT11" s="670">
        <v>1476.27</v>
      </c>
      <c r="HU11" s="668">
        <v>1485.96</v>
      </c>
      <c r="HV11" s="668">
        <v>1495.65</v>
      </c>
      <c r="HW11" s="669">
        <v>1505.34</v>
      </c>
      <c r="HX11" s="670">
        <v>1514.65</v>
      </c>
      <c r="HY11" s="668">
        <v>1524.59</v>
      </c>
      <c r="HZ11" s="668">
        <v>1534.53</v>
      </c>
      <c r="IA11" s="669">
        <v>1544.48</v>
      </c>
      <c r="IB11" s="670">
        <v>1554.03</v>
      </c>
      <c r="IC11" s="668">
        <v>1564.23</v>
      </c>
      <c r="ID11" s="668">
        <v>1574.43</v>
      </c>
      <c r="IE11" s="669">
        <v>1584.63</v>
      </c>
      <c r="IF11" s="670">
        <v>1594.44</v>
      </c>
      <c r="IG11" s="668">
        <v>1604.9</v>
      </c>
      <c r="IH11" s="668">
        <v>1615.37</v>
      </c>
      <c r="II11" s="669">
        <v>1625.83</v>
      </c>
      <c r="IJ11" s="670">
        <v>1635.89</v>
      </c>
      <c r="IK11" s="668">
        <v>1646.63</v>
      </c>
      <c r="IL11" s="668">
        <v>1657.37</v>
      </c>
      <c r="IM11" s="669">
        <v>1668.1</v>
      </c>
      <c r="IN11" s="670">
        <v>1678.42</v>
      </c>
      <c r="IO11" s="668">
        <v>1689.44</v>
      </c>
      <c r="IP11" s="668">
        <v>1700.46</v>
      </c>
      <c r="IQ11" s="669">
        <v>1711.48</v>
      </c>
      <c r="IR11" s="670">
        <v>1722.06</v>
      </c>
      <c r="IS11" s="668">
        <v>1733.37</v>
      </c>
      <c r="IT11" s="668">
        <v>1744.67</v>
      </c>
      <c r="IU11" s="669">
        <v>1755.97</v>
      </c>
      <c r="IV11" s="670">
        <v>1766.84</v>
      </c>
      <c r="IW11" s="668">
        <v>1778.43</v>
      </c>
      <c r="IX11" s="668">
        <v>1790.03</v>
      </c>
      <c r="IY11" s="669">
        <v>1801.63</v>
      </c>
      <c r="IZ11" s="670">
        <v>1812.77</v>
      </c>
      <c r="JA11" s="668">
        <v>1824.67</v>
      </c>
      <c r="JB11" s="668">
        <v>1836.57</v>
      </c>
      <c r="JC11" s="669">
        <v>1848.47</v>
      </c>
      <c r="JD11" s="670">
        <v>1859.91</v>
      </c>
      <c r="JE11" s="668">
        <v>1872.12</v>
      </c>
      <c r="JF11" s="668">
        <v>1884.32</v>
      </c>
      <c r="JG11" s="669">
        <v>1896.53</v>
      </c>
      <c r="JH11" s="670">
        <v>1908.26</v>
      </c>
      <c r="JI11" s="668">
        <v>1920.79</v>
      </c>
      <c r="JJ11" s="668">
        <v>1933.32</v>
      </c>
      <c r="JK11" s="669">
        <v>1945.84</v>
      </c>
      <c r="JL11" s="670">
        <v>1957.88</v>
      </c>
      <c r="JM11" s="668">
        <v>1970.73</v>
      </c>
      <c r="JN11" s="668">
        <v>1983.58</v>
      </c>
      <c r="JO11" s="669">
        <v>1996.43</v>
      </c>
      <c r="JP11" s="670">
        <v>2008.78</v>
      </c>
      <c r="JQ11" s="668">
        <v>2021.97</v>
      </c>
      <c r="JR11" s="668">
        <v>2035.16</v>
      </c>
      <c r="JS11" s="669">
        <v>2048.34</v>
      </c>
      <c r="JT11" s="670">
        <v>2061.0100000000002</v>
      </c>
      <c r="JU11" s="668">
        <v>2074.54</v>
      </c>
      <c r="JV11" s="668">
        <v>2088.0700000000002</v>
      </c>
      <c r="JW11" s="669">
        <v>2101.6</v>
      </c>
      <c r="JX11" s="670">
        <v>2114.6</v>
      </c>
      <c r="JY11" s="668">
        <v>2128.48</v>
      </c>
      <c r="JZ11" s="668">
        <v>2142.36</v>
      </c>
      <c r="KA11" s="669">
        <v>2156.2399999999998</v>
      </c>
      <c r="KB11" s="670">
        <v>2169.58</v>
      </c>
      <c r="KC11" s="668">
        <v>2183.8200000000002</v>
      </c>
      <c r="KD11" s="668">
        <v>2198.06</v>
      </c>
      <c r="KE11" s="669">
        <v>2212.3000000000002</v>
      </c>
      <c r="KF11" s="670">
        <v>2225.9899999999998</v>
      </c>
      <c r="KG11" s="668">
        <v>2240.6</v>
      </c>
      <c r="KH11" s="668">
        <v>2255.21</v>
      </c>
      <c r="KI11" s="669">
        <v>2269.8200000000002</v>
      </c>
      <c r="KJ11" s="670">
        <v>2283.86</v>
      </c>
      <c r="KK11" s="668">
        <v>2298.85</v>
      </c>
      <c r="KL11" s="668">
        <v>2313.85</v>
      </c>
      <c r="KM11" s="669">
        <v>2328.84</v>
      </c>
      <c r="KN11" s="670">
        <v>2343.2399999999998</v>
      </c>
      <c r="KO11" s="668">
        <v>2358.62</v>
      </c>
      <c r="KP11" s="668">
        <v>2374.0100000000002</v>
      </c>
      <c r="KQ11" s="669">
        <v>2389.39</v>
      </c>
      <c r="KR11" s="670">
        <v>2404.17</v>
      </c>
      <c r="KS11" s="668">
        <v>2419.9499999999998</v>
      </c>
      <c r="KT11" s="668">
        <v>2435.73</v>
      </c>
      <c r="KU11" s="669">
        <v>2451.5100000000002</v>
      </c>
      <c r="KV11" s="670">
        <v>2466.6799999999998</v>
      </c>
      <c r="KW11" s="668">
        <v>2482.87</v>
      </c>
      <c r="KX11" s="668">
        <v>2499.06</v>
      </c>
      <c r="KY11" s="669">
        <v>2515.25</v>
      </c>
      <c r="KZ11" s="670">
        <v>2530.81</v>
      </c>
      <c r="LA11" s="668">
        <v>2547.42</v>
      </c>
      <c r="LB11" s="668">
        <v>2564.0300000000002</v>
      </c>
      <c r="LC11" s="669">
        <v>2580.65</v>
      </c>
      <c r="LD11" s="670">
        <v>2596.61</v>
      </c>
      <c r="LE11" s="668">
        <v>2613.65</v>
      </c>
      <c r="LF11" s="668">
        <v>2630.7</v>
      </c>
      <c r="LG11" s="669">
        <v>2647.74</v>
      </c>
      <c r="LH11" s="670">
        <v>2664.12</v>
      </c>
      <c r="LI11" s="668">
        <v>2681.61</v>
      </c>
      <c r="LJ11" s="668">
        <v>2699.1</v>
      </c>
      <c r="LK11" s="669">
        <v>2716.58</v>
      </c>
      <c r="LL11" s="670">
        <v>2733.39</v>
      </c>
      <c r="LM11" s="668">
        <v>2751.33</v>
      </c>
      <c r="LN11" s="668">
        <v>2769.27</v>
      </c>
      <c r="LO11" s="669">
        <v>2787.22</v>
      </c>
      <c r="LP11" s="670">
        <v>2804.46</v>
      </c>
      <c r="LQ11" s="668">
        <v>2822.87</v>
      </c>
      <c r="LR11" s="668">
        <v>2841.27</v>
      </c>
      <c r="LS11" s="669">
        <v>2859.68</v>
      </c>
      <c r="LT11" s="670">
        <v>2877.37</v>
      </c>
      <c r="LU11" s="668">
        <v>2896.26</v>
      </c>
      <c r="LV11" s="668">
        <v>2915.15</v>
      </c>
      <c r="LW11" s="669">
        <v>2934.04</v>
      </c>
      <c r="LX11" s="670">
        <v>2952.19</v>
      </c>
      <c r="LY11" s="668">
        <v>2971.56</v>
      </c>
      <c r="LZ11" s="668">
        <v>2990.94</v>
      </c>
      <c r="MA11" s="669">
        <v>3010.32</v>
      </c>
      <c r="MB11" s="670">
        <v>3028.94</v>
      </c>
      <c r="MC11" s="668">
        <v>3048.82</v>
      </c>
      <c r="MD11" s="668">
        <v>3068.71</v>
      </c>
      <c r="ME11" s="669">
        <v>3088.59</v>
      </c>
      <c r="MF11" s="670">
        <v>3107.7</v>
      </c>
      <c r="MG11" s="668">
        <v>3128.09</v>
      </c>
      <c r="MH11" s="668">
        <v>3148.49</v>
      </c>
      <c r="MI11" s="669">
        <v>3168.89</v>
      </c>
      <c r="MJ11" s="670">
        <v>3188.5</v>
      </c>
      <c r="MK11" s="668">
        <v>3209.42</v>
      </c>
      <c r="ML11" s="668">
        <v>3230.35</v>
      </c>
      <c r="MM11" s="669">
        <v>3251.28</v>
      </c>
      <c r="MN11" s="670">
        <v>3271.4</v>
      </c>
      <c r="MO11" s="668">
        <v>3292.87</v>
      </c>
      <c r="MP11" s="668">
        <v>3314.34</v>
      </c>
      <c r="MQ11" s="669">
        <v>3335.82</v>
      </c>
      <c r="MR11" s="670">
        <v>3356.45</v>
      </c>
      <c r="MS11" s="668">
        <v>3378.48</v>
      </c>
      <c r="MT11" s="668">
        <v>3400.52</v>
      </c>
      <c r="MU11" s="669">
        <v>3422.55</v>
      </c>
      <c r="MV11" s="670">
        <v>3443.72</v>
      </c>
      <c r="MW11" s="668">
        <v>3466.32</v>
      </c>
      <c r="MX11" s="668">
        <v>3488.93</v>
      </c>
      <c r="MY11" s="669">
        <v>3511.53</v>
      </c>
      <c r="MZ11" s="670">
        <v>3533.26</v>
      </c>
      <c r="NA11" s="668">
        <v>3556.45</v>
      </c>
      <c r="NB11" s="668">
        <v>3579.64</v>
      </c>
      <c r="NC11" s="669">
        <v>3602.83</v>
      </c>
      <c r="ND11" s="670">
        <v>3625.12</v>
      </c>
      <c r="NE11" s="668">
        <v>3648.92</v>
      </c>
      <c r="NF11" s="668">
        <v>3672.71</v>
      </c>
      <c r="NG11" s="669">
        <v>3696.51</v>
      </c>
      <c r="NH11" s="670">
        <v>3719.37</v>
      </c>
      <c r="NI11" s="668">
        <v>3743.79</v>
      </c>
      <c r="NJ11" s="668">
        <v>3768.2</v>
      </c>
      <c r="NK11" s="669">
        <v>3792.62</v>
      </c>
      <c r="NL11" s="670">
        <v>3816.08</v>
      </c>
      <c r="NM11" s="668">
        <v>3841.13</v>
      </c>
      <c r="NN11" s="668">
        <v>3866.18</v>
      </c>
      <c r="NO11" s="669">
        <v>3891.22</v>
      </c>
      <c r="NP11" s="670">
        <v>3915.3</v>
      </c>
      <c r="NQ11" s="668">
        <v>3941</v>
      </c>
      <c r="NR11" s="668">
        <v>3966.7</v>
      </c>
      <c r="NS11" s="669">
        <v>3992.4</v>
      </c>
      <c r="NT11" s="670">
        <v>4017.09</v>
      </c>
      <c r="NU11" s="668">
        <v>4043.46</v>
      </c>
      <c r="NV11" s="668">
        <v>4069.83</v>
      </c>
      <c r="NW11" s="669">
        <v>4096.2</v>
      </c>
      <c r="NX11" s="670">
        <v>4121.54</v>
      </c>
      <c r="NY11" s="668">
        <v>4148.59</v>
      </c>
      <c r="NZ11" s="668">
        <v>4175.6499999999996</v>
      </c>
      <c r="OA11" s="669">
        <v>4202.7</v>
      </c>
      <c r="OB11" s="670">
        <v>4228.7</v>
      </c>
      <c r="OC11" s="668">
        <v>4256.46</v>
      </c>
      <c r="OD11" s="668">
        <v>4284.21</v>
      </c>
      <c r="OE11" s="669">
        <v>4311.97</v>
      </c>
      <c r="OF11" s="670">
        <v>4338.6400000000003</v>
      </c>
      <c r="OG11" s="668">
        <v>4367.12</v>
      </c>
      <c r="OH11" s="668">
        <v>4395.6000000000004</v>
      </c>
      <c r="OI11" s="669">
        <v>4424.08</v>
      </c>
      <c r="OJ11" s="670">
        <v>4451.45</v>
      </c>
      <c r="OK11" s="668">
        <v>4480.67</v>
      </c>
      <c r="OL11" s="668">
        <v>4509.8900000000003</v>
      </c>
      <c r="OM11" s="669">
        <v>4539.1099999999997</v>
      </c>
      <c r="ON11" s="670">
        <v>4567.1899999999996</v>
      </c>
      <c r="OO11" s="668">
        <v>4597.17</v>
      </c>
      <c r="OP11" s="668">
        <v>4627.1499999999996</v>
      </c>
      <c r="OQ11" s="669">
        <v>4657.12</v>
      </c>
      <c r="OR11" s="670">
        <v>4685.93</v>
      </c>
      <c r="OS11" s="668">
        <v>4716.6899999999996</v>
      </c>
      <c r="OT11" s="668">
        <v>4747.45</v>
      </c>
      <c r="OU11" s="669">
        <v>4778.21</v>
      </c>
      <c r="OV11" s="670">
        <v>4807.7700000000004</v>
      </c>
      <c r="OW11" s="668">
        <v>4839.33</v>
      </c>
      <c r="OX11" s="668">
        <v>4870.88</v>
      </c>
      <c r="OY11" s="669">
        <v>4902.4399999999996</v>
      </c>
      <c r="OZ11" s="670">
        <v>4932.7700000000004</v>
      </c>
      <c r="PA11" s="668">
        <v>4965.1499999999996</v>
      </c>
      <c r="PB11" s="668">
        <v>4997.53</v>
      </c>
      <c r="PC11" s="669">
        <v>5029.91</v>
      </c>
      <c r="PD11" s="670">
        <v>5061.0200000000004</v>
      </c>
      <c r="PE11" s="668">
        <v>5094.24</v>
      </c>
      <c r="PF11" s="668">
        <v>5127.46</v>
      </c>
      <c r="PG11" s="669">
        <v>5160.68</v>
      </c>
      <c r="PH11" s="670">
        <v>5192.6099999999997</v>
      </c>
      <c r="PI11" s="668">
        <v>5226.6899999999996</v>
      </c>
      <c r="PJ11" s="668">
        <v>5260.78</v>
      </c>
      <c r="PK11" s="669">
        <v>5294.86</v>
      </c>
      <c r="PL11" s="670">
        <v>5327.62</v>
      </c>
      <c r="PM11" s="668">
        <v>5362.59</v>
      </c>
      <c r="PN11" s="668">
        <v>5397.56</v>
      </c>
      <c r="PO11" s="669">
        <v>5432.53</v>
      </c>
      <c r="PP11" s="670">
        <v>5466.13</v>
      </c>
      <c r="PQ11" s="668">
        <v>5502.01</v>
      </c>
      <c r="PR11" s="668">
        <v>5537.89</v>
      </c>
      <c r="PS11" s="669">
        <v>5573.77</v>
      </c>
      <c r="PT11" s="670">
        <v>5608.25</v>
      </c>
      <c r="PU11" s="668">
        <v>5645.07</v>
      </c>
      <c r="PV11" s="668">
        <v>5681.88</v>
      </c>
      <c r="PW11" s="669">
        <v>5718.69</v>
      </c>
      <c r="PX11" s="670">
        <v>5754.07</v>
      </c>
      <c r="PY11" s="668">
        <v>5791.84</v>
      </c>
      <c r="PZ11" s="668">
        <v>5829.61</v>
      </c>
      <c r="QA11" s="669">
        <v>5867.38</v>
      </c>
      <c r="QB11" s="670">
        <v>5903.67</v>
      </c>
      <c r="QC11" s="668">
        <v>5942.43</v>
      </c>
      <c r="QD11" s="668">
        <v>5981.18</v>
      </c>
      <c r="QE11" s="669">
        <v>6019.93</v>
      </c>
      <c r="QF11" s="670">
        <v>6057.17</v>
      </c>
      <c r="QG11" s="668">
        <v>6096.93</v>
      </c>
      <c r="QH11" s="668">
        <v>6136.69</v>
      </c>
      <c r="QI11" s="669">
        <v>6176.45</v>
      </c>
      <c r="QJ11" s="670">
        <v>6214.66</v>
      </c>
      <c r="QK11" s="668">
        <v>6255.45</v>
      </c>
      <c r="QL11" s="668">
        <v>6296.24</v>
      </c>
      <c r="QM11" s="669">
        <v>6337.04</v>
      </c>
      <c r="QN11" s="670">
        <v>6376.24</v>
      </c>
      <c r="QO11" s="668">
        <v>6418.09</v>
      </c>
      <c r="QP11" s="668">
        <v>6459.94</v>
      </c>
      <c r="QQ11" s="669">
        <v>6501.8</v>
      </c>
      <c r="QR11" s="670">
        <v>6542.02</v>
      </c>
      <c r="QS11" s="668">
        <v>6584.96</v>
      </c>
      <c r="QT11" s="668">
        <v>6627.9</v>
      </c>
      <c r="QU11" s="669">
        <v>6670.85</v>
      </c>
      <c r="QV11" s="670">
        <v>6712.11</v>
      </c>
      <c r="QW11" s="668">
        <v>6756.17</v>
      </c>
      <c r="QX11" s="668">
        <v>6800.23</v>
      </c>
      <c r="QY11" s="669">
        <v>6844.29</v>
      </c>
      <c r="QZ11" s="670">
        <v>6886.63</v>
      </c>
      <c r="RA11" s="668">
        <v>6931.83</v>
      </c>
      <c r="RB11" s="668">
        <v>6977.03</v>
      </c>
      <c r="RC11" s="669">
        <v>7022.24</v>
      </c>
      <c r="RD11" s="670">
        <v>7065.68</v>
      </c>
      <c r="RE11" s="668">
        <v>7112.06</v>
      </c>
      <c r="RF11" s="668">
        <v>7158.44</v>
      </c>
      <c r="RG11" s="669">
        <v>7204.82</v>
      </c>
      <c r="RH11" s="670">
        <v>7249.39</v>
      </c>
      <c r="RI11" s="668">
        <v>7296.97</v>
      </c>
      <c r="RJ11" s="668">
        <v>7344.56</v>
      </c>
      <c r="RK11" s="669">
        <v>7392.14</v>
      </c>
      <c r="RL11" s="670">
        <v>7437.87</v>
      </c>
      <c r="RM11" s="668">
        <v>7486.69</v>
      </c>
      <c r="RN11" s="668">
        <v>7535.52</v>
      </c>
      <c r="RO11" s="669">
        <v>7584.34</v>
      </c>
      <c r="RP11" s="670">
        <v>7631.26</v>
      </c>
      <c r="RQ11" s="668">
        <v>7681.35</v>
      </c>
      <c r="RR11" s="668">
        <v>7731.44</v>
      </c>
      <c r="RS11" s="669">
        <v>7781.53</v>
      </c>
      <c r="RT11" s="670">
        <v>7829.67</v>
      </c>
      <c r="RU11" s="668">
        <v>7881.06</v>
      </c>
      <c r="RV11" s="668">
        <v>7932.46</v>
      </c>
      <c r="RW11" s="669">
        <v>7983.85</v>
      </c>
      <c r="RX11" s="670">
        <v>8033.24</v>
      </c>
      <c r="RY11" s="668">
        <v>8085.97</v>
      </c>
      <c r="RZ11" s="668">
        <v>8138.7</v>
      </c>
      <c r="SA11" s="669">
        <v>8191.43</v>
      </c>
    </row>
    <row r="12" spans="1:497" s="476" customFormat="1">
      <c r="A12" s="463"/>
      <c r="B12" s="675" t="s">
        <v>490</v>
      </c>
      <c r="C12" s="54"/>
      <c r="D12" s="457"/>
      <c r="E12" s="676"/>
      <c r="F12" s="457"/>
      <c r="G12" s="464">
        <v>11</v>
      </c>
      <c r="H12" s="500" t="s">
        <v>81</v>
      </c>
      <c r="I12" s="525">
        <v>11</v>
      </c>
      <c r="J12" s="501" t="s">
        <v>308</v>
      </c>
      <c r="K12" s="666">
        <v>0.1</v>
      </c>
      <c r="L12" s="667">
        <v>254.91</v>
      </c>
      <c r="M12" s="668">
        <v>261.92</v>
      </c>
      <c r="N12" s="668">
        <v>271.8</v>
      </c>
      <c r="O12" s="669">
        <v>276.77999999999997</v>
      </c>
      <c r="P12" s="667">
        <v>282.49</v>
      </c>
      <c r="Q12" s="668">
        <v>290.3</v>
      </c>
      <c r="R12" s="668">
        <v>299.66000000000003</v>
      </c>
      <c r="S12" s="669">
        <v>305.47000000000003</v>
      </c>
      <c r="T12" s="670">
        <v>309.82</v>
      </c>
      <c r="U12" s="668">
        <v>312.2</v>
      </c>
      <c r="V12" s="668">
        <v>318.60000000000002</v>
      </c>
      <c r="W12" s="669">
        <v>318.44</v>
      </c>
      <c r="X12" s="670">
        <v>319.76</v>
      </c>
      <c r="Y12" s="668">
        <v>322.14</v>
      </c>
      <c r="Z12" s="668">
        <v>326.42</v>
      </c>
      <c r="AA12" s="669">
        <v>328.13</v>
      </c>
      <c r="AB12" s="670">
        <v>329.23</v>
      </c>
      <c r="AC12" s="668">
        <v>331.22</v>
      </c>
      <c r="AD12" s="668">
        <v>336.05</v>
      </c>
      <c r="AE12" s="669">
        <v>336.13</v>
      </c>
      <c r="AF12" s="670">
        <v>335.55</v>
      </c>
      <c r="AG12" s="668">
        <v>336.98</v>
      </c>
      <c r="AH12" s="668">
        <v>338.59</v>
      </c>
      <c r="AI12" s="669">
        <v>338.98</v>
      </c>
      <c r="AJ12" s="670">
        <v>339.42</v>
      </c>
      <c r="AK12" s="668">
        <v>341.68</v>
      </c>
      <c r="AL12" s="668">
        <v>342.4</v>
      </c>
      <c r="AM12" s="669">
        <v>343.89</v>
      </c>
      <c r="AN12" s="670">
        <v>344.84</v>
      </c>
      <c r="AO12" s="668">
        <v>346.64</v>
      </c>
      <c r="AP12" s="668">
        <v>350.24</v>
      </c>
      <c r="AQ12" s="669">
        <v>352.88</v>
      </c>
      <c r="AR12" s="670">
        <v>355.43</v>
      </c>
      <c r="AS12" s="668">
        <v>359.77</v>
      </c>
      <c r="AT12" s="668">
        <v>362.57</v>
      </c>
      <c r="AU12" s="669">
        <v>365.95</v>
      </c>
      <c r="AV12" s="670">
        <v>370.58</v>
      </c>
      <c r="AW12" s="668">
        <v>375.63</v>
      </c>
      <c r="AX12" s="668">
        <v>379.26</v>
      </c>
      <c r="AY12" s="669">
        <v>380.68</v>
      </c>
      <c r="AZ12" s="670">
        <v>382.72</v>
      </c>
      <c r="BA12" s="668">
        <v>385.98</v>
      </c>
      <c r="BB12" s="668">
        <v>390.04</v>
      </c>
      <c r="BC12" s="669">
        <v>392.37</v>
      </c>
      <c r="BD12" s="670">
        <v>395.96</v>
      </c>
      <c r="BE12" s="668">
        <v>398.37</v>
      </c>
      <c r="BF12" s="668">
        <v>400.46</v>
      </c>
      <c r="BG12" s="669">
        <v>401.16</v>
      </c>
      <c r="BH12" s="670">
        <v>403.39</v>
      </c>
      <c r="BI12" s="668">
        <v>406.1</v>
      </c>
      <c r="BJ12" s="668">
        <v>407.68</v>
      </c>
      <c r="BK12" s="669">
        <v>408.81</v>
      </c>
      <c r="BL12" s="670">
        <v>411.75</v>
      </c>
      <c r="BM12" s="668">
        <v>415.92</v>
      </c>
      <c r="BN12" s="668">
        <v>417.3</v>
      </c>
      <c r="BO12" s="669">
        <v>419.18</v>
      </c>
      <c r="BP12" s="670">
        <v>422.2</v>
      </c>
      <c r="BQ12" s="668">
        <v>424.51</v>
      </c>
      <c r="BR12" s="668">
        <v>426.7</v>
      </c>
      <c r="BS12" s="669">
        <v>429.08</v>
      </c>
      <c r="BT12" s="670">
        <v>432.79</v>
      </c>
      <c r="BU12" s="668">
        <v>437.55</v>
      </c>
      <c r="BV12" s="668">
        <v>440.85</v>
      </c>
      <c r="BW12" s="669">
        <v>442.1</v>
      </c>
      <c r="BX12" s="670">
        <v>441.89</v>
      </c>
      <c r="BY12" s="668">
        <v>444.43</v>
      </c>
      <c r="BZ12" s="668">
        <v>446.64</v>
      </c>
      <c r="CA12" s="669">
        <v>447.38</v>
      </c>
      <c r="CB12" s="670">
        <v>447.1</v>
      </c>
      <c r="CC12" s="668">
        <v>450.74</v>
      </c>
      <c r="CD12" s="668">
        <v>453.52</v>
      </c>
      <c r="CE12" s="669">
        <v>455.29</v>
      </c>
      <c r="CF12" s="670">
        <v>457.05</v>
      </c>
      <c r="CG12" s="668">
        <v>458.84</v>
      </c>
      <c r="CH12" s="668">
        <v>460.27</v>
      </c>
      <c r="CI12" s="669">
        <v>459.69</v>
      </c>
      <c r="CJ12" s="671">
        <v>461.41</v>
      </c>
      <c r="CK12" s="668">
        <v>464.12</v>
      </c>
      <c r="CL12" s="668">
        <v>467.99</v>
      </c>
      <c r="CM12" s="669">
        <v>467.98</v>
      </c>
      <c r="CN12" s="670">
        <v>469.5</v>
      </c>
      <c r="CO12" s="668">
        <v>472.63</v>
      </c>
      <c r="CP12" s="668">
        <v>473.85</v>
      </c>
      <c r="CQ12" s="669">
        <v>474.95</v>
      </c>
      <c r="CR12" s="670">
        <v>476.65</v>
      </c>
      <c r="CS12" s="668">
        <v>478.03</v>
      </c>
      <c r="CT12" s="668">
        <v>481.14</v>
      </c>
      <c r="CU12" s="669">
        <v>482.73</v>
      </c>
      <c r="CV12" s="667">
        <v>483.76</v>
      </c>
      <c r="CW12" s="668">
        <v>489.01</v>
      </c>
      <c r="CX12" s="668">
        <v>493.68</v>
      </c>
      <c r="CY12" s="669">
        <v>493.88</v>
      </c>
      <c r="CZ12" s="670">
        <v>494.64</v>
      </c>
      <c r="DA12" s="668">
        <v>496.8</v>
      </c>
      <c r="DB12" s="668">
        <v>499.15</v>
      </c>
      <c r="DC12" s="669">
        <v>502.53</v>
      </c>
      <c r="DD12" s="670">
        <v>508.32</v>
      </c>
      <c r="DE12" s="668">
        <v>524.12</v>
      </c>
      <c r="DF12" s="668">
        <v>534.82000000000005</v>
      </c>
      <c r="DG12" s="669">
        <v>545</v>
      </c>
      <c r="DH12" s="670">
        <v>550.58000000000004</v>
      </c>
      <c r="DI12" s="668">
        <v>555.21</v>
      </c>
      <c r="DJ12" s="668">
        <v>557.62</v>
      </c>
      <c r="DK12" s="669">
        <v>565.16</v>
      </c>
      <c r="DL12" s="670">
        <v>578.01</v>
      </c>
      <c r="DM12" s="668">
        <v>583.39</v>
      </c>
      <c r="DN12" s="668">
        <v>591.74</v>
      </c>
      <c r="DO12" s="669">
        <v>602.27</v>
      </c>
      <c r="DP12" s="670">
        <v>605.88</v>
      </c>
      <c r="DQ12" s="668">
        <v>621.78</v>
      </c>
      <c r="DR12" s="668">
        <v>628.04</v>
      </c>
      <c r="DS12" s="669">
        <v>628.54</v>
      </c>
      <c r="DT12" s="670">
        <v>635.04</v>
      </c>
      <c r="DU12" s="668">
        <v>648.1</v>
      </c>
      <c r="DV12" s="668">
        <v>672.38</v>
      </c>
      <c r="DW12" s="669">
        <v>676.86</v>
      </c>
      <c r="DX12" s="670">
        <v>660.73</v>
      </c>
      <c r="DY12" s="668">
        <v>657.37</v>
      </c>
      <c r="DZ12" s="668">
        <v>660.93</v>
      </c>
      <c r="EA12" s="669">
        <v>664.75</v>
      </c>
      <c r="EB12" s="670">
        <v>670.51</v>
      </c>
      <c r="EC12" s="668">
        <v>677.22</v>
      </c>
      <c r="ED12" s="668">
        <v>683.75</v>
      </c>
      <c r="EE12" s="669">
        <v>684.61</v>
      </c>
      <c r="EF12" s="670">
        <v>690.66</v>
      </c>
      <c r="EG12" s="668">
        <v>702.31</v>
      </c>
      <c r="EH12" s="668">
        <v>709.32</v>
      </c>
      <c r="EI12" s="669">
        <v>709.88</v>
      </c>
      <c r="EJ12" s="670">
        <v>713.57</v>
      </c>
      <c r="EK12" s="668">
        <v>717.4</v>
      </c>
      <c r="EL12" s="668">
        <v>717.04</v>
      </c>
      <c r="EM12" s="669">
        <v>718.99</v>
      </c>
      <c r="EN12" s="670">
        <v>722.83</v>
      </c>
      <c r="EO12" s="668">
        <v>725.97</v>
      </c>
      <c r="EP12" s="668">
        <v>728.72</v>
      </c>
      <c r="EQ12" s="669">
        <v>730.08</v>
      </c>
      <c r="ER12" s="670">
        <v>735.33</v>
      </c>
      <c r="ES12" s="668">
        <v>738.7</v>
      </c>
      <c r="ET12" s="668">
        <v>743.11</v>
      </c>
      <c r="EU12" s="669">
        <v>744.66</v>
      </c>
      <c r="EV12" s="670">
        <v>746.47</v>
      </c>
      <c r="EW12" s="668">
        <v>743.2</v>
      </c>
      <c r="EX12" s="668">
        <v>745.99</v>
      </c>
      <c r="EY12" s="669">
        <v>743.39</v>
      </c>
      <c r="EZ12" s="670">
        <v>741.76</v>
      </c>
      <c r="FA12" s="668">
        <v>745.13</v>
      </c>
      <c r="FB12" s="668">
        <v>752.67</v>
      </c>
      <c r="FC12" s="669">
        <v>751.99</v>
      </c>
      <c r="FD12" s="670">
        <v>756.08</v>
      </c>
      <c r="FE12" s="668">
        <v>760.68</v>
      </c>
      <c r="FF12" s="668">
        <v>766.03</v>
      </c>
      <c r="FG12" s="669">
        <v>768.15</v>
      </c>
      <c r="FH12" s="670">
        <v>771.29</v>
      </c>
      <c r="FI12" s="668">
        <v>779.8</v>
      </c>
      <c r="FJ12" s="668">
        <v>789.39</v>
      </c>
      <c r="FK12" s="669">
        <v>796.24</v>
      </c>
      <c r="FL12" s="670">
        <v>800.68</v>
      </c>
      <c r="FM12" s="668">
        <v>804.9</v>
      </c>
      <c r="FN12" s="668">
        <v>808.46</v>
      </c>
      <c r="FO12" s="669">
        <v>808.21</v>
      </c>
      <c r="FP12" s="670">
        <v>811.48</v>
      </c>
      <c r="FQ12" s="668">
        <v>812.05</v>
      </c>
      <c r="FR12" s="668">
        <v>814.58</v>
      </c>
      <c r="FS12" s="669">
        <v>820.49</v>
      </c>
      <c r="FT12" s="670">
        <v>833.37</v>
      </c>
      <c r="FU12" s="668">
        <v>865.7</v>
      </c>
      <c r="FV12" s="668">
        <v>899.04</v>
      </c>
      <c r="FW12" s="669">
        <v>926.74</v>
      </c>
      <c r="FX12" s="670">
        <v>968.78</v>
      </c>
      <c r="FY12" s="668">
        <v>996.24</v>
      </c>
      <c r="FZ12" s="668">
        <v>1013.4</v>
      </c>
      <c r="GA12" s="669">
        <v>1015.93</v>
      </c>
      <c r="GB12" s="670">
        <v>1033.18</v>
      </c>
      <c r="GC12" s="668">
        <v>1045.8499999999999</v>
      </c>
      <c r="GD12" s="668">
        <v>1051.0999999999999</v>
      </c>
      <c r="GE12" s="669">
        <v>1055.21</v>
      </c>
      <c r="GF12" s="670">
        <v>1063.71</v>
      </c>
      <c r="GG12" s="668">
        <v>1068.22</v>
      </c>
      <c r="GH12" s="668">
        <v>1074.8699999999999</v>
      </c>
      <c r="GI12" s="669">
        <v>1075.3699999999999</v>
      </c>
      <c r="GJ12" s="670">
        <v>1083.1099999999999</v>
      </c>
      <c r="GK12" s="668">
        <v>1104.3399999999999</v>
      </c>
      <c r="GL12" s="668">
        <v>1119.94</v>
      </c>
      <c r="GM12" s="669">
        <v>1127.22</v>
      </c>
      <c r="GN12" s="670">
        <v>1134.5</v>
      </c>
      <c r="GO12" s="668">
        <v>1141.78</v>
      </c>
      <c r="GP12" s="668">
        <v>1149.06</v>
      </c>
      <c r="GQ12" s="669">
        <v>1160.19</v>
      </c>
      <c r="GR12" s="670">
        <v>1164.72</v>
      </c>
      <c r="GS12" s="668">
        <v>1172.3699999999999</v>
      </c>
      <c r="GT12" s="668">
        <v>1180.01</v>
      </c>
      <c r="GU12" s="669">
        <v>1187.6600000000001</v>
      </c>
      <c r="GV12" s="670">
        <v>1195.01</v>
      </c>
      <c r="GW12" s="668">
        <v>1202.8499999999999</v>
      </c>
      <c r="GX12" s="668">
        <v>1210.69</v>
      </c>
      <c r="GY12" s="669">
        <v>1218.54</v>
      </c>
      <c r="GZ12" s="670">
        <v>1226.08</v>
      </c>
      <c r="HA12" s="668">
        <v>1234.1199999999999</v>
      </c>
      <c r="HB12" s="668">
        <v>1242.17</v>
      </c>
      <c r="HC12" s="669">
        <v>1250.22</v>
      </c>
      <c r="HD12" s="670">
        <v>1257.95</v>
      </c>
      <c r="HE12" s="668">
        <v>1266.21</v>
      </c>
      <c r="HF12" s="668">
        <v>1274.47</v>
      </c>
      <c r="HG12" s="669">
        <v>1282.73</v>
      </c>
      <c r="HH12" s="670">
        <v>1290.6600000000001</v>
      </c>
      <c r="HI12" s="668">
        <v>1299.1300000000001</v>
      </c>
      <c r="HJ12" s="668">
        <v>1307.6099999999999</v>
      </c>
      <c r="HK12" s="669">
        <v>1316.08</v>
      </c>
      <c r="HL12" s="670">
        <v>1324.22</v>
      </c>
      <c r="HM12" s="668">
        <v>1332.91</v>
      </c>
      <c r="HN12" s="668">
        <v>1341.6</v>
      </c>
      <c r="HO12" s="669">
        <v>1350.3</v>
      </c>
      <c r="HP12" s="670">
        <v>1358.65</v>
      </c>
      <c r="HQ12" s="668">
        <v>1367.57</v>
      </c>
      <c r="HR12" s="668">
        <v>1376.48</v>
      </c>
      <c r="HS12" s="669">
        <v>1385.4</v>
      </c>
      <c r="HT12" s="670">
        <v>1393.97</v>
      </c>
      <c r="HU12" s="668">
        <v>1403.12</v>
      </c>
      <c r="HV12" s="668">
        <v>1412.27</v>
      </c>
      <c r="HW12" s="669">
        <v>1421.42</v>
      </c>
      <c r="HX12" s="670">
        <v>1430.22</v>
      </c>
      <c r="HY12" s="668">
        <v>1439.6</v>
      </c>
      <c r="HZ12" s="668">
        <v>1448.99</v>
      </c>
      <c r="IA12" s="669">
        <v>1458.38</v>
      </c>
      <c r="IB12" s="670">
        <v>1467.4</v>
      </c>
      <c r="IC12" s="668">
        <v>1477.03</v>
      </c>
      <c r="ID12" s="668">
        <v>1486.67</v>
      </c>
      <c r="IE12" s="669">
        <v>1496.3</v>
      </c>
      <c r="IF12" s="670">
        <v>1505.55</v>
      </c>
      <c r="IG12" s="668">
        <v>1515.44</v>
      </c>
      <c r="IH12" s="668">
        <v>1525.32</v>
      </c>
      <c r="II12" s="669">
        <v>1535.2</v>
      </c>
      <c r="IJ12" s="670">
        <v>1544.7</v>
      </c>
      <c r="IK12" s="668">
        <v>1554.84</v>
      </c>
      <c r="IL12" s="668">
        <v>1564.98</v>
      </c>
      <c r="IM12" s="669">
        <v>1575.12</v>
      </c>
      <c r="IN12" s="670">
        <v>1584.86</v>
      </c>
      <c r="IO12" s="668">
        <v>1595.26</v>
      </c>
      <c r="IP12" s="668">
        <v>1605.67</v>
      </c>
      <c r="IQ12" s="669">
        <v>1616.07</v>
      </c>
      <c r="IR12" s="670">
        <v>1626.07</v>
      </c>
      <c r="IS12" s="668">
        <v>1636.74</v>
      </c>
      <c r="IT12" s="668">
        <v>1647.41</v>
      </c>
      <c r="IU12" s="669">
        <v>1658.09</v>
      </c>
      <c r="IV12" s="670">
        <v>1668.35</v>
      </c>
      <c r="IW12" s="668">
        <v>1679.3</v>
      </c>
      <c r="IX12" s="668">
        <v>1690.25</v>
      </c>
      <c r="IY12" s="669">
        <v>1701.2</v>
      </c>
      <c r="IZ12" s="670">
        <v>1711.72</v>
      </c>
      <c r="JA12" s="668">
        <v>1722.96</v>
      </c>
      <c r="JB12" s="668">
        <v>1734.19</v>
      </c>
      <c r="JC12" s="669">
        <v>1745.43</v>
      </c>
      <c r="JD12" s="670">
        <v>1756.23</v>
      </c>
      <c r="JE12" s="668">
        <v>1767.76</v>
      </c>
      <c r="JF12" s="668">
        <v>1779.28</v>
      </c>
      <c r="JG12" s="669">
        <v>1790.81</v>
      </c>
      <c r="JH12" s="670">
        <v>1801.89</v>
      </c>
      <c r="JI12" s="668">
        <v>1813.72</v>
      </c>
      <c r="JJ12" s="668">
        <v>1825.54</v>
      </c>
      <c r="JK12" s="669">
        <v>1837.37</v>
      </c>
      <c r="JL12" s="670">
        <v>1848.74</v>
      </c>
      <c r="JM12" s="668">
        <v>1860.87</v>
      </c>
      <c r="JN12" s="668">
        <v>1873.01</v>
      </c>
      <c r="JO12" s="669">
        <v>1885.14</v>
      </c>
      <c r="JP12" s="670">
        <v>1896.81</v>
      </c>
      <c r="JQ12" s="668">
        <v>1909.26</v>
      </c>
      <c r="JR12" s="668">
        <v>1921.71</v>
      </c>
      <c r="JS12" s="669">
        <v>1934.16</v>
      </c>
      <c r="JT12" s="670">
        <v>1946.12</v>
      </c>
      <c r="JU12" s="668">
        <v>1958.9</v>
      </c>
      <c r="JV12" s="668">
        <v>1971.67</v>
      </c>
      <c r="JW12" s="669">
        <v>1984.45</v>
      </c>
      <c r="JX12" s="670">
        <v>1996.72</v>
      </c>
      <c r="JY12" s="668">
        <v>2009.83</v>
      </c>
      <c r="JZ12" s="668">
        <v>2022.93</v>
      </c>
      <c r="KA12" s="669">
        <v>2036.04</v>
      </c>
      <c r="KB12" s="670">
        <v>2048.64</v>
      </c>
      <c r="KC12" s="668">
        <v>2062.08</v>
      </c>
      <c r="KD12" s="668">
        <v>2075.5300000000002</v>
      </c>
      <c r="KE12" s="669">
        <v>2088.98</v>
      </c>
      <c r="KF12" s="670">
        <v>2101.9</v>
      </c>
      <c r="KG12" s="668">
        <v>2115.6999999999998</v>
      </c>
      <c r="KH12" s="668">
        <v>2129.4899999999998</v>
      </c>
      <c r="KI12" s="669">
        <v>2143.29</v>
      </c>
      <c r="KJ12" s="670">
        <v>2156.5500000000002</v>
      </c>
      <c r="KK12" s="668">
        <v>2170.71</v>
      </c>
      <c r="KL12" s="668">
        <v>2184.86</v>
      </c>
      <c r="KM12" s="669">
        <v>2199.02</v>
      </c>
      <c r="KN12" s="670">
        <v>2212.62</v>
      </c>
      <c r="KO12" s="668">
        <v>2227.14</v>
      </c>
      <c r="KP12" s="668">
        <v>2241.67</v>
      </c>
      <c r="KQ12" s="669">
        <v>2256.19</v>
      </c>
      <c r="KR12" s="670">
        <v>2270.15</v>
      </c>
      <c r="KS12" s="668">
        <v>2285.0500000000002</v>
      </c>
      <c r="KT12" s="668">
        <v>2299.9499999999998</v>
      </c>
      <c r="KU12" s="669">
        <v>2314.85</v>
      </c>
      <c r="KV12" s="670">
        <v>2329.17</v>
      </c>
      <c r="KW12" s="668">
        <v>2344.46</v>
      </c>
      <c r="KX12" s="668">
        <v>2359.75</v>
      </c>
      <c r="KY12" s="669">
        <v>2375.04</v>
      </c>
      <c r="KZ12" s="670">
        <v>2389.73</v>
      </c>
      <c r="LA12" s="668">
        <v>2405.42</v>
      </c>
      <c r="LB12" s="668">
        <v>2421.1</v>
      </c>
      <c r="LC12" s="669">
        <v>2436.79</v>
      </c>
      <c r="LD12" s="670">
        <v>2451.86</v>
      </c>
      <c r="LE12" s="668">
        <v>2467.96</v>
      </c>
      <c r="LF12" s="668">
        <v>2484.0500000000002</v>
      </c>
      <c r="LG12" s="669">
        <v>2500.15</v>
      </c>
      <c r="LH12" s="670">
        <v>2515.61</v>
      </c>
      <c r="LI12" s="668">
        <v>2532.13</v>
      </c>
      <c r="LJ12" s="668">
        <v>2548.64</v>
      </c>
      <c r="LK12" s="669">
        <v>2565.15</v>
      </c>
      <c r="LL12" s="670">
        <v>2581.02</v>
      </c>
      <c r="LM12" s="668">
        <v>2597.96</v>
      </c>
      <c r="LN12" s="668">
        <v>2614.9</v>
      </c>
      <c r="LO12" s="669">
        <v>2631.84</v>
      </c>
      <c r="LP12" s="670">
        <v>2648.12</v>
      </c>
      <c r="LQ12" s="668">
        <v>2665.51</v>
      </c>
      <c r="LR12" s="668">
        <v>2682.89</v>
      </c>
      <c r="LS12" s="669">
        <v>2700.27</v>
      </c>
      <c r="LT12" s="670">
        <v>2716.98</v>
      </c>
      <c r="LU12" s="668">
        <v>2734.81</v>
      </c>
      <c r="LV12" s="668">
        <v>2752.64</v>
      </c>
      <c r="LW12" s="669">
        <v>2770.48</v>
      </c>
      <c r="LX12" s="670">
        <v>2787.62</v>
      </c>
      <c r="LY12" s="668">
        <v>2805.92</v>
      </c>
      <c r="LZ12" s="668">
        <v>2824.21</v>
      </c>
      <c r="MA12" s="669">
        <v>2842.51</v>
      </c>
      <c r="MB12" s="670">
        <v>2860.1</v>
      </c>
      <c r="MC12" s="668">
        <v>2878.87</v>
      </c>
      <c r="MD12" s="668">
        <v>2897.64</v>
      </c>
      <c r="ME12" s="669">
        <v>2916.42</v>
      </c>
      <c r="MF12" s="670">
        <v>2934.46</v>
      </c>
      <c r="MG12" s="668">
        <v>2953.72</v>
      </c>
      <c r="MH12" s="668">
        <v>2972.98</v>
      </c>
      <c r="MI12" s="669">
        <v>2992.24</v>
      </c>
      <c r="MJ12" s="670">
        <v>3010.75</v>
      </c>
      <c r="MK12" s="668">
        <v>3030.52</v>
      </c>
      <c r="ML12" s="668">
        <v>3050.28</v>
      </c>
      <c r="MM12" s="669">
        <v>3070.04</v>
      </c>
      <c r="MN12" s="670">
        <v>3089.03</v>
      </c>
      <c r="MO12" s="668">
        <v>3109.31</v>
      </c>
      <c r="MP12" s="668">
        <v>3129.59</v>
      </c>
      <c r="MQ12" s="669">
        <v>3149.86</v>
      </c>
      <c r="MR12" s="670">
        <v>3169.35</v>
      </c>
      <c r="MS12" s="668">
        <v>3190.15</v>
      </c>
      <c r="MT12" s="668">
        <v>3210.96</v>
      </c>
      <c r="MU12" s="669">
        <v>3231.76</v>
      </c>
      <c r="MV12" s="670">
        <v>3251.75</v>
      </c>
      <c r="MW12" s="668">
        <v>3273.1</v>
      </c>
      <c r="MX12" s="668">
        <v>3294.44</v>
      </c>
      <c r="MY12" s="669">
        <v>3315.79</v>
      </c>
      <c r="MZ12" s="670">
        <v>3336.3</v>
      </c>
      <c r="NA12" s="668">
        <v>3358.2</v>
      </c>
      <c r="NB12" s="668">
        <v>3380.1</v>
      </c>
      <c r="NC12" s="669">
        <v>3402</v>
      </c>
      <c r="ND12" s="670">
        <v>3423.04</v>
      </c>
      <c r="NE12" s="668">
        <v>3445.51</v>
      </c>
      <c r="NF12" s="668">
        <v>3467.98</v>
      </c>
      <c r="NG12" s="669">
        <v>3490.45</v>
      </c>
      <c r="NH12" s="670">
        <v>3512.04</v>
      </c>
      <c r="NI12" s="668">
        <v>3535.09</v>
      </c>
      <c r="NJ12" s="668">
        <v>3558.15</v>
      </c>
      <c r="NK12" s="669">
        <v>3581.2</v>
      </c>
      <c r="NL12" s="670">
        <v>3603.35</v>
      </c>
      <c r="NM12" s="668">
        <v>3627.01</v>
      </c>
      <c r="NN12" s="668">
        <v>3650.66</v>
      </c>
      <c r="NO12" s="669">
        <v>3674.31</v>
      </c>
      <c r="NP12" s="670">
        <v>3697.04</v>
      </c>
      <c r="NQ12" s="668">
        <v>3721.31</v>
      </c>
      <c r="NR12" s="668">
        <v>3745.57</v>
      </c>
      <c r="NS12" s="669">
        <v>3769.84</v>
      </c>
      <c r="NT12" s="670">
        <v>3793.16</v>
      </c>
      <c r="NU12" s="668">
        <v>3818.06</v>
      </c>
      <c r="NV12" s="668">
        <v>3842.96</v>
      </c>
      <c r="NW12" s="669">
        <v>3867.86</v>
      </c>
      <c r="NX12" s="670">
        <v>3891.79</v>
      </c>
      <c r="NY12" s="668">
        <v>3917.33</v>
      </c>
      <c r="NZ12" s="668">
        <v>3942.88</v>
      </c>
      <c r="OA12" s="669">
        <v>3968.42</v>
      </c>
      <c r="OB12" s="670">
        <v>3992.97</v>
      </c>
      <c r="OC12" s="668">
        <v>4019.18</v>
      </c>
      <c r="OD12" s="668">
        <v>4045.39</v>
      </c>
      <c r="OE12" s="669">
        <v>4071.6</v>
      </c>
      <c r="OF12" s="670">
        <v>4096.79</v>
      </c>
      <c r="OG12" s="668">
        <v>4123.68</v>
      </c>
      <c r="OH12" s="668">
        <v>4150.57</v>
      </c>
      <c r="OI12" s="669">
        <v>4177.46</v>
      </c>
      <c r="OJ12" s="670">
        <v>4203.3100000000004</v>
      </c>
      <c r="OK12" s="668">
        <v>4230.8999999999996</v>
      </c>
      <c r="OL12" s="668">
        <v>4258.49</v>
      </c>
      <c r="OM12" s="669">
        <v>4286.08</v>
      </c>
      <c r="ON12" s="670">
        <v>4312.59</v>
      </c>
      <c r="OO12" s="668">
        <v>4340.8999999999996</v>
      </c>
      <c r="OP12" s="668">
        <v>4369.21</v>
      </c>
      <c r="OQ12" s="669">
        <v>4397.5200000000004</v>
      </c>
      <c r="OR12" s="670">
        <v>4424.72</v>
      </c>
      <c r="OS12" s="668">
        <v>4453.76</v>
      </c>
      <c r="OT12" s="668">
        <v>4482.8100000000004</v>
      </c>
      <c r="OU12" s="669">
        <v>4511.8500000000004</v>
      </c>
      <c r="OV12" s="670">
        <v>4539.76</v>
      </c>
      <c r="OW12" s="668">
        <v>4569.5600000000004</v>
      </c>
      <c r="OX12" s="668">
        <v>4599.3599999999997</v>
      </c>
      <c r="OY12" s="669">
        <v>4629.16</v>
      </c>
      <c r="OZ12" s="670">
        <v>4657.8</v>
      </c>
      <c r="PA12" s="668">
        <v>4688.37</v>
      </c>
      <c r="PB12" s="668">
        <v>4718.9399999999996</v>
      </c>
      <c r="PC12" s="669">
        <v>4749.5200000000004</v>
      </c>
      <c r="PD12" s="670">
        <v>4778.8999999999996</v>
      </c>
      <c r="PE12" s="668">
        <v>4810.2700000000004</v>
      </c>
      <c r="PF12" s="668">
        <v>4841.6400000000003</v>
      </c>
      <c r="PG12" s="669">
        <v>4873</v>
      </c>
      <c r="PH12" s="670">
        <v>4903.1499999999996</v>
      </c>
      <c r="PI12" s="668">
        <v>4935.33</v>
      </c>
      <c r="PJ12" s="668">
        <v>4967.5200000000004</v>
      </c>
      <c r="PK12" s="669">
        <v>4999.7</v>
      </c>
      <c r="PL12" s="670">
        <v>5030.63</v>
      </c>
      <c r="PM12" s="668">
        <v>5063.6499999999996</v>
      </c>
      <c r="PN12" s="668">
        <v>5096.67</v>
      </c>
      <c r="PO12" s="669">
        <v>5129.6899999999996</v>
      </c>
      <c r="PP12" s="670">
        <v>5161.43</v>
      </c>
      <c r="PQ12" s="668">
        <v>5195.3100000000004</v>
      </c>
      <c r="PR12" s="668">
        <v>5229.1899999999996</v>
      </c>
      <c r="PS12" s="669">
        <v>5263.07</v>
      </c>
      <c r="PT12" s="670">
        <v>5295.62</v>
      </c>
      <c r="PU12" s="668">
        <v>5330.39</v>
      </c>
      <c r="PV12" s="668">
        <v>5365.15</v>
      </c>
      <c r="PW12" s="669">
        <v>5399.91</v>
      </c>
      <c r="PX12" s="670">
        <v>5433.31</v>
      </c>
      <c r="PY12" s="668">
        <v>5468.98</v>
      </c>
      <c r="PZ12" s="668">
        <v>5504.64</v>
      </c>
      <c r="QA12" s="669">
        <v>5540.3</v>
      </c>
      <c r="QB12" s="670">
        <v>5574.58</v>
      </c>
      <c r="QC12" s="668">
        <v>5611.17</v>
      </c>
      <c r="QD12" s="668">
        <v>5647.76</v>
      </c>
      <c r="QE12" s="669">
        <v>5684.35</v>
      </c>
      <c r="QF12" s="670">
        <v>5719.52</v>
      </c>
      <c r="QG12" s="668">
        <v>5757.06</v>
      </c>
      <c r="QH12" s="668">
        <v>5794.6</v>
      </c>
      <c r="QI12" s="669">
        <v>5832.14</v>
      </c>
      <c r="QJ12" s="670">
        <v>5868.22</v>
      </c>
      <c r="QK12" s="668">
        <v>5906.74</v>
      </c>
      <c r="QL12" s="668">
        <v>5945.26</v>
      </c>
      <c r="QM12" s="669">
        <v>5983.78</v>
      </c>
      <c r="QN12" s="670">
        <v>6020.8</v>
      </c>
      <c r="QO12" s="668">
        <v>6060.32</v>
      </c>
      <c r="QP12" s="668">
        <v>6099.84</v>
      </c>
      <c r="QQ12" s="669">
        <v>6139.36</v>
      </c>
      <c r="QR12" s="670">
        <v>6177.34</v>
      </c>
      <c r="QS12" s="668">
        <v>6217.89</v>
      </c>
      <c r="QT12" s="668">
        <v>6258.43</v>
      </c>
      <c r="QU12" s="669">
        <v>6298.98</v>
      </c>
      <c r="QV12" s="670">
        <v>6337.95</v>
      </c>
      <c r="QW12" s="668">
        <v>6379.55</v>
      </c>
      <c r="QX12" s="668">
        <v>6421.15</v>
      </c>
      <c r="QY12" s="669">
        <v>6462.76</v>
      </c>
      <c r="QZ12" s="670">
        <v>6502.74</v>
      </c>
      <c r="RA12" s="668">
        <v>6545.42</v>
      </c>
      <c r="RB12" s="668">
        <v>6588.1</v>
      </c>
      <c r="RC12" s="669">
        <v>6630.79</v>
      </c>
      <c r="RD12" s="670">
        <v>6671.81</v>
      </c>
      <c r="RE12" s="668">
        <v>6715.6</v>
      </c>
      <c r="RF12" s="668">
        <v>6759.39</v>
      </c>
      <c r="RG12" s="669">
        <v>6803.19</v>
      </c>
      <c r="RH12" s="670">
        <v>6845.27</v>
      </c>
      <c r="RI12" s="668">
        <v>6890.21</v>
      </c>
      <c r="RJ12" s="668">
        <v>6935.14</v>
      </c>
      <c r="RK12" s="669">
        <v>6980.07</v>
      </c>
      <c r="RL12" s="670">
        <v>7023.25</v>
      </c>
      <c r="RM12" s="668">
        <v>7069.35</v>
      </c>
      <c r="RN12" s="668">
        <v>7115.45</v>
      </c>
      <c r="RO12" s="669">
        <v>7161.55</v>
      </c>
      <c r="RP12" s="670">
        <v>7205.86</v>
      </c>
      <c r="RQ12" s="668">
        <v>7253.15</v>
      </c>
      <c r="RR12" s="668">
        <v>7300.45</v>
      </c>
      <c r="RS12" s="669">
        <v>7347.75</v>
      </c>
      <c r="RT12" s="670">
        <v>7393.21</v>
      </c>
      <c r="RU12" s="668">
        <v>7441.74</v>
      </c>
      <c r="RV12" s="668">
        <v>7490.27</v>
      </c>
      <c r="RW12" s="669">
        <v>7538.79</v>
      </c>
      <c r="RX12" s="670">
        <v>7585.43</v>
      </c>
      <c r="RY12" s="668">
        <v>7635.22</v>
      </c>
      <c r="RZ12" s="668">
        <v>7685.01</v>
      </c>
      <c r="SA12" s="669">
        <v>7734.8</v>
      </c>
      <c r="SB12" s="457"/>
      <c r="SC12" s="457"/>
    </row>
    <row r="13" spans="1:497">
      <c r="B13" s="677" t="s">
        <v>1208</v>
      </c>
      <c r="C13" s="54" t="s">
        <v>1205</v>
      </c>
      <c r="E13" s="676"/>
      <c r="G13" s="464">
        <v>12</v>
      </c>
      <c r="H13" s="500" t="s">
        <v>74</v>
      </c>
      <c r="I13" s="525">
        <v>12</v>
      </c>
      <c r="J13" s="501" t="s">
        <v>309</v>
      </c>
      <c r="K13" s="666">
        <v>0.1</v>
      </c>
      <c r="L13" s="667">
        <v>271.87</v>
      </c>
      <c r="M13" s="668">
        <v>274.31</v>
      </c>
      <c r="N13" s="668">
        <v>285.26</v>
      </c>
      <c r="O13" s="669">
        <v>289.3</v>
      </c>
      <c r="P13" s="667">
        <v>295.10000000000002</v>
      </c>
      <c r="Q13" s="668">
        <v>301.18</v>
      </c>
      <c r="R13" s="668">
        <v>312.75</v>
      </c>
      <c r="S13" s="669">
        <v>315.63</v>
      </c>
      <c r="T13" s="670">
        <v>320.52999999999997</v>
      </c>
      <c r="U13" s="668">
        <v>322.08</v>
      </c>
      <c r="V13" s="668">
        <v>333.33</v>
      </c>
      <c r="W13" s="669">
        <v>333.67</v>
      </c>
      <c r="X13" s="670">
        <v>335.14</v>
      </c>
      <c r="Y13" s="668">
        <v>338.18</v>
      </c>
      <c r="Z13" s="668">
        <v>345.35</v>
      </c>
      <c r="AA13" s="669">
        <v>344.78</v>
      </c>
      <c r="AB13" s="670">
        <v>345.52</v>
      </c>
      <c r="AC13" s="668">
        <v>348.83</v>
      </c>
      <c r="AD13" s="668">
        <v>352.68</v>
      </c>
      <c r="AE13" s="669">
        <v>351.02</v>
      </c>
      <c r="AF13" s="670">
        <v>353.13</v>
      </c>
      <c r="AG13" s="668">
        <v>354.92</v>
      </c>
      <c r="AH13" s="668">
        <v>357.91</v>
      </c>
      <c r="AI13" s="669">
        <v>355.77</v>
      </c>
      <c r="AJ13" s="670">
        <v>355.59</v>
      </c>
      <c r="AK13" s="668">
        <v>359.01</v>
      </c>
      <c r="AL13" s="668">
        <v>359.28</v>
      </c>
      <c r="AM13" s="669">
        <v>359.55</v>
      </c>
      <c r="AN13" s="670">
        <v>361.04</v>
      </c>
      <c r="AO13" s="668">
        <v>363.87</v>
      </c>
      <c r="AP13" s="668">
        <v>368.87</v>
      </c>
      <c r="AQ13" s="669">
        <v>371.5</v>
      </c>
      <c r="AR13" s="670">
        <v>374.44</v>
      </c>
      <c r="AS13" s="668">
        <v>379.38</v>
      </c>
      <c r="AT13" s="668">
        <v>383.85</v>
      </c>
      <c r="AU13" s="669">
        <v>384.02</v>
      </c>
      <c r="AV13" s="670">
        <v>388.26</v>
      </c>
      <c r="AW13" s="668">
        <v>393.87</v>
      </c>
      <c r="AX13" s="668">
        <v>398.1</v>
      </c>
      <c r="AY13" s="669">
        <v>398.06</v>
      </c>
      <c r="AZ13" s="670">
        <v>397.7</v>
      </c>
      <c r="BA13" s="668">
        <v>402.35</v>
      </c>
      <c r="BB13" s="668">
        <v>406.27</v>
      </c>
      <c r="BC13" s="669">
        <v>405.48</v>
      </c>
      <c r="BD13" s="670">
        <v>407.61</v>
      </c>
      <c r="BE13" s="668">
        <v>409.79</v>
      </c>
      <c r="BF13" s="668">
        <v>415.17</v>
      </c>
      <c r="BG13" s="669">
        <v>412.51</v>
      </c>
      <c r="BH13" s="670">
        <v>416.6</v>
      </c>
      <c r="BI13" s="668">
        <v>423.9</v>
      </c>
      <c r="BJ13" s="668">
        <v>424.33</v>
      </c>
      <c r="BK13" s="669">
        <v>424.64</v>
      </c>
      <c r="BL13" s="670">
        <v>432.27</v>
      </c>
      <c r="BM13" s="668">
        <v>444.84</v>
      </c>
      <c r="BN13" s="668">
        <v>440.26</v>
      </c>
      <c r="BO13" s="669">
        <v>444.4</v>
      </c>
      <c r="BP13" s="670">
        <v>453.13</v>
      </c>
      <c r="BQ13" s="668">
        <v>453.19</v>
      </c>
      <c r="BR13" s="668">
        <v>455.09</v>
      </c>
      <c r="BS13" s="669">
        <v>455.63</v>
      </c>
      <c r="BT13" s="670">
        <v>459.16</v>
      </c>
      <c r="BU13" s="668">
        <v>463.37</v>
      </c>
      <c r="BV13" s="668">
        <v>466.65</v>
      </c>
      <c r="BW13" s="669">
        <v>466.2</v>
      </c>
      <c r="BX13" s="670">
        <v>466.08</v>
      </c>
      <c r="BY13" s="668">
        <v>471.21</v>
      </c>
      <c r="BZ13" s="668">
        <v>477.34</v>
      </c>
      <c r="CA13" s="669">
        <v>478.46</v>
      </c>
      <c r="CB13" s="670">
        <v>481.69</v>
      </c>
      <c r="CC13" s="668">
        <v>487.33</v>
      </c>
      <c r="CD13" s="668">
        <v>488.95</v>
      </c>
      <c r="CE13" s="669">
        <v>487</v>
      </c>
      <c r="CF13" s="670">
        <v>488.93</v>
      </c>
      <c r="CG13" s="668">
        <v>492.32</v>
      </c>
      <c r="CH13" s="668">
        <v>491.1</v>
      </c>
      <c r="CI13" s="669">
        <v>488.69</v>
      </c>
      <c r="CJ13" s="671">
        <v>492.81</v>
      </c>
      <c r="CK13" s="668">
        <v>499.56</v>
      </c>
      <c r="CL13" s="668">
        <v>509.16</v>
      </c>
      <c r="CM13" s="669">
        <v>503.04</v>
      </c>
      <c r="CN13" s="670">
        <v>506.82</v>
      </c>
      <c r="CO13" s="668">
        <v>508.77</v>
      </c>
      <c r="CP13" s="668">
        <v>508.18</v>
      </c>
      <c r="CQ13" s="669">
        <v>508.11</v>
      </c>
      <c r="CR13" s="670">
        <v>508.75</v>
      </c>
      <c r="CS13" s="668">
        <v>510.79</v>
      </c>
      <c r="CT13" s="668">
        <v>516.87</v>
      </c>
      <c r="CU13" s="669">
        <v>516.78</v>
      </c>
      <c r="CV13" s="667">
        <v>519.55999999999995</v>
      </c>
      <c r="CW13" s="668">
        <v>530.58000000000004</v>
      </c>
      <c r="CX13" s="668">
        <v>535.25</v>
      </c>
      <c r="CY13" s="669">
        <v>534.41</v>
      </c>
      <c r="CZ13" s="670">
        <v>535.70000000000005</v>
      </c>
      <c r="DA13" s="668">
        <v>538.79</v>
      </c>
      <c r="DB13" s="668">
        <v>543.21</v>
      </c>
      <c r="DC13" s="669">
        <v>549.21</v>
      </c>
      <c r="DD13" s="670">
        <v>559.04</v>
      </c>
      <c r="DE13" s="668">
        <v>583.39</v>
      </c>
      <c r="DF13" s="668">
        <v>595.63</v>
      </c>
      <c r="DG13" s="669">
        <v>608.04999999999995</v>
      </c>
      <c r="DH13" s="670">
        <v>612.78</v>
      </c>
      <c r="DI13" s="668">
        <v>617.37</v>
      </c>
      <c r="DJ13" s="668">
        <v>619.16</v>
      </c>
      <c r="DK13" s="669">
        <v>625.19000000000005</v>
      </c>
      <c r="DL13" s="670">
        <v>639.51</v>
      </c>
      <c r="DM13" s="668">
        <v>643.94000000000005</v>
      </c>
      <c r="DN13" s="668">
        <v>647.71</v>
      </c>
      <c r="DO13" s="669">
        <v>655.73</v>
      </c>
      <c r="DP13" s="670">
        <v>660.22</v>
      </c>
      <c r="DQ13" s="668">
        <v>678.49</v>
      </c>
      <c r="DR13" s="668">
        <v>685.41</v>
      </c>
      <c r="DS13" s="669">
        <v>681.9</v>
      </c>
      <c r="DT13" s="670">
        <v>685.16</v>
      </c>
      <c r="DU13" s="668">
        <v>701.29</v>
      </c>
      <c r="DV13" s="668">
        <v>728.77</v>
      </c>
      <c r="DW13" s="669">
        <v>727.11</v>
      </c>
      <c r="DX13" s="670">
        <v>708.97</v>
      </c>
      <c r="DY13" s="668">
        <v>699.5</v>
      </c>
      <c r="DZ13" s="668">
        <v>706.43</v>
      </c>
      <c r="EA13" s="669">
        <v>707.53</v>
      </c>
      <c r="EB13" s="670">
        <v>715.45</v>
      </c>
      <c r="EC13" s="668">
        <v>727.79</v>
      </c>
      <c r="ED13" s="668">
        <v>733.68</v>
      </c>
      <c r="EE13" s="669">
        <v>732.86</v>
      </c>
      <c r="EF13" s="670">
        <v>741.6</v>
      </c>
      <c r="EG13" s="668">
        <v>754.5</v>
      </c>
      <c r="EH13" s="668">
        <v>762.57</v>
      </c>
      <c r="EI13" s="669">
        <v>763.99</v>
      </c>
      <c r="EJ13" s="670">
        <v>768.33</v>
      </c>
      <c r="EK13" s="668">
        <v>774.53</v>
      </c>
      <c r="EL13" s="668">
        <v>776.41</v>
      </c>
      <c r="EM13" s="669">
        <v>776.53</v>
      </c>
      <c r="EN13" s="670">
        <v>787.84</v>
      </c>
      <c r="EO13" s="668">
        <v>795.56</v>
      </c>
      <c r="EP13" s="668">
        <v>794.68</v>
      </c>
      <c r="EQ13" s="669">
        <v>797.33</v>
      </c>
      <c r="ER13" s="670">
        <v>805.1</v>
      </c>
      <c r="ES13" s="668">
        <v>809.41</v>
      </c>
      <c r="ET13" s="668">
        <v>817.5</v>
      </c>
      <c r="EU13" s="669">
        <v>818.24</v>
      </c>
      <c r="EV13" s="670">
        <v>822.62</v>
      </c>
      <c r="EW13" s="668">
        <v>817.79</v>
      </c>
      <c r="EX13" s="668">
        <v>825.5</v>
      </c>
      <c r="EY13" s="669">
        <v>820.72</v>
      </c>
      <c r="EZ13" s="670">
        <v>823.25</v>
      </c>
      <c r="FA13" s="668">
        <v>827.92</v>
      </c>
      <c r="FB13" s="668">
        <v>841.23</v>
      </c>
      <c r="FC13" s="669">
        <v>838.77</v>
      </c>
      <c r="FD13" s="670">
        <v>845.05</v>
      </c>
      <c r="FE13" s="668">
        <v>856.5</v>
      </c>
      <c r="FF13" s="668">
        <v>866.08</v>
      </c>
      <c r="FG13" s="669">
        <v>869.55</v>
      </c>
      <c r="FH13" s="670">
        <v>866.37</v>
      </c>
      <c r="FI13" s="668">
        <v>879.92</v>
      </c>
      <c r="FJ13" s="668">
        <v>894.71</v>
      </c>
      <c r="FK13" s="669">
        <v>898.57</v>
      </c>
      <c r="FL13" s="670">
        <v>904.17</v>
      </c>
      <c r="FM13" s="668">
        <v>909.16</v>
      </c>
      <c r="FN13" s="668">
        <v>916.44</v>
      </c>
      <c r="FO13" s="669">
        <v>914.4</v>
      </c>
      <c r="FP13" s="670">
        <v>918.54</v>
      </c>
      <c r="FQ13" s="668">
        <v>920.64</v>
      </c>
      <c r="FR13" s="668">
        <v>933.71</v>
      </c>
      <c r="FS13" s="669">
        <v>956.45</v>
      </c>
      <c r="FT13" s="670">
        <v>980.2</v>
      </c>
      <c r="FU13" s="668">
        <v>1032.05</v>
      </c>
      <c r="FV13" s="668">
        <v>1047.49</v>
      </c>
      <c r="FW13" s="669">
        <v>1059.94</v>
      </c>
      <c r="FX13" s="670">
        <v>1126.43</v>
      </c>
      <c r="FY13" s="668">
        <v>1143.58</v>
      </c>
      <c r="FZ13" s="668">
        <v>1134.19</v>
      </c>
      <c r="GA13" s="669">
        <v>1127.52</v>
      </c>
      <c r="GB13" s="670">
        <v>1133.08</v>
      </c>
      <c r="GC13" s="668">
        <v>1146.67</v>
      </c>
      <c r="GD13" s="668">
        <v>1159.8399999999999</v>
      </c>
      <c r="GE13" s="669">
        <v>1155.72</v>
      </c>
      <c r="GF13" s="670">
        <v>1166.71</v>
      </c>
      <c r="GG13" s="668">
        <v>1170.71</v>
      </c>
      <c r="GH13" s="668">
        <v>1180.82</v>
      </c>
      <c r="GI13" s="669">
        <v>1185.0899999999999</v>
      </c>
      <c r="GJ13" s="670">
        <v>1192.8499999999999</v>
      </c>
      <c r="GK13" s="668">
        <v>1210.71</v>
      </c>
      <c r="GL13" s="668">
        <v>1218.28</v>
      </c>
      <c r="GM13" s="669">
        <v>1226.2</v>
      </c>
      <c r="GN13" s="670">
        <v>1234.1199999999999</v>
      </c>
      <c r="GO13" s="668">
        <v>1242.04</v>
      </c>
      <c r="GP13" s="668">
        <v>1249.96</v>
      </c>
      <c r="GQ13" s="669">
        <v>1262.07</v>
      </c>
      <c r="GR13" s="670">
        <v>1266.99</v>
      </c>
      <c r="GS13" s="668">
        <v>1275.31</v>
      </c>
      <c r="GT13" s="668">
        <v>1283.6300000000001</v>
      </c>
      <c r="GU13" s="669">
        <v>1291.94</v>
      </c>
      <c r="GV13" s="670">
        <v>1299.93</v>
      </c>
      <c r="GW13" s="668">
        <v>1308.47</v>
      </c>
      <c r="GX13" s="668">
        <v>1317</v>
      </c>
      <c r="GY13" s="669">
        <v>1325.53</v>
      </c>
      <c r="GZ13" s="670">
        <v>1333.73</v>
      </c>
      <c r="HA13" s="668">
        <v>1342.49</v>
      </c>
      <c r="HB13" s="668">
        <v>1351.24</v>
      </c>
      <c r="HC13" s="669">
        <v>1360</v>
      </c>
      <c r="HD13" s="670">
        <v>1368.41</v>
      </c>
      <c r="HE13" s="668">
        <v>1377.39</v>
      </c>
      <c r="HF13" s="668">
        <v>1386.37</v>
      </c>
      <c r="HG13" s="669">
        <v>1395.36</v>
      </c>
      <c r="HH13" s="670">
        <v>1403.99</v>
      </c>
      <c r="HI13" s="668">
        <v>1413.2</v>
      </c>
      <c r="HJ13" s="668">
        <v>1422.42</v>
      </c>
      <c r="HK13" s="669">
        <v>1431.64</v>
      </c>
      <c r="HL13" s="670">
        <v>1440.49</v>
      </c>
      <c r="HM13" s="668">
        <v>1449.95</v>
      </c>
      <c r="HN13" s="668">
        <v>1459.4</v>
      </c>
      <c r="HO13" s="669">
        <v>1468.86</v>
      </c>
      <c r="HP13" s="670">
        <v>1477.94</v>
      </c>
      <c r="HQ13" s="668">
        <v>1487.65</v>
      </c>
      <c r="HR13" s="668">
        <v>1497.35</v>
      </c>
      <c r="HS13" s="669">
        <v>1507.05</v>
      </c>
      <c r="HT13" s="670">
        <v>1516.37</v>
      </c>
      <c r="HU13" s="668">
        <v>1526.32</v>
      </c>
      <c r="HV13" s="668">
        <v>1536.28</v>
      </c>
      <c r="HW13" s="669">
        <v>1546.23</v>
      </c>
      <c r="HX13" s="670">
        <v>1555.8</v>
      </c>
      <c r="HY13" s="668">
        <v>1566.01</v>
      </c>
      <c r="HZ13" s="668">
        <v>1576.22</v>
      </c>
      <c r="IA13" s="669">
        <v>1586.43</v>
      </c>
      <c r="IB13" s="670">
        <v>1596.25</v>
      </c>
      <c r="IC13" s="668">
        <v>1606.72</v>
      </c>
      <c r="ID13" s="668">
        <v>1617.2</v>
      </c>
      <c r="IE13" s="669">
        <v>1627.68</v>
      </c>
      <c r="IF13" s="670">
        <v>1637.75</v>
      </c>
      <c r="IG13" s="668">
        <v>1648.5</v>
      </c>
      <c r="IH13" s="668">
        <v>1659.25</v>
      </c>
      <c r="II13" s="669">
        <v>1670</v>
      </c>
      <c r="IJ13" s="670">
        <v>1680.33</v>
      </c>
      <c r="IK13" s="668">
        <v>1691.36</v>
      </c>
      <c r="IL13" s="668">
        <v>1702.39</v>
      </c>
      <c r="IM13" s="669">
        <v>1713.42</v>
      </c>
      <c r="IN13" s="670">
        <v>1724.02</v>
      </c>
      <c r="IO13" s="668">
        <v>1735.34</v>
      </c>
      <c r="IP13" s="668">
        <v>1746.65</v>
      </c>
      <c r="IQ13" s="669">
        <v>1757.97</v>
      </c>
      <c r="IR13" s="670">
        <v>1768.84</v>
      </c>
      <c r="IS13" s="668">
        <v>1780.45</v>
      </c>
      <c r="IT13" s="668">
        <v>1792.07</v>
      </c>
      <c r="IU13" s="669">
        <v>1803.68</v>
      </c>
      <c r="IV13" s="670">
        <v>1814.83</v>
      </c>
      <c r="IW13" s="668">
        <v>1826.75</v>
      </c>
      <c r="IX13" s="668">
        <v>1838.66</v>
      </c>
      <c r="IY13" s="669">
        <v>1850.57</v>
      </c>
      <c r="IZ13" s="670">
        <v>1862.02</v>
      </c>
      <c r="JA13" s="668">
        <v>1874.24</v>
      </c>
      <c r="JB13" s="668">
        <v>1886.46</v>
      </c>
      <c r="JC13" s="669">
        <v>1898.69</v>
      </c>
      <c r="JD13" s="670">
        <v>1910.43</v>
      </c>
      <c r="JE13" s="668">
        <v>1922.97</v>
      </c>
      <c r="JF13" s="668">
        <v>1935.51</v>
      </c>
      <c r="JG13" s="669">
        <v>1948.05</v>
      </c>
      <c r="JH13" s="670">
        <v>1960.1</v>
      </c>
      <c r="JI13" s="668">
        <v>1972.97</v>
      </c>
      <c r="JJ13" s="668">
        <v>1985.84</v>
      </c>
      <c r="JK13" s="669">
        <v>1998.7</v>
      </c>
      <c r="JL13" s="670">
        <v>2011.07</v>
      </c>
      <c r="JM13" s="668">
        <v>2024.27</v>
      </c>
      <c r="JN13" s="668">
        <v>2037.47</v>
      </c>
      <c r="JO13" s="669">
        <v>2050.67</v>
      </c>
      <c r="JP13" s="670">
        <v>2063.35</v>
      </c>
      <c r="JQ13" s="668">
        <v>2076.9</v>
      </c>
      <c r="JR13" s="668">
        <v>2090.44</v>
      </c>
      <c r="JS13" s="669">
        <v>2103.9899999999998</v>
      </c>
      <c r="JT13" s="670">
        <v>2117</v>
      </c>
      <c r="JU13" s="668">
        <v>2130.9</v>
      </c>
      <c r="JV13" s="668">
        <v>2144.79</v>
      </c>
      <c r="JW13" s="669">
        <v>2158.69</v>
      </c>
      <c r="JX13" s="670">
        <v>2172.04</v>
      </c>
      <c r="JY13" s="668">
        <v>2186.3000000000002</v>
      </c>
      <c r="JZ13" s="668">
        <v>2200.56</v>
      </c>
      <c r="KA13" s="669">
        <v>2214.81</v>
      </c>
      <c r="KB13" s="670">
        <v>2228.52</v>
      </c>
      <c r="KC13" s="668">
        <v>2243.14</v>
      </c>
      <c r="KD13" s="668">
        <v>2257.77</v>
      </c>
      <c r="KE13" s="669">
        <v>2272.4</v>
      </c>
      <c r="KF13" s="670">
        <v>2286.46</v>
      </c>
      <c r="KG13" s="668">
        <v>2301.4699999999998</v>
      </c>
      <c r="KH13" s="668">
        <v>2316.4699999999998</v>
      </c>
      <c r="KI13" s="669">
        <v>2331.48</v>
      </c>
      <c r="KJ13" s="670">
        <v>2345.91</v>
      </c>
      <c r="KK13" s="668">
        <v>2361.3000000000002</v>
      </c>
      <c r="KL13" s="668">
        <v>2376.6999999999998</v>
      </c>
      <c r="KM13" s="669">
        <v>2392.1</v>
      </c>
      <c r="KN13" s="670">
        <v>2406.9</v>
      </c>
      <c r="KO13" s="668">
        <v>2422.6999999999998</v>
      </c>
      <c r="KP13" s="668">
        <v>2438.5</v>
      </c>
      <c r="KQ13" s="669">
        <v>2454.3000000000002</v>
      </c>
      <c r="KR13" s="670">
        <v>2469.48</v>
      </c>
      <c r="KS13" s="668">
        <v>2485.69</v>
      </c>
      <c r="KT13" s="668">
        <v>2501.9</v>
      </c>
      <c r="KU13" s="669">
        <v>2518.11</v>
      </c>
      <c r="KV13" s="670">
        <v>2533.6799999999998</v>
      </c>
      <c r="KW13" s="668">
        <v>2550.3200000000002</v>
      </c>
      <c r="KX13" s="668">
        <v>2566.9499999999998</v>
      </c>
      <c r="KY13" s="669">
        <v>2583.58</v>
      </c>
      <c r="KZ13" s="670">
        <v>2599.56</v>
      </c>
      <c r="LA13" s="668">
        <v>2616.62</v>
      </c>
      <c r="LB13" s="668">
        <v>2633.69</v>
      </c>
      <c r="LC13" s="669">
        <v>2650.75</v>
      </c>
      <c r="LD13" s="670">
        <v>2667.15</v>
      </c>
      <c r="LE13" s="668">
        <v>2684.66</v>
      </c>
      <c r="LF13" s="668">
        <v>2702.16</v>
      </c>
      <c r="LG13" s="669">
        <v>2719.67</v>
      </c>
      <c r="LH13" s="670">
        <v>2736.5</v>
      </c>
      <c r="LI13" s="668">
        <v>2754.46</v>
      </c>
      <c r="LJ13" s="668">
        <v>2772.42</v>
      </c>
      <c r="LK13" s="669">
        <v>2790.38</v>
      </c>
      <c r="LL13" s="670">
        <v>2807.64</v>
      </c>
      <c r="LM13" s="668">
        <v>2826.07</v>
      </c>
      <c r="LN13" s="668">
        <v>2844.5</v>
      </c>
      <c r="LO13" s="669">
        <v>2862.93</v>
      </c>
      <c r="LP13" s="670">
        <v>2880.64</v>
      </c>
      <c r="LQ13" s="668">
        <v>2899.55</v>
      </c>
      <c r="LR13" s="668">
        <v>2918.46</v>
      </c>
      <c r="LS13" s="669">
        <v>2937.37</v>
      </c>
      <c r="LT13" s="670">
        <v>2955.54</v>
      </c>
      <c r="LU13" s="668">
        <v>2974.94</v>
      </c>
      <c r="LV13" s="668">
        <v>2994.34</v>
      </c>
      <c r="LW13" s="669">
        <v>3013.74</v>
      </c>
      <c r="LX13" s="670">
        <v>3032.38</v>
      </c>
      <c r="LY13" s="668">
        <v>3052.29</v>
      </c>
      <c r="LZ13" s="668">
        <v>3072.19</v>
      </c>
      <c r="MA13" s="669">
        <v>3092.1</v>
      </c>
      <c r="MB13" s="670">
        <v>3111.23</v>
      </c>
      <c r="MC13" s="668">
        <v>3131.65</v>
      </c>
      <c r="MD13" s="668">
        <v>3152.07</v>
      </c>
      <c r="ME13" s="669">
        <v>3172.49</v>
      </c>
      <c r="MF13" s="670">
        <v>3192.12</v>
      </c>
      <c r="MG13" s="668">
        <v>3213.07</v>
      </c>
      <c r="MH13" s="668">
        <v>3234.02</v>
      </c>
      <c r="MI13" s="669">
        <v>3254.98</v>
      </c>
      <c r="MJ13" s="670">
        <v>3275.11</v>
      </c>
      <c r="MK13" s="668">
        <v>3296.61</v>
      </c>
      <c r="ML13" s="668">
        <v>3318.11</v>
      </c>
      <c r="MM13" s="669">
        <v>3339.61</v>
      </c>
      <c r="MN13" s="670">
        <v>3360.27</v>
      </c>
      <c r="MO13" s="668">
        <v>3382.32</v>
      </c>
      <c r="MP13" s="668">
        <v>3404.38</v>
      </c>
      <c r="MQ13" s="669">
        <v>3426.44</v>
      </c>
      <c r="MR13" s="670">
        <v>3447.63</v>
      </c>
      <c r="MS13" s="668">
        <v>3470.26</v>
      </c>
      <c r="MT13" s="668">
        <v>3492.89</v>
      </c>
      <c r="MU13" s="669">
        <v>3515.52</v>
      </c>
      <c r="MV13" s="670">
        <v>3537.27</v>
      </c>
      <c r="MW13" s="668">
        <v>3560.49</v>
      </c>
      <c r="MX13" s="668">
        <v>3583.71</v>
      </c>
      <c r="MY13" s="669">
        <v>3606.93</v>
      </c>
      <c r="MZ13" s="670">
        <v>3629.24</v>
      </c>
      <c r="NA13" s="668">
        <v>3653.06</v>
      </c>
      <c r="NB13" s="668">
        <v>3676.88</v>
      </c>
      <c r="NC13" s="669">
        <v>3700.71</v>
      </c>
      <c r="ND13" s="670">
        <v>3723.6</v>
      </c>
      <c r="NE13" s="668">
        <v>3748.04</v>
      </c>
      <c r="NF13" s="668">
        <v>3772.48</v>
      </c>
      <c r="NG13" s="669">
        <v>3796.93</v>
      </c>
      <c r="NH13" s="670">
        <v>3820.41</v>
      </c>
      <c r="NI13" s="668">
        <v>3845.49</v>
      </c>
      <c r="NJ13" s="668">
        <v>3870.57</v>
      </c>
      <c r="NK13" s="669">
        <v>3895.65</v>
      </c>
      <c r="NL13" s="670">
        <v>3919.74</v>
      </c>
      <c r="NM13" s="668">
        <v>3945.47</v>
      </c>
      <c r="NN13" s="668">
        <v>3971.2</v>
      </c>
      <c r="NO13" s="669">
        <v>3996.93</v>
      </c>
      <c r="NP13" s="670">
        <v>4021.66</v>
      </c>
      <c r="NQ13" s="668">
        <v>4048.06</v>
      </c>
      <c r="NR13" s="668">
        <v>4074.45</v>
      </c>
      <c r="NS13" s="669">
        <v>4100.8500000000004</v>
      </c>
      <c r="NT13" s="670">
        <v>4126.22</v>
      </c>
      <c r="NU13" s="668">
        <v>4153.3100000000004</v>
      </c>
      <c r="NV13" s="668">
        <v>4180.3900000000003</v>
      </c>
      <c r="NW13" s="669">
        <v>4207.47</v>
      </c>
      <c r="NX13" s="670">
        <v>4233.5</v>
      </c>
      <c r="NY13" s="668">
        <v>4261.29</v>
      </c>
      <c r="NZ13" s="668">
        <v>4289.08</v>
      </c>
      <c r="OA13" s="669">
        <v>4316.87</v>
      </c>
      <c r="OB13" s="670">
        <v>4343.57</v>
      </c>
      <c r="OC13" s="668">
        <v>4372.08</v>
      </c>
      <c r="OD13" s="668">
        <v>4400.6000000000004</v>
      </c>
      <c r="OE13" s="669">
        <v>4429.1099999999997</v>
      </c>
      <c r="OF13" s="670">
        <v>4456.51</v>
      </c>
      <c r="OG13" s="668">
        <v>4485.76</v>
      </c>
      <c r="OH13" s="668">
        <v>4515.01</v>
      </c>
      <c r="OI13" s="669">
        <v>4544.26</v>
      </c>
      <c r="OJ13" s="670">
        <v>4572.38</v>
      </c>
      <c r="OK13" s="668">
        <v>4602.3900000000003</v>
      </c>
      <c r="OL13" s="668">
        <v>4632.3999999999996</v>
      </c>
      <c r="OM13" s="669">
        <v>4662.41</v>
      </c>
      <c r="ON13" s="670">
        <v>4691.26</v>
      </c>
      <c r="OO13" s="668">
        <v>4722.05</v>
      </c>
      <c r="OP13" s="668">
        <v>4752.84</v>
      </c>
      <c r="OQ13" s="669">
        <v>4783.6400000000003</v>
      </c>
      <c r="OR13" s="670">
        <v>4813.2299999999996</v>
      </c>
      <c r="OS13" s="668">
        <v>4844.82</v>
      </c>
      <c r="OT13" s="668">
        <v>4876.42</v>
      </c>
      <c r="OU13" s="669">
        <v>4908.01</v>
      </c>
      <c r="OV13" s="670">
        <v>4938.37</v>
      </c>
      <c r="OW13" s="668">
        <v>4970.79</v>
      </c>
      <c r="OX13" s="668">
        <v>5003.21</v>
      </c>
      <c r="OY13" s="669">
        <v>5035.62</v>
      </c>
      <c r="OZ13" s="670">
        <v>5066.7700000000004</v>
      </c>
      <c r="PA13" s="668">
        <v>5100.03</v>
      </c>
      <c r="PB13" s="668">
        <v>5133.29</v>
      </c>
      <c r="PC13" s="669">
        <v>5166.55</v>
      </c>
      <c r="PD13" s="670">
        <v>5198.51</v>
      </c>
      <c r="PE13" s="668">
        <v>5232.63</v>
      </c>
      <c r="PF13" s="668">
        <v>5266.75</v>
      </c>
      <c r="PG13" s="669">
        <v>5300.88</v>
      </c>
      <c r="PH13" s="670">
        <v>5333.67</v>
      </c>
      <c r="PI13" s="668">
        <v>5368.68</v>
      </c>
      <c r="PJ13" s="668">
        <v>5403.69</v>
      </c>
      <c r="PK13" s="669">
        <v>5438.7</v>
      </c>
      <c r="PL13" s="670">
        <v>5472.34</v>
      </c>
      <c r="PM13" s="668">
        <v>5508.26</v>
      </c>
      <c r="PN13" s="668">
        <v>5544.19</v>
      </c>
      <c r="PO13" s="669">
        <v>5580.11</v>
      </c>
      <c r="PP13" s="670">
        <v>5614.63</v>
      </c>
      <c r="PQ13" s="668">
        <v>5651.48</v>
      </c>
      <c r="PR13" s="668">
        <v>5688.33</v>
      </c>
      <c r="PS13" s="669">
        <v>5725.19</v>
      </c>
      <c r="PT13" s="670">
        <v>5760.61</v>
      </c>
      <c r="PU13" s="668">
        <v>5798.42</v>
      </c>
      <c r="PV13" s="668">
        <v>5836.23</v>
      </c>
      <c r="PW13" s="669">
        <v>5874.04</v>
      </c>
      <c r="PX13" s="670">
        <v>5910.38</v>
      </c>
      <c r="PY13" s="668">
        <v>5949.18</v>
      </c>
      <c r="PZ13" s="668">
        <v>5987.97</v>
      </c>
      <c r="QA13" s="669">
        <v>6026.77</v>
      </c>
      <c r="QB13" s="670">
        <v>6064.05</v>
      </c>
      <c r="QC13" s="668">
        <v>6103.86</v>
      </c>
      <c r="QD13" s="668">
        <v>6143.66</v>
      </c>
      <c r="QE13" s="669">
        <v>6183.46</v>
      </c>
      <c r="QF13" s="670">
        <v>6221.72</v>
      </c>
      <c r="QG13" s="668">
        <v>6262.56</v>
      </c>
      <c r="QH13" s="668">
        <v>6303.4</v>
      </c>
      <c r="QI13" s="669">
        <v>6344.23</v>
      </c>
      <c r="QJ13" s="670">
        <v>6383.48</v>
      </c>
      <c r="QK13" s="668">
        <v>6425.38</v>
      </c>
      <c r="QL13" s="668">
        <v>6467.28</v>
      </c>
      <c r="QM13" s="669">
        <v>6509.18</v>
      </c>
      <c r="QN13" s="670">
        <v>6549.45</v>
      </c>
      <c r="QO13" s="668">
        <v>6592.44</v>
      </c>
      <c r="QP13" s="668">
        <v>6635.43</v>
      </c>
      <c r="QQ13" s="669">
        <v>6678.42</v>
      </c>
      <c r="QR13" s="670">
        <v>6719.74</v>
      </c>
      <c r="QS13" s="668">
        <v>6763.85</v>
      </c>
      <c r="QT13" s="668">
        <v>6807.95</v>
      </c>
      <c r="QU13" s="669">
        <v>6852.06</v>
      </c>
      <c r="QV13" s="670">
        <v>6894.45</v>
      </c>
      <c r="QW13" s="668">
        <v>6939.71</v>
      </c>
      <c r="QX13" s="668">
        <v>6984.96</v>
      </c>
      <c r="QY13" s="669">
        <v>7030.22</v>
      </c>
      <c r="QZ13" s="670">
        <v>7073.71</v>
      </c>
      <c r="RA13" s="668">
        <v>7120.14</v>
      </c>
      <c r="RB13" s="668">
        <v>7166.57</v>
      </c>
      <c r="RC13" s="669">
        <v>7213</v>
      </c>
      <c r="RD13" s="670">
        <v>7257.62</v>
      </c>
      <c r="RE13" s="668">
        <v>7305.26</v>
      </c>
      <c r="RF13" s="668">
        <v>7352.9</v>
      </c>
      <c r="RG13" s="669">
        <v>7400.54</v>
      </c>
      <c r="RH13" s="670">
        <v>7446.32</v>
      </c>
      <c r="RI13" s="668">
        <v>7495.2</v>
      </c>
      <c r="RJ13" s="668">
        <v>7544.08</v>
      </c>
      <c r="RK13" s="669">
        <v>7592.95</v>
      </c>
      <c r="RL13" s="670">
        <v>7639.93</v>
      </c>
      <c r="RM13" s="668">
        <v>7690.07</v>
      </c>
      <c r="RN13" s="668">
        <v>7740.22</v>
      </c>
      <c r="RO13" s="669">
        <v>7790.37</v>
      </c>
      <c r="RP13" s="670">
        <v>7838.56</v>
      </c>
      <c r="RQ13" s="668">
        <v>7890.02</v>
      </c>
      <c r="RR13" s="668">
        <v>7941.47</v>
      </c>
      <c r="RS13" s="669">
        <v>7992.92</v>
      </c>
      <c r="RT13" s="670">
        <v>8042.37</v>
      </c>
      <c r="RU13" s="668">
        <v>8095.16</v>
      </c>
      <c r="RV13" s="668">
        <v>8147.95</v>
      </c>
      <c r="RW13" s="669">
        <v>8200.74</v>
      </c>
      <c r="RX13" s="670">
        <v>8251.4699999999993</v>
      </c>
      <c r="RY13" s="668">
        <v>8305.6299999999992</v>
      </c>
      <c r="RZ13" s="668">
        <v>8359.7900000000009</v>
      </c>
      <c r="SA13" s="669">
        <v>8413.9599999999991</v>
      </c>
    </row>
    <row r="14" spans="1:497">
      <c r="B14" s="677" t="str">
        <f>LEFT(B24,11)</f>
        <v>Table 1 FY2</v>
      </c>
      <c r="C14" s="54" t="s">
        <v>857</v>
      </c>
      <c r="E14" s="676"/>
      <c r="G14" s="464">
        <v>13</v>
      </c>
      <c r="H14" s="500" t="s">
        <v>82</v>
      </c>
      <c r="I14" s="525">
        <v>13</v>
      </c>
      <c r="J14" s="501" t="s">
        <v>310</v>
      </c>
      <c r="K14" s="666">
        <v>0.03</v>
      </c>
      <c r="L14" s="667">
        <v>265.64</v>
      </c>
      <c r="M14" s="668">
        <v>270.82</v>
      </c>
      <c r="N14" s="668">
        <v>281.64999999999998</v>
      </c>
      <c r="O14" s="669">
        <v>287.98</v>
      </c>
      <c r="P14" s="667">
        <v>293.61</v>
      </c>
      <c r="Q14" s="668">
        <v>301.38</v>
      </c>
      <c r="R14" s="668">
        <v>313.41000000000003</v>
      </c>
      <c r="S14" s="669">
        <v>317.89</v>
      </c>
      <c r="T14" s="670">
        <v>325.51</v>
      </c>
      <c r="U14" s="668">
        <v>328.36</v>
      </c>
      <c r="V14" s="668">
        <v>339.24</v>
      </c>
      <c r="W14" s="669">
        <v>340.71</v>
      </c>
      <c r="X14" s="670">
        <v>342.1</v>
      </c>
      <c r="Y14" s="668">
        <v>343.64</v>
      </c>
      <c r="Z14" s="668">
        <v>348.71</v>
      </c>
      <c r="AA14" s="669">
        <v>349.82</v>
      </c>
      <c r="AB14" s="670">
        <v>350.85</v>
      </c>
      <c r="AC14" s="668">
        <v>352.53</v>
      </c>
      <c r="AD14" s="668">
        <v>357.12</v>
      </c>
      <c r="AE14" s="669">
        <v>357.17</v>
      </c>
      <c r="AF14" s="670">
        <v>356.12</v>
      </c>
      <c r="AG14" s="668">
        <v>357.8</v>
      </c>
      <c r="AH14" s="668">
        <v>359.39</v>
      </c>
      <c r="AI14" s="669">
        <v>359.65</v>
      </c>
      <c r="AJ14" s="670">
        <v>360.57</v>
      </c>
      <c r="AK14" s="668">
        <v>362.65</v>
      </c>
      <c r="AL14" s="668">
        <v>364.2</v>
      </c>
      <c r="AM14" s="669">
        <v>364.3</v>
      </c>
      <c r="AN14" s="670">
        <v>367.72</v>
      </c>
      <c r="AO14" s="668">
        <v>369.39</v>
      </c>
      <c r="AP14" s="668">
        <v>374.27</v>
      </c>
      <c r="AQ14" s="669">
        <v>375.45</v>
      </c>
      <c r="AR14" s="670">
        <v>378.91</v>
      </c>
      <c r="AS14" s="668">
        <v>381.47</v>
      </c>
      <c r="AT14" s="668">
        <v>386.02</v>
      </c>
      <c r="AU14" s="669">
        <v>387.57</v>
      </c>
      <c r="AV14" s="670">
        <v>394.41</v>
      </c>
      <c r="AW14" s="668">
        <v>397.56</v>
      </c>
      <c r="AX14" s="668">
        <v>404.46</v>
      </c>
      <c r="AY14" s="669">
        <v>406</v>
      </c>
      <c r="AZ14" s="670">
        <v>408.91</v>
      </c>
      <c r="BA14" s="668">
        <v>412.18</v>
      </c>
      <c r="BB14" s="668">
        <v>419.85</v>
      </c>
      <c r="BC14" s="669">
        <v>421.37</v>
      </c>
      <c r="BD14" s="670">
        <v>423.64</v>
      </c>
      <c r="BE14" s="668">
        <v>426.24</v>
      </c>
      <c r="BF14" s="668">
        <v>429.12</v>
      </c>
      <c r="BG14" s="669">
        <v>429.87</v>
      </c>
      <c r="BH14" s="670">
        <v>432.46</v>
      </c>
      <c r="BI14" s="668">
        <v>436.45</v>
      </c>
      <c r="BJ14" s="668">
        <v>440.83</v>
      </c>
      <c r="BK14" s="669">
        <v>441.51</v>
      </c>
      <c r="BL14" s="670">
        <v>444.91</v>
      </c>
      <c r="BM14" s="668">
        <v>448.13</v>
      </c>
      <c r="BN14" s="668">
        <v>451.04</v>
      </c>
      <c r="BO14" s="669">
        <v>451.92</v>
      </c>
      <c r="BP14" s="670">
        <v>455.98</v>
      </c>
      <c r="BQ14" s="668">
        <v>459.44</v>
      </c>
      <c r="BR14" s="668">
        <v>460.96</v>
      </c>
      <c r="BS14" s="669">
        <v>462.02</v>
      </c>
      <c r="BT14" s="670">
        <v>464.74</v>
      </c>
      <c r="BU14" s="668">
        <v>469.56</v>
      </c>
      <c r="BV14" s="668">
        <v>473.89</v>
      </c>
      <c r="BW14" s="669">
        <v>474.38</v>
      </c>
      <c r="BX14" s="670">
        <v>478.3</v>
      </c>
      <c r="BY14" s="668">
        <v>482.06</v>
      </c>
      <c r="BZ14" s="668">
        <v>485.4</v>
      </c>
      <c r="CA14" s="669">
        <v>485.86</v>
      </c>
      <c r="CB14" s="670">
        <v>488.99</v>
      </c>
      <c r="CC14" s="668">
        <v>492.02</v>
      </c>
      <c r="CD14" s="668">
        <v>493.05</v>
      </c>
      <c r="CE14" s="669">
        <v>494.6</v>
      </c>
      <c r="CF14" s="670">
        <v>500.35</v>
      </c>
      <c r="CG14" s="668">
        <v>503.18</v>
      </c>
      <c r="CH14" s="668">
        <v>504.72</v>
      </c>
      <c r="CI14" s="669">
        <v>505.95</v>
      </c>
      <c r="CJ14" s="671">
        <v>509.67</v>
      </c>
      <c r="CK14" s="668">
        <v>515.79</v>
      </c>
      <c r="CL14" s="668">
        <v>519.24</v>
      </c>
      <c r="CM14" s="669">
        <v>519.75</v>
      </c>
      <c r="CN14" s="670">
        <v>522.70000000000005</v>
      </c>
      <c r="CO14" s="668">
        <v>525.66999999999996</v>
      </c>
      <c r="CP14" s="668">
        <v>528.21</v>
      </c>
      <c r="CQ14" s="669">
        <v>530.30999999999995</v>
      </c>
      <c r="CR14" s="670">
        <v>533.16999999999996</v>
      </c>
      <c r="CS14" s="668">
        <v>533.64</v>
      </c>
      <c r="CT14" s="668">
        <v>537.32000000000005</v>
      </c>
      <c r="CU14" s="669">
        <v>539.98</v>
      </c>
      <c r="CV14" s="667">
        <v>543.14</v>
      </c>
      <c r="CW14" s="668">
        <v>552.98</v>
      </c>
      <c r="CX14" s="668">
        <v>556.82000000000005</v>
      </c>
      <c r="CY14" s="669">
        <v>557.29999999999995</v>
      </c>
      <c r="CZ14" s="670">
        <v>562.22</v>
      </c>
      <c r="DA14" s="668">
        <v>565.12</v>
      </c>
      <c r="DB14" s="668">
        <v>566.01</v>
      </c>
      <c r="DC14" s="669">
        <v>568.24</v>
      </c>
      <c r="DD14" s="670">
        <v>574.07000000000005</v>
      </c>
      <c r="DE14" s="668">
        <v>580.54999999999995</v>
      </c>
      <c r="DF14" s="668">
        <v>589.71</v>
      </c>
      <c r="DG14" s="669">
        <v>593.17999999999995</v>
      </c>
      <c r="DH14" s="670">
        <v>602.74</v>
      </c>
      <c r="DI14" s="668">
        <v>606.87</v>
      </c>
      <c r="DJ14" s="668">
        <v>617.59</v>
      </c>
      <c r="DK14" s="669">
        <v>621.30999999999995</v>
      </c>
      <c r="DL14" s="670">
        <v>634.12</v>
      </c>
      <c r="DM14" s="668">
        <v>639.70000000000005</v>
      </c>
      <c r="DN14" s="668">
        <v>643.34</v>
      </c>
      <c r="DO14" s="669">
        <v>650.07000000000005</v>
      </c>
      <c r="DP14" s="670">
        <v>658.19</v>
      </c>
      <c r="DQ14" s="668">
        <v>666.22</v>
      </c>
      <c r="DR14" s="668">
        <v>672.31</v>
      </c>
      <c r="DS14" s="669">
        <v>674.92</v>
      </c>
      <c r="DT14" s="670">
        <v>679</v>
      </c>
      <c r="DU14" s="668">
        <v>687.99</v>
      </c>
      <c r="DV14" s="668">
        <v>696.83</v>
      </c>
      <c r="DW14" s="669">
        <v>700.63</v>
      </c>
      <c r="DX14" s="670">
        <v>708.75</v>
      </c>
      <c r="DY14" s="668">
        <v>714.03</v>
      </c>
      <c r="DZ14" s="668">
        <v>722.16</v>
      </c>
      <c r="EA14" s="669">
        <v>718.6</v>
      </c>
      <c r="EB14" s="670">
        <v>726.21</v>
      </c>
      <c r="EC14" s="668">
        <v>727.34</v>
      </c>
      <c r="ED14" s="668">
        <v>738.67</v>
      </c>
      <c r="EE14" s="669">
        <v>740.12</v>
      </c>
      <c r="EF14" s="670">
        <v>745.5</v>
      </c>
      <c r="EG14" s="668">
        <v>752.01</v>
      </c>
      <c r="EH14" s="668">
        <v>763.2</v>
      </c>
      <c r="EI14" s="669">
        <v>769.05</v>
      </c>
      <c r="EJ14" s="670">
        <v>779.45</v>
      </c>
      <c r="EK14" s="668">
        <v>787.23</v>
      </c>
      <c r="EL14" s="668">
        <v>792.32</v>
      </c>
      <c r="EM14" s="669">
        <v>796.23</v>
      </c>
      <c r="EN14" s="670">
        <v>804.86</v>
      </c>
      <c r="EO14" s="668">
        <v>806.09</v>
      </c>
      <c r="EP14" s="668">
        <v>816.37</v>
      </c>
      <c r="EQ14" s="669">
        <v>817.99</v>
      </c>
      <c r="ER14" s="670">
        <v>825.51</v>
      </c>
      <c r="ES14" s="668">
        <v>827.5</v>
      </c>
      <c r="ET14" s="668">
        <v>833.72</v>
      </c>
      <c r="EU14" s="669">
        <v>834.66</v>
      </c>
      <c r="EV14" s="670">
        <v>843.99</v>
      </c>
      <c r="EW14" s="668">
        <v>845.53</v>
      </c>
      <c r="EX14" s="668">
        <v>854.33</v>
      </c>
      <c r="EY14" s="669">
        <v>855.68</v>
      </c>
      <c r="EZ14" s="670">
        <v>863.89</v>
      </c>
      <c r="FA14" s="668">
        <v>865.14</v>
      </c>
      <c r="FB14" s="668">
        <v>875.09</v>
      </c>
      <c r="FC14" s="669">
        <v>874.05</v>
      </c>
      <c r="FD14" s="670">
        <v>879.83</v>
      </c>
      <c r="FE14" s="668">
        <v>882.78</v>
      </c>
      <c r="FF14" s="668">
        <v>890.06</v>
      </c>
      <c r="FG14" s="669">
        <v>891.49</v>
      </c>
      <c r="FH14" s="670">
        <v>877.6</v>
      </c>
      <c r="FI14" s="668">
        <v>882.34</v>
      </c>
      <c r="FJ14" s="668">
        <v>891.7</v>
      </c>
      <c r="FK14" s="669">
        <v>915.14</v>
      </c>
      <c r="FL14" s="670">
        <v>925.43</v>
      </c>
      <c r="FM14" s="668">
        <v>929.79</v>
      </c>
      <c r="FN14" s="668">
        <v>943.11</v>
      </c>
      <c r="FO14" s="669">
        <v>943.71</v>
      </c>
      <c r="FP14" s="670">
        <v>951.95</v>
      </c>
      <c r="FQ14" s="668">
        <v>957.07</v>
      </c>
      <c r="FR14" s="668">
        <v>958.35</v>
      </c>
      <c r="FS14" s="669">
        <v>960.53</v>
      </c>
      <c r="FT14" s="670">
        <v>971.15</v>
      </c>
      <c r="FU14" s="668">
        <v>985.61</v>
      </c>
      <c r="FV14" s="668">
        <v>1007.96</v>
      </c>
      <c r="FW14" s="669">
        <v>1028.67</v>
      </c>
      <c r="FX14" s="670">
        <v>1044.05</v>
      </c>
      <c r="FY14" s="668">
        <v>1069.8599999999999</v>
      </c>
      <c r="FZ14" s="668">
        <v>1082.3499999999999</v>
      </c>
      <c r="GA14" s="669">
        <v>1106.27</v>
      </c>
      <c r="GB14" s="670">
        <v>1139.18</v>
      </c>
      <c r="GC14" s="668">
        <v>1147.24</v>
      </c>
      <c r="GD14" s="668">
        <v>1170.3800000000001</v>
      </c>
      <c r="GE14" s="669">
        <v>1176.06</v>
      </c>
      <c r="GF14" s="670">
        <v>1196.3599999999999</v>
      </c>
      <c r="GG14" s="668">
        <v>1200.6600000000001</v>
      </c>
      <c r="GH14" s="668">
        <v>1217.99</v>
      </c>
      <c r="GI14" s="669">
        <v>1224.07</v>
      </c>
      <c r="GJ14" s="670">
        <v>1235.68</v>
      </c>
      <c r="GK14" s="668">
        <v>1242.5999999999999</v>
      </c>
      <c r="GL14" s="668">
        <v>1248.83</v>
      </c>
      <c r="GM14" s="669">
        <v>1256.95</v>
      </c>
      <c r="GN14" s="670">
        <v>1265.06</v>
      </c>
      <c r="GO14" s="668">
        <v>1273.18</v>
      </c>
      <c r="GP14" s="668">
        <v>1281.3</v>
      </c>
      <c r="GQ14" s="669">
        <v>1293.71</v>
      </c>
      <c r="GR14" s="670">
        <v>1298.76</v>
      </c>
      <c r="GS14" s="668">
        <v>1307.29</v>
      </c>
      <c r="GT14" s="668">
        <v>1315.81</v>
      </c>
      <c r="GU14" s="669">
        <v>1324.34</v>
      </c>
      <c r="GV14" s="670">
        <v>1332.53</v>
      </c>
      <c r="GW14" s="668">
        <v>1341.28</v>
      </c>
      <c r="GX14" s="668">
        <v>1350.02</v>
      </c>
      <c r="GY14" s="669">
        <v>1358.77</v>
      </c>
      <c r="GZ14" s="670">
        <v>1367.18</v>
      </c>
      <c r="HA14" s="668">
        <v>1376.15</v>
      </c>
      <c r="HB14" s="668">
        <v>1385.13</v>
      </c>
      <c r="HC14" s="669">
        <v>1394.1</v>
      </c>
      <c r="HD14" s="670">
        <v>1402.72</v>
      </c>
      <c r="HE14" s="668">
        <v>1411.93</v>
      </c>
      <c r="HF14" s="668">
        <v>1421.14</v>
      </c>
      <c r="HG14" s="669">
        <v>1430.35</v>
      </c>
      <c r="HH14" s="670">
        <v>1439.19</v>
      </c>
      <c r="HI14" s="668">
        <v>1448.64</v>
      </c>
      <c r="HJ14" s="668">
        <v>1458.09</v>
      </c>
      <c r="HK14" s="669">
        <v>1467.54</v>
      </c>
      <c r="HL14" s="670">
        <v>1476.61</v>
      </c>
      <c r="HM14" s="668">
        <v>1486.31</v>
      </c>
      <c r="HN14" s="668">
        <v>1496</v>
      </c>
      <c r="HO14" s="669">
        <v>1505.69</v>
      </c>
      <c r="HP14" s="670">
        <v>1515.01</v>
      </c>
      <c r="HQ14" s="668">
        <v>1524.95</v>
      </c>
      <c r="HR14" s="668">
        <v>1534.89</v>
      </c>
      <c r="HS14" s="669">
        <v>1544.84</v>
      </c>
      <c r="HT14" s="670">
        <v>1554.4</v>
      </c>
      <c r="HU14" s="668">
        <v>1564.6</v>
      </c>
      <c r="HV14" s="668">
        <v>1574.8</v>
      </c>
      <c r="HW14" s="669">
        <v>1585</v>
      </c>
      <c r="HX14" s="670">
        <v>1594.81</v>
      </c>
      <c r="HY14" s="668">
        <v>1605.28</v>
      </c>
      <c r="HZ14" s="668">
        <v>1615.75</v>
      </c>
      <c r="IA14" s="669">
        <v>1626.22</v>
      </c>
      <c r="IB14" s="670">
        <v>1636.28</v>
      </c>
      <c r="IC14" s="668">
        <v>1647.02</v>
      </c>
      <c r="ID14" s="668">
        <v>1657.76</v>
      </c>
      <c r="IE14" s="669">
        <v>1668.5</v>
      </c>
      <c r="IF14" s="670">
        <v>1678.82</v>
      </c>
      <c r="IG14" s="668">
        <v>1689.84</v>
      </c>
      <c r="IH14" s="668">
        <v>1700.86</v>
      </c>
      <c r="II14" s="669">
        <v>1711.88</v>
      </c>
      <c r="IJ14" s="670">
        <v>1722.47</v>
      </c>
      <c r="IK14" s="668">
        <v>1733.77</v>
      </c>
      <c r="IL14" s="668">
        <v>1745.08</v>
      </c>
      <c r="IM14" s="669">
        <v>1756.39</v>
      </c>
      <c r="IN14" s="670">
        <v>1767.25</v>
      </c>
      <c r="IO14" s="668">
        <v>1778.85</v>
      </c>
      <c r="IP14" s="668">
        <v>1790.45</v>
      </c>
      <c r="IQ14" s="669">
        <v>1802.05</v>
      </c>
      <c r="IR14" s="670">
        <v>1813.2</v>
      </c>
      <c r="IS14" s="668">
        <v>1825.1</v>
      </c>
      <c r="IT14" s="668">
        <v>1837</v>
      </c>
      <c r="IU14" s="669">
        <v>1848.91</v>
      </c>
      <c r="IV14" s="670">
        <v>1860.34</v>
      </c>
      <c r="IW14" s="668">
        <v>1872.55</v>
      </c>
      <c r="IX14" s="668">
        <v>1884.77</v>
      </c>
      <c r="IY14" s="669">
        <v>1896.98</v>
      </c>
      <c r="IZ14" s="670">
        <v>1908.71</v>
      </c>
      <c r="JA14" s="668">
        <v>1921.24</v>
      </c>
      <c r="JB14" s="668">
        <v>1933.77</v>
      </c>
      <c r="JC14" s="669">
        <v>1946.3</v>
      </c>
      <c r="JD14" s="670">
        <v>1958.34</v>
      </c>
      <c r="JE14" s="668">
        <v>1971.19</v>
      </c>
      <c r="JF14" s="668">
        <v>1984.05</v>
      </c>
      <c r="JG14" s="669">
        <v>1996.9</v>
      </c>
      <c r="JH14" s="670">
        <v>2009.26</v>
      </c>
      <c r="JI14" s="668">
        <v>2022.44</v>
      </c>
      <c r="JJ14" s="668">
        <v>2035.63</v>
      </c>
      <c r="JK14" s="669">
        <v>2048.8200000000002</v>
      </c>
      <c r="JL14" s="670">
        <v>2061.5</v>
      </c>
      <c r="JM14" s="668">
        <v>2075.0300000000002</v>
      </c>
      <c r="JN14" s="668">
        <v>2088.56</v>
      </c>
      <c r="JO14" s="669">
        <v>2102.09</v>
      </c>
      <c r="JP14" s="670">
        <v>2115.1</v>
      </c>
      <c r="JQ14" s="668">
        <v>2128.98</v>
      </c>
      <c r="JR14" s="668">
        <v>2142.86</v>
      </c>
      <c r="JS14" s="669">
        <v>2156.75</v>
      </c>
      <c r="JT14" s="670">
        <v>2170.09</v>
      </c>
      <c r="JU14" s="668">
        <v>2184.33</v>
      </c>
      <c r="JV14" s="668">
        <v>2198.58</v>
      </c>
      <c r="JW14" s="669">
        <v>2212.8200000000002</v>
      </c>
      <c r="JX14" s="670">
        <v>2226.5100000000002</v>
      </c>
      <c r="JY14" s="668">
        <v>2241.12</v>
      </c>
      <c r="JZ14" s="668">
        <v>2255.7399999999998</v>
      </c>
      <c r="KA14" s="669">
        <v>2270.35</v>
      </c>
      <c r="KB14" s="670">
        <v>2284.4</v>
      </c>
      <c r="KC14" s="668">
        <v>2299.39</v>
      </c>
      <c r="KD14" s="668">
        <v>2314.39</v>
      </c>
      <c r="KE14" s="669">
        <v>2329.38</v>
      </c>
      <c r="KF14" s="670">
        <v>2343.79</v>
      </c>
      <c r="KG14" s="668">
        <v>2359.1799999999998</v>
      </c>
      <c r="KH14" s="668">
        <v>2374.56</v>
      </c>
      <c r="KI14" s="669">
        <v>2389.9499999999998</v>
      </c>
      <c r="KJ14" s="670">
        <v>2404.73</v>
      </c>
      <c r="KK14" s="668">
        <v>2420.52</v>
      </c>
      <c r="KL14" s="668">
        <v>2436.3000000000002</v>
      </c>
      <c r="KM14" s="669">
        <v>2452.09</v>
      </c>
      <c r="KN14" s="670">
        <v>2467.2600000000002</v>
      </c>
      <c r="KO14" s="668">
        <v>2483.4499999999998</v>
      </c>
      <c r="KP14" s="668">
        <v>2499.65</v>
      </c>
      <c r="KQ14" s="669">
        <v>2515.84</v>
      </c>
      <c r="KR14" s="670">
        <v>2531.4</v>
      </c>
      <c r="KS14" s="668">
        <v>2548.02</v>
      </c>
      <c r="KT14" s="668">
        <v>2564.64</v>
      </c>
      <c r="KU14" s="669">
        <v>2581.25</v>
      </c>
      <c r="KV14" s="670">
        <v>2597.2199999999998</v>
      </c>
      <c r="KW14" s="668">
        <v>2614.27</v>
      </c>
      <c r="KX14" s="668">
        <v>2631.32</v>
      </c>
      <c r="KY14" s="669">
        <v>2648.36</v>
      </c>
      <c r="KZ14" s="670">
        <v>2664.75</v>
      </c>
      <c r="LA14" s="668">
        <v>2682.24</v>
      </c>
      <c r="LB14" s="668">
        <v>2699.73</v>
      </c>
      <c r="LC14" s="669">
        <v>2717.22</v>
      </c>
      <c r="LD14" s="670">
        <v>2734.03</v>
      </c>
      <c r="LE14" s="668">
        <v>2751.98</v>
      </c>
      <c r="LF14" s="668">
        <v>2769.92</v>
      </c>
      <c r="LG14" s="669">
        <v>2787.87</v>
      </c>
      <c r="LH14" s="670">
        <v>2805.12</v>
      </c>
      <c r="LI14" s="668">
        <v>2823.53</v>
      </c>
      <c r="LJ14" s="668">
        <v>2841.94</v>
      </c>
      <c r="LK14" s="669">
        <v>2860.35</v>
      </c>
      <c r="LL14" s="670">
        <v>2878.05</v>
      </c>
      <c r="LM14" s="668">
        <v>2896.94</v>
      </c>
      <c r="LN14" s="668">
        <v>2915.83</v>
      </c>
      <c r="LO14" s="669">
        <v>2934.72</v>
      </c>
      <c r="LP14" s="670">
        <v>2952.88</v>
      </c>
      <c r="LQ14" s="668">
        <v>2972.26</v>
      </c>
      <c r="LR14" s="668">
        <v>2991.64</v>
      </c>
      <c r="LS14" s="669">
        <v>3011.03</v>
      </c>
      <c r="LT14" s="670">
        <v>3029.65</v>
      </c>
      <c r="LU14" s="668">
        <v>3049.54</v>
      </c>
      <c r="LV14" s="668">
        <v>3069.43</v>
      </c>
      <c r="LW14" s="669">
        <v>3089.31</v>
      </c>
      <c r="LX14" s="670">
        <v>3108.42</v>
      </c>
      <c r="LY14" s="668">
        <v>3128.83</v>
      </c>
      <c r="LZ14" s="668">
        <v>3149.23</v>
      </c>
      <c r="MA14" s="669">
        <v>3169.64</v>
      </c>
      <c r="MB14" s="670">
        <v>3189.24</v>
      </c>
      <c r="MC14" s="668">
        <v>3210.18</v>
      </c>
      <c r="MD14" s="668">
        <v>3231.11</v>
      </c>
      <c r="ME14" s="669">
        <v>3252.05</v>
      </c>
      <c r="MF14" s="670">
        <v>3272.16</v>
      </c>
      <c r="MG14" s="668">
        <v>3293.64</v>
      </c>
      <c r="MH14" s="668">
        <v>3315.12</v>
      </c>
      <c r="MI14" s="669">
        <v>3336.6</v>
      </c>
      <c r="MJ14" s="670">
        <v>3357.24</v>
      </c>
      <c r="MK14" s="668">
        <v>3379.28</v>
      </c>
      <c r="ML14" s="668">
        <v>3401.31</v>
      </c>
      <c r="MM14" s="669">
        <v>3423.35</v>
      </c>
      <c r="MN14" s="670">
        <v>3444.53</v>
      </c>
      <c r="MO14" s="668">
        <v>3467.14</v>
      </c>
      <c r="MP14" s="668">
        <v>3489.75</v>
      </c>
      <c r="MQ14" s="669">
        <v>3512.36</v>
      </c>
      <c r="MR14" s="670">
        <v>3534.09</v>
      </c>
      <c r="MS14" s="668">
        <v>3557.28</v>
      </c>
      <c r="MT14" s="668">
        <v>3580.48</v>
      </c>
      <c r="MU14" s="669">
        <v>3603.68</v>
      </c>
      <c r="MV14" s="670">
        <v>3625.97</v>
      </c>
      <c r="MW14" s="668">
        <v>3649.77</v>
      </c>
      <c r="MX14" s="668">
        <v>3673.57</v>
      </c>
      <c r="MY14" s="669">
        <v>3697.38</v>
      </c>
      <c r="MZ14" s="670">
        <v>3720.25</v>
      </c>
      <c r="NA14" s="668">
        <v>3744.67</v>
      </c>
      <c r="NB14" s="668">
        <v>3769.09</v>
      </c>
      <c r="NC14" s="669">
        <v>3793.51</v>
      </c>
      <c r="ND14" s="670">
        <v>3816.97</v>
      </c>
      <c r="NE14" s="668">
        <v>3842.03</v>
      </c>
      <c r="NF14" s="668">
        <v>3867.08</v>
      </c>
      <c r="NG14" s="669">
        <v>3892.14</v>
      </c>
      <c r="NH14" s="670">
        <v>3916.22</v>
      </c>
      <c r="NI14" s="668">
        <v>3941.92</v>
      </c>
      <c r="NJ14" s="668">
        <v>3967.63</v>
      </c>
      <c r="NK14" s="669">
        <v>3993.33</v>
      </c>
      <c r="NL14" s="670">
        <v>4018.04</v>
      </c>
      <c r="NM14" s="668">
        <v>4044.41</v>
      </c>
      <c r="NN14" s="668">
        <v>4070.79</v>
      </c>
      <c r="NO14" s="669">
        <v>4097.16</v>
      </c>
      <c r="NP14" s="670">
        <v>4122.51</v>
      </c>
      <c r="NQ14" s="668">
        <v>4149.57</v>
      </c>
      <c r="NR14" s="668">
        <v>4176.63</v>
      </c>
      <c r="NS14" s="669">
        <v>4203.6899999999996</v>
      </c>
      <c r="NT14" s="670">
        <v>4229.6899999999996</v>
      </c>
      <c r="NU14" s="668">
        <v>4257.45</v>
      </c>
      <c r="NV14" s="668">
        <v>4285.22</v>
      </c>
      <c r="NW14" s="669">
        <v>4312.9799999999996</v>
      </c>
      <c r="NX14" s="670">
        <v>4339.66</v>
      </c>
      <c r="NY14" s="668">
        <v>4368.1499999999996</v>
      </c>
      <c r="NZ14" s="668">
        <v>4396.63</v>
      </c>
      <c r="OA14" s="669">
        <v>4425.12</v>
      </c>
      <c r="OB14" s="670">
        <v>4452.49</v>
      </c>
      <c r="OC14" s="668">
        <v>4481.72</v>
      </c>
      <c r="OD14" s="668">
        <v>4510.95</v>
      </c>
      <c r="OE14" s="669">
        <v>4540.17</v>
      </c>
      <c r="OF14" s="670">
        <v>4568.26</v>
      </c>
      <c r="OG14" s="668">
        <v>4598.25</v>
      </c>
      <c r="OH14" s="668">
        <v>4628.2299999999996</v>
      </c>
      <c r="OI14" s="669">
        <v>4658.22</v>
      </c>
      <c r="OJ14" s="670">
        <v>4687.03</v>
      </c>
      <c r="OK14" s="668">
        <v>4717.8</v>
      </c>
      <c r="OL14" s="668">
        <v>4748.57</v>
      </c>
      <c r="OM14" s="669">
        <v>4779.33</v>
      </c>
      <c r="ON14" s="670">
        <v>4808.8999999999996</v>
      </c>
      <c r="OO14" s="668">
        <v>4840.46</v>
      </c>
      <c r="OP14" s="668">
        <v>4872.03</v>
      </c>
      <c r="OQ14" s="669">
        <v>4903.59</v>
      </c>
      <c r="OR14" s="670">
        <v>4933.93</v>
      </c>
      <c r="OS14" s="668">
        <v>4966.3100000000004</v>
      </c>
      <c r="OT14" s="668">
        <v>4998.7</v>
      </c>
      <c r="OU14" s="669">
        <v>5031.09</v>
      </c>
      <c r="OV14" s="670">
        <v>5062.21</v>
      </c>
      <c r="OW14" s="668">
        <v>5095.4399999999996</v>
      </c>
      <c r="OX14" s="668">
        <v>5128.67</v>
      </c>
      <c r="OY14" s="669">
        <v>5161.8999999999996</v>
      </c>
      <c r="OZ14" s="670">
        <v>5193.83</v>
      </c>
      <c r="PA14" s="668">
        <v>5227.92</v>
      </c>
      <c r="PB14" s="668">
        <v>5262.01</v>
      </c>
      <c r="PC14" s="669">
        <v>5296.1</v>
      </c>
      <c r="PD14" s="670">
        <v>5328.87</v>
      </c>
      <c r="PE14" s="668">
        <v>5363.85</v>
      </c>
      <c r="PF14" s="668">
        <v>5398.82</v>
      </c>
      <c r="PG14" s="669">
        <v>5433.8</v>
      </c>
      <c r="PH14" s="670">
        <v>5467.42</v>
      </c>
      <c r="PI14" s="668">
        <v>5503.31</v>
      </c>
      <c r="PJ14" s="668">
        <v>5539.19</v>
      </c>
      <c r="PK14" s="669">
        <v>5575.08</v>
      </c>
      <c r="PL14" s="670">
        <v>5609.57</v>
      </c>
      <c r="PM14" s="668">
        <v>5646.39</v>
      </c>
      <c r="PN14" s="668">
        <v>5683.21</v>
      </c>
      <c r="PO14" s="669">
        <v>5720.03</v>
      </c>
      <c r="PP14" s="670">
        <v>5755.42</v>
      </c>
      <c r="PQ14" s="668">
        <v>5793.2</v>
      </c>
      <c r="PR14" s="668">
        <v>5830.98</v>
      </c>
      <c r="PS14" s="669">
        <v>5868.76</v>
      </c>
      <c r="PT14" s="670">
        <v>5905.06</v>
      </c>
      <c r="PU14" s="668">
        <v>5943.82</v>
      </c>
      <c r="PV14" s="668">
        <v>5982.58</v>
      </c>
      <c r="PW14" s="669">
        <v>6021.34</v>
      </c>
      <c r="PX14" s="670">
        <v>6058.59</v>
      </c>
      <c r="PY14" s="668">
        <v>6098.36</v>
      </c>
      <c r="PZ14" s="668">
        <v>6138.13</v>
      </c>
      <c r="QA14" s="669">
        <v>6177.9</v>
      </c>
      <c r="QB14" s="670">
        <v>6216.12</v>
      </c>
      <c r="QC14" s="668">
        <v>6256.92</v>
      </c>
      <c r="QD14" s="668">
        <v>6297.72</v>
      </c>
      <c r="QE14" s="669">
        <v>6338.52</v>
      </c>
      <c r="QF14" s="670">
        <v>6377.73</v>
      </c>
      <c r="QG14" s="668">
        <v>6419.6</v>
      </c>
      <c r="QH14" s="668">
        <v>6461.46</v>
      </c>
      <c r="QI14" s="669">
        <v>6503.32</v>
      </c>
      <c r="QJ14" s="670">
        <v>6543.56</v>
      </c>
      <c r="QK14" s="668">
        <v>6586.51</v>
      </c>
      <c r="QL14" s="668">
        <v>6629.46</v>
      </c>
      <c r="QM14" s="669">
        <v>6672.41</v>
      </c>
      <c r="QN14" s="670">
        <v>6713.69</v>
      </c>
      <c r="QO14" s="668">
        <v>6757.76</v>
      </c>
      <c r="QP14" s="668">
        <v>6801.83</v>
      </c>
      <c r="QQ14" s="669">
        <v>6845.89</v>
      </c>
      <c r="QR14" s="670">
        <v>6888.24</v>
      </c>
      <c r="QS14" s="668">
        <v>6933.46</v>
      </c>
      <c r="QT14" s="668">
        <v>6978.67</v>
      </c>
      <c r="QU14" s="669">
        <v>7023.89</v>
      </c>
      <c r="QV14" s="670">
        <v>7067.34</v>
      </c>
      <c r="QW14" s="668">
        <v>7113.73</v>
      </c>
      <c r="QX14" s="668">
        <v>7160.12</v>
      </c>
      <c r="QY14" s="669">
        <v>7206.51</v>
      </c>
      <c r="QZ14" s="670">
        <v>7251.09</v>
      </c>
      <c r="RA14" s="668">
        <v>7298.69</v>
      </c>
      <c r="RB14" s="668">
        <v>7346.28</v>
      </c>
      <c r="RC14" s="669">
        <v>7393.88</v>
      </c>
      <c r="RD14" s="670">
        <v>7439.62</v>
      </c>
      <c r="RE14" s="668">
        <v>7488.45</v>
      </c>
      <c r="RF14" s="668">
        <v>7537.28</v>
      </c>
      <c r="RG14" s="669">
        <v>7586.12</v>
      </c>
      <c r="RH14" s="670">
        <v>7633.05</v>
      </c>
      <c r="RI14" s="668">
        <v>7683.15</v>
      </c>
      <c r="RJ14" s="668">
        <v>7733.25</v>
      </c>
      <c r="RK14" s="669">
        <v>7783.36</v>
      </c>
      <c r="RL14" s="670">
        <v>7831.51</v>
      </c>
      <c r="RM14" s="668">
        <v>7882.91</v>
      </c>
      <c r="RN14" s="668">
        <v>7934.32</v>
      </c>
      <c r="RO14" s="669">
        <v>7985.72</v>
      </c>
      <c r="RP14" s="670">
        <v>8035.13</v>
      </c>
      <c r="RQ14" s="668">
        <v>8087.87</v>
      </c>
      <c r="RR14" s="668">
        <v>8140.61</v>
      </c>
      <c r="RS14" s="669">
        <v>8193.35</v>
      </c>
      <c r="RT14" s="670">
        <v>8244.0400000000009</v>
      </c>
      <c r="RU14" s="668">
        <v>8298.15</v>
      </c>
      <c r="RV14" s="668">
        <v>8352.27</v>
      </c>
      <c r="RW14" s="669">
        <v>8406.3799999999992</v>
      </c>
      <c r="RX14" s="670">
        <v>8458.3799999999992</v>
      </c>
      <c r="RY14" s="668">
        <v>8513.9</v>
      </c>
      <c r="RZ14" s="668">
        <v>8569.43</v>
      </c>
      <c r="SA14" s="669">
        <v>8624.9500000000007</v>
      </c>
    </row>
    <row r="15" spans="1:497">
      <c r="A15" s="507"/>
      <c r="B15" s="458"/>
      <c r="C15" s="508"/>
      <c r="D15" s="509"/>
      <c r="E15" s="458"/>
      <c r="F15" s="458"/>
      <c r="G15" s="464">
        <v>14</v>
      </c>
      <c r="H15" s="500" t="s">
        <v>83</v>
      </c>
      <c r="I15" s="525">
        <v>14</v>
      </c>
      <c r="J15" s="501" t="s">
        <v>311</v>
      </c>
      <c r="K15" s="666">
        <v>0.05</v>
      </c>
      <c r="L15" s="667">
        <v>268.87</v>
      </c>
      <c r="M15" s="668">
        <v>275.43</v>
      </c>
      <c r="N15" s="668">
        <v>284.94</v>
      </c>
      <c r="O15" s="669">
        <v>291.47000000000003</v>
      </c>
      <c r="P15" s="667">
        <v>297.87</v>
      </c>
      <c r="Q15" s="668">
        <v>307</v>
      </c>
      <c r="R15" s="668">
        <v>317.48</v>
      </c>
      <c r="S15" s="669">
        <v>322.02999999999997</v>
      </c>
      <c r="T15" s="670">
        <v>329.54</v>
      </c>
      <c r="U15" s="668">
        <v>332.77</v>
      </c>
      <c r="V15" s="668">
        <v>341.4</v>
      </c>
      <c r="W15" s="669">
        <v>342.84</v>
      </c>
      <c r="X15" s="670">
        <v>344.42</v>
      </c>
      <c r="Y15" s="668">
        <v>346.28</v>
      </c>
      <c r="Z15" s="668">
        <v>350.15</v>
      </c>
      <c r="AA15" s="669">
        <v>351.06</v>
      </c>
      <c r="AB15" s="670">
        <v>351.96</v>
      </c>
      <c r="AC15" s="668">
        <v>353.84</v>
      </c>
      <c r="AD15" s="668">
        <v>357.66</v>
      </c>
      <c r="AE15" s="669">
        <v>357.81</v>
      </c>
      <c r="AF15" s="670">
        <v>360.2</v>
      </c>
      <c r="AG15" s="668">
        <v>360.88</v>
      </c>
      <c r="AH15" s="668">
        <v>362.49</v>
      </c>
      <c r="AI15" s="669">
        <v>363.08</v>
      </c>
      <c r="AJ15" s="670">
        <v>364.15</v>
      </c>
      <c r="AK15" s="668">
        <v>366.12</v>
      </c>
      <c r="AL15" s="668">
        <v>367.26</v>
      </c>
      <c r="AM15" s="669">
        <v>367.48</v>
      </c>
      <c r="AN15" s="670">
        <v>371.39</v>
      </c>
      <c r="AO15" s="668">
        <v>372.87</v>
      </c>
      <c r="AP15" s="668">
        <v>376.57</v>
      </c>
      <c r="AQ15" s="669">
        <v>377.7</v>
      </c>
      <c r="AR15" s="670">
        <v>381.39</v>
      </c>
      <c r="AS15" s="668">
        <v>383.48</v>
      </c>
      <c r="AT15" s="668">
        <v>387.91</v>
      </c>
      <c r="AU15" s="669">
        <v>389.42</v>
      </c>
      <c r="AV15" s="670">
        <v>399.19</v>
      </c>
      <c r="AW15" s="668">
        <v>402.23</v>
      </c>
      <c r="AX15" s="668">
        <v>408.93</v>
      </c>
      <c r="AY15" s="669">
        <v>410.56</v>
      </c>
      <c r="AZ15" s="670">
        <v>416.23</v>
      </c>
      <c r="BA15" s="668">
        <v>418.83</v>
      </c>
      <c r="BB15" s="668">
        <v>426.15</v>
      </c>
      <c r="BC15" s="669">
        <v>427.58</v>
      </c>
      <c r="BD15" s="670">
        <v>431.75</v>
      </c>
      <c r="BE15" s="668">
        <v>434.02</v>
      </c>
      <c r="BF15" s="668">
        <v>436.95</v>
      </c>
      <c r="BG15" s="669">
        <v>437.42</v>
      </c>
      <c r="BH15" s="670">
        <v>440.32</v>
      </c>
      <c r="BI15" s="668">
        <v>444.65</v>
      </c>
      <c r="BJ15" s="668">
        <v>449.52</v>
      </c>
      <c r="BK15" s="669">
        <v>450.14</v>
      </c>
      <c r="BL15" s="670">
        <v>453.92</v>
      </c>
      <c r="BM15" s="668">
        <v>457.1</v>
      </c>
      <c r="BN15" s="668">
        <v>459.86</v>
      </c>
      <c r="BO15" s="669">
        <v>459.59</v>
      </c>
      <c r="BP15" s="670">
        <v>464.97</v>
      </c>
      <c r="BQ15" s="668">
        <v>467.37</v>
      </c>
      <c r="BR15" s="668">
        <v>469.13</v>
      </c>
      <c r="BS15" s="669">
        <v>470.36</v>
      </c>
      <c r="BT15" s="670">
        <v>473.69</v>
      </c>
      <c r="BU15" s="668">
        <v>477.42</v>
      </c>
      <c r="BV15" s="668">
        <v>480.99</v>
      </c>
      <c r="BW15" s="669">
        <v>481.23</v>
      </c>
      <c r="BX15" s="670">
        <v>486.3</v>
      </c>
      <c r="BY15" s="668">
        <v>489.3</v>
      </c>
      <c r="BZ15" s="668">
        <v>492.45</v>
      </c>
      <c r="CA15" s="669">
        <v>493.39</v>
      </c>
      <c r="CB15" s="670">
        <v>497.41</v>
      </c>
      <c r="CC15" s="668">
        <v>499.61</v>
      </c>
      <c r="CD15" s="668">
        <v>500.41</v>
      </c>
      <c r="CE15" s="669">
        <v>501.47</v>
      </c>
      <c r="CF15" s="670">
        <v>508.28</v>
      </c>
      <c r="CG15" s="668">
        <v>510.27</v>
      </c>
      <c r="CH15" s="668">
        <v>511.29</v>
      </c>
      <c r="CI15" s="669">
        <v>512.16</v>
      </c>
      <c r="CJ15" s="671">
        <v>515.92999999999995</v>
      </c>
      <c r="CK15" s="668">
        <v>520.55999999999995</v>
      </c>
      <c r="CL15" s="668">
        <v>523.14</v>
      </c>
      <c r="CM15" s="669">
        <v>523.67999999999995</v>
      </c>
      <c r="CN15" s="670">
        <v>526.04</v>
      </c>
      <c r="CO15" s="668">
        <v>526.70000000000005</v>
      </c>
      <c r="CP15" s="668">
        <v>528.41999999999996</v>
      </c>
      <c r="CQ15" s="669">
        <v>530.28</v>
      </c>
      <c r="CR15" s="670">
        <v>533</v>
      </c>
      <c r="CS15" s="668">
        <v>532.9</v>
      </c>
      <c r="CT15" s="668">
        <v>535.39</v>
      </c>
      <c r="CU15" s="669">
        <v>537.41999999999996</v>
      </c>
      <c r="CV15" s="667">
        <v>539.66999999999996</v>
      </c>
      <c r="CW15" s="668">
        <v>551.63</v>
      </c>
      <c r="CX15" s="668">
        <v>554.03</v>
      </c>
      <c r="CY15" s="669">
        <v>554.89</v>
      </c>
      <c r="CZ15" s="670">
        <v>560.29999999999995</v>
      </c>
      <c r="DA15" s="668">
        <v>563.87</v>
      </c>
      <c r="DB15" s="668">
        <v>564.09</v>
      </c>
      <c r="DC15" s="669">
        <v>566.98</v>
      </c>
      <c r="DD15" s="670">
        <v>572.42999999999995</v>
      </c>
      <c r="DE15" s="668">
        <v>579.15</v>
      </c>
      <c r="DF15" s="668">
        <v>587.47</v>
      </c>
      <c r="DG15" s="669">
        <v>594.66999999999996</v>
      </c>
      <c r="DH15" s="670">
        <v>603.21</v>
      </c>
      <c r="DI15" s="668">
        <v>607.88</v>
      </c>
      <c r="DJ15" s="668">
        <v>618.82000000000005</v>
      </c>
      <c r="DK15" s="669">
        <v>622.23</v>
      </c>
      <c r="DL15" s="670">
        <v>633.85</v>
      </c>
      <c r="DM15" s="668">
        <v>640.07000000000005</v>
      </c>
      <c r="DN15" s="668">
        <v>642.79999999999995</v>
      </c>
      <c r="DO15" s="669">
        <v>647.89</v>
      </c>
      <c r="DP15" s="670">
        <v>654.97</v>
      </c>
      <c r="DQ15" s="668">
        <v>660.82</v>
      </c>
      <c r="DR15" s="668">
        <v>666.4</v>
      </c>
      <c r="DS15" s="669">
        <v>668.25</v>
      </c>
      <c r="DT15" s="670">
        <v>672.17</v>
      </c>
      <c r="DU15" s="668">
        <v>679.9</v>
      </c>
      <c r="DV15" s="668">
        <v>689.75</v>
      </c>
      <c r="DW15" s="669">
        <v>696.2</v>
      </c>
      <c r="DX15" s="670">
        <v>704.84</v>
      </c>
      <c r="DY15" s="668">
        <v>708.1</v>
      </c>
      <c r="DZ15" s="668">
        <v>714.7</v>
      </c>
      <c r="EA15" s="669">
        <v>707.23</v>
      </c>
      <c r="EB15" s="670">
        <v>714.39</v>
      </c>
      <c r="EC15" s="668">
        <v>715.35</v>
      </c>
      <c r="ED15" s="668">
        <v>722.61</v>
      </c>
      <c r="EE15" s="669">
        <v>723.34</v>
      </c>
      <c r="EF15" s="670">
        <v>730.49</v>
      </c>
      <c r="EG15" s="668">
        <v>737.82</v>
      </c>
      <c r="EH15" s="668">
        <v>747.94</v>
      </c>
      <c r="EI15" s="669">
        <v>753.93</v>
      </c>
      <c r="EJ15" s="670">
        <v>757.76</v>
      </c>
      <c r="EK15" s="668">
        <v>764.47</v>
      </c>
      <c r="EL15" s="668">
        <v>768.52</v>
      </c>
      <c r="EM15" s="669">
        <v>772.18</v>
      </c>
      <c r="EN15" s="670">
        <v>782</v>
      </c>
      <c r="EO15" s="668">
        <v>784.6</v>
      </c>
      <c r="EP15" s="668">
        <v>792.86</v>
      </c>
      <c r="EQ15" s="669">
        <v>792.77</v>
      </c>
      <c r="ER15" s="670">
        <v>800.38</v>
      </c>
      <c r="ES15" s="668">
        <v>802.68</v>
      </c>
      <c r="ET15" s="668">
        <v>807.76</v>
      </c>
      <c r="EU15" s="669">
        <v>806.83</v>
      </c>
      <c r="EV15" s="670">
        <v>818.17</v>
      </c>
      <c r="EW15" s="668">
        <v>818.72</v>
      </c>
      <c r="EX15" s="668">
        <v>824.48</v>
      </c>
      <c r="EY15" s="669">
        <v>824.1</v>
      </c>
      <c r="EZ15" s="670">
        <v>831.82</v>
      </c>
      <c r="FA15" s="668">
        <v>831.91</v>
      </c>
      <c r="FB15" s="668">
        <v>838.22</v>
      </c>
      <c r="FC15" s="669">
        <v>837.49</v>
      </c>
      <c r="FD15" s="670">
        <v>842.48</v>
      </c>
      <c r="FE15" s="668">
        <v>844.31</v>
      </c>
      <c r="FF15" s="668">
        <v>849.56</v>
      </c>
      <c r="FG15" s="669">
        <v>850.53</v>
      </c>
      <c r="FH15" s="670">
        <v>836.69</v>
      </c>
      <c r="FI15" s="668">
        <v>841.08</v>
      </c>
      <c r="FJ15" s="668">
        <v>848.92</v>
      </c>
      <c r="FK15" s="669">
        <v>874.05</v>
      </c>
      <c r="FL15" s="670">
        <v>883.72</v>
      </c>
      <c r="FM15" s="668">
        <v>886.87</v>
      </c>
      <c r="FN15" s="668">
        <v>896.39</v>
      </c>
      <c r="FO15" s="669">
        <v>897.36</v>
      </c>
      <c r="FP15" s="670">
        <v>905</v>
      </c>
      <c r="FQ15" s="668">
        <v>908.51</v>
      </c>
      <c r="FR15" s="668">
        <v>908.8</v>
      </c>
      <c r="FS15" s="669">
        <v>910.87</v>
      </c>
      <c r="FT15" s="670">
        <v>923.38</v>
      </c>
      <c r="FU15" s="668">
        <v>933.83</v>
      </c>
      <c r="FV15" s="668">
        <v>954.45</v>
      </c>
      <c r="FW15" s="669">
        <v>979.48</v>
      </c>
      <c r="FX15" s="670">
        <v>992.88</v>
      </c>
      <c r="FY15" s="668">
        <v>1022.1</v>
      </c>
      <c r="FZ15" s="668">
        <v>1033.68</v>
      </c>
      <c r="GA15" s="669">
        <v>1059.8800000000001</v>
      </c>
      <c r="GB15" s="670">
        <v>1091.3800000000001</v>
      </c>
      <c r="GC15" s="668">
        <v>1099.18</v>
      </c>
      <c r="GD15" s="668">
        <v>1120.44</v>
      </c>
      <c r="GE15" s="669">
        <v>1123.69</v>
      </c>
      <c r="GF15" s="670">
        <v>1140.73</v>
      </c>
      <c r="GG15" s="668">
        <v>1144.23</v>
      </c>
      <c r="GH15" s="668">
        <v>1158.05</v>
      </c>
      <c r="GI15" s="669">
        <v>1161.24</v>
      </c>
      <c r="GJ15" s="670">
        <v>1170.43</v>
      </c>
      <c r="GK15" s="668">
        <v>1178.55</v>
      </c>
      <c r="GL15" s="668">
        <v>1187.77</v>
      </c>
      <c r="GM15" s="669">
        <v>1195.49</v>
      </c>
      <c r="GN15" s="670">
        <v>1203.21</v>
      </c>
      <c r="GO15" s="668">
        <v>1210.93</v>
      </c>
      <c r="GP15" s="668">
        <v>1218.6500000000001</v>
      </c>
      <c r="GQ15" s="669">
        <v>1230.46</v>
      </c>
      <c r="GR15" s="670">
        <v>1235.26</v>
      </c>
      <c r="GS15" s="668">
        <v>1243.3699999999999</v>
      </c>
      <c r="GT15" s="668">
        <v>1251.48</v>
      </c>
      <c r="GU15" s="669">
        <v>1259.5899999999999</v>
      </c>
      <c r="GV15" s="670">
        <v>1267.3800000000001</v>
      </c>
      <c r="GW15" s="668">
        <v>1275.7</v>
      </c>
      <c r="GX15" s="668">
        <v>1284.02</v>
      </c>
      <c r="GY15" s="669">
        <v>1292.3399999999999</v>
      </c>
      <c r="GZ15" s="670">
        <v>1300.33</v>
      </c>
      <c r="HA15" s="668">
        <v>1308.8699999999999</v>
      </c>
      <c r="HB15" s="668">
        <v>1317.4</v>
      </c>
      <c r="HC15" s="669">
        <v>1325.94</v>
      </c>
      <c r="HD15" s="670">
        <v>1334.14</v>
      </c>
      <c r="HE15" s="668">
        <v>1342.9</v>
      </c>
      <c r="HF15" s="668">
        <v>1351.65</v>
      </c>
      <c r="HG15" s="669">
        <v>1360.41</v>
      </c>
      <c r="HH15" s="670">
        <v>1368.83</v>
      </c>
      <c r="HI15" s="668">
        <v>1377.81</v>
      </c>
      <c r="HJ15" s="668">
        <v>1386.8</v>
      </c>
      <c r="HK15" s="669">
        <v>1395.78</v>
      </c>
      <c r="HL15" s="670">
        <v>1404.42</v>
      </c>
      <c r="HM15" s="668">
        <v>1413.64</v>
      </c>
      <c r="HN15" s="668">
        <v>1422.85</v>
      </c>
      <c r="HO15" s="669">
        <v>1432.07</v>
      </c>
      <c r="HP15" s="670">
        <v>1440.93</v>
      </c>
      <c r="HQ15" s="668">
        <v>1450.39</v>
      </c>
      <c r="HR15" s="668">
        <v>1459.85</v>
      </c>
      <c r="HS15" s="669">
        <v>1469.31</v>
      </c>
      <c r="HT15" s="670">
        <v>1478.4</v>
      </c>
      <c r="HU15" s="668">
        <v>1488.1</v>
      </c>
      <c r="HV15" s="668">
        <v>1497.8</v>
      </c>
      <c r="HW15" s="669">
        <v>1507.51</v>
      </c>
      <c r="HX15" s="670">
        <v>1516.83</v>
      </c>
      <c r="HY15" s="668">
        <v>1526.79</v>
      </c>
      <c r="HZ15" s="668">
        <v>1536.75</v>
      </c>
      <c r="IA15" s="669">
        <v>1546.7</v>
      </c>
      <c r="IB15" s="670">
        <v>1556.27</v>
      </c>
      <c r="IC15" s="668">
        <v>1566.49</v>
      </c>
      <c r="ID15" s="668">
        <v>1576.7</v>
      </c>
      <c r="IE15" s="669">
        <v>1586.92</v>
      </c>
      <c r="IF15" s="670">
        <v>1596.73</v>
      </c>
      <c r="IG15" s="668">
        <v>1607.22</v>
      </c>
      <c r="IH15" s="668">
        <v>1617.7</v>
      </c>
      <c r="II15" s="669">
        <v>1628.18</v>
      </c>
      <c r="IJ15" s="670">
        <v>1638.25</v>
      </c>
      <c r="IK15" s="668">
        <v>1649</v>
      </c>
      <c r="IL15" s="668">
        <v>1659.76</v>
      </c>
      <c r="IM15" s="669">
        <v>1670.51</v>
      </c>
      <c r="IN15" s="670">
        <v>1680.84</v>
      </c>
      <c r="IO15" s="668">
        <v>1691.88</v>
      </c>
      <c r="IP15" s="668">
        <v>1702.91</v>
      </c>
      <c r="IQ15" s="669">
        <v>1713.94</v>
      </c>
      <c r="IR15" s="670">
        <v>1724.55</v>
      </c>
      <c r="IS15" s="668">
        <v>1735.87</v>
      </c>
      <c r="IT15" s="668">
        <v>1747.19</v>
      </c>
      <c r="IU15" s="669">
        <v>1758.51</v>
      </c>
      <c r="IV15" s="670">
        <v>1769.38</v>
      </c>
      <c r="IW15" s="668">
        <v>1781</v>
      </c>
      <c r="IX15" s="668">
        <v>1792.61</v>
      </c>
      <c r="IY15" s="669">
        <v>1804.23</v>
      </c>
      <c r="IZ15" s="670">
        <v>1815.39</v>
      </c>
      <c r="JA15" s="668">
        <v>1827.3</v>
      </c>
      <c r="JB15" s="668">
        <v>1839.22</v>
      </c>
      <c r="JC15" s="669">
        <v>1851.14</v>
      </c>
      <c r="JD15" s="670">
        <v>1862.59</v>
      </c>
      <c r="JE15" s="668">
        <v>1874.81</v>
      </c>
      <c r="JF15" s="668">
        <v>1887.04</v>
      </c>
      <c r="JG15" s="669">
        <v>1899.27</v>
      </c>
      <c r="JH15" s="670">
        <v>1911.02</v>
      </c>
      <c r="JI15" s="668">
        <v>1923.56</v>
      </c>
      <c r="JJ15" s="668">
        <v>1936.1</v>
      </c>
      <c r="JK15" s="669">
        <v>1948.65</v>
      </c>
      <c r="JL15" s="670">
        <v>1960.7</v>
      </c>
      <c r="JM15" s="668">
        <v>1973.57</v>
      </c>
      <c r="JN15" s="668">
        <v>1986.44</v>
      </c>
      <c r="JO15" s="669">
        <v>1999.31</v>
      </c>
      <c r="JP15" s="670">
        <v>2011.68</v>
      </c>
      <c r="JQ15" s="668">
        <v>2024.88</v>
      </c>
      <c r="JR15" s="668">
        <v>2038.09</v>
      </c>
      <c r="JS15" s="669">
        <v>2051.29</v>
      </c>
      <c r="JT15" s="670">
        <v>2063.98</v>
      </c>
      <c r="JU15" s="668">
        <v>2077.5300000000002</v>
      </c>
      <c r="JV15" s="668">
        <v>2091.08</v>
      </c>
      <c r="JW15" s="669">
        <v>2104.63</v>
      </c>
      <c r="JX15" s="670">
        <v>2117.65</v>
      </c>
      <c r="JY15" s="668">
        <v>2131.5500000000002</v>
      </c>
      <c r="JZ15" s="668">
        <v>2145.4499999999998</v>
      </c>
      <c r="KA15" s="669">
        <v>2159.35</v>
      </c>
      <c r="KB15" s="670">
        <v>2172.71</v>
      </c>
      <c r="KC15" s="668">
        <v>2186.9699999999998</v>
      </c>
      <c r="KD15" s="668">
        <v>2201.23</v>
      </c>
      <c r="KE15" s="669">
        <v>2215.4899999999998</v>
      </c>
      <c r="KF15" s="670">
        <v>2229.1999999999998</v>
      </c>
      <c r="KG15" s="668">
        <v>2243.83</v>
      </c>
      <c r="KH15" s="668">
        <v>2258.46</v>
      </c>
      <c r="KI15" s="669">
        <v>2273.09</v>
      </c>
      <c r="KJ15" s="670">
        <v>2287.16</v>
      </c>
      <c r="KK15" s="668">
        <v>2302.17</v>
      </c>
      <c r="KL15" s="668">
        <v>2317.1799999999998</v>
      </c>
      <c r="KM15" s="669">
        <v>2332.19</v>
      </c>
      <c r="KN15" s="670">
        <v>2346.62</v>
      </c>
      <c r="KO15" s="668">
        <v>2362.0300000000002</v>
      </c>
      <c r="KP15" s="668">
        <v>2377.4299999999998</v>
      </c>
      <c r="KQ15" s="669">
        <v>2392.83</v>
      </c>
      <c r="KR15" s="670">
        <v>2407.63</v>
      </c>
      <c r="KS15" s="668">
        <v>2423.44</v>
      </c>
      <c r="KT15" s="668">
        <v>2439.2399999999998</v>
      </c>
      <c r="KU15" s="669">
        <v>2455.0500000000002</v>
      </c>
      <c r="KV15" s="670">
        <v>2470.23</v>
      </c>
      <c r="KW15" s="668">
        <v>2486.4499999999998</v>
      </c>
      <c r="KX15" s="668">
        <v>2502.66</v>
      </c>
      <c r="KY15" s="669">
        <v>2518.88</v>
      </c>
      <c r="KZ15" s="670">
        <v>2534.46</v>
      </c>
      <c r="LA15" s="668">
        <v>2551.09</v>
      </c>
      <c r="LB15" s="668">
        <v>2567.73</v>
      </c>
      <c r="LC15" s="669">
        <v>2584.37</v>
      </c>
      <c r="LD15" s="670">
        <v>2600.35</v>
      </c>
      <c r="LE15" s="668">
        <v>2617.42</v>
      </c>
      <c r="LF15" s="668">
        <v>2634.49</v>
      </c>
      <c r="LG15" s="669">
        <v>2651.56</v>
      </c>
      <c r="LH15" s="670">
        <v>2667.96</v>
      </c>
      <c r="LI15" s="668">
        <v>2685.48</v>
      </c>
      <c r="LJ15" s="668">
        <v>2702.99</v>
      </c>
      <c r="LK15" s="669">
        <v>2720.5</v>
      </c>
      <c r="LL15" s="670">
        <v>2737.33</v>
      </c>
      <c r="LM15" s="668">
        <v>2755.3</v>
      </c>
      <c r="LN15" s="668">
        <v>2773.27</v>
      </c>
      <c r="LO15" s="669">
        <v>2791.23</v>
      </c>
      <c r="LP15" s="670">
        <v>2808.5</v>
      </c>
      <c r="LQ15" s="668">
        <v>2826.94</v>
      </c>
      <c r="LR15" s="668">
        <v>2845.37</v>
      </c>
      <c r="LS15" s="669">
        <v>2863.81</v>
      </c>
      <c r="LT15" s="670">
        <v>2881.52</v>
      </c>
      <c r="LU15" s="668">
        <v>2900.44</v>
      </c>
      <c r="LV15" s="668">
        <v>2919.35</v>
      </c>
      <c r="LW15" s="669">
        <v>2938.27</v>
      </c>
      <c r="LX15" s="670">
        <v>2956.44</v>
      </c>
      <c r="LY15" s="668">
        <v>2975.85</v>
      </c>
      <c r="LZ15" s="668">
        <v>2995.25</v>
      </c>
      <c r="MA15" s="669">
        <v>3014.66</v>
      </c>
      <c r="MB15" s="670">
        <v>3033.31</v>
      </c>
      <c r="MC15" s="668">
        <v>3053.22</v>
      </c>
      <c r="MD15" s="668">
        <v>3073.13</v>
      </c>
      <c r="ME15" s="669">
        <v>3093.04</v>
      </c>
      <c r="MF15" s="670">
        <v>3112.18</v>
      </c>
      <c r="MG15" s="668">
        <v>3132.6</v>
      </c>
      <c r="MH15" s="668">
        <v>3153.03</v>
      </c>
      <c r="MI15" s="669">
        <v>3173.46</v>
      </c>
      <c r="MJ15" s="670">
        <v>3193.09</v>
      </c>
      <c r="MK15" s="668">
        <v>3214.05</v>
      </c>
      <c r="ML15" s="668">
        <v>3235.01</v>
      </c>
      <c r="MM15" s="669">
        <v>3255.97</v>
      </c>
      <c r="MN15" s="670">
        <v>3276.11</v>
      </c>
      <c r="MO15" s="668">
        <v>3297.62</v>
      </c>
      <c r="MP15" s="668">
        <v>3319.12</v>
      </c>
      <c r="MQ15" s="669">
        <v>3340.63</v>
      </c>
      <c r="MR15" s="670">
        <v>3361.29</v>
      </c>
      <c r="MS15" s="668">
        <v>3383.35</v>
      </c>
      <c r="MT15" s="668">
        <v>3405.42</v>
      </c>
      <c r="MU15" s="669">
        <v>3427.48</v>
      </c>
      <c r="MV15" s="670">
        <v>3448.68</v>
      </c>
      <c r="MW15" s="668">
        <v>3471.32</v>
      </c>
      <c r="MX15" s="668">
        <v>3493.96</v>
      </c>
      <c r="MY15" s="669">
        <v>3516.6</v>
      </c>
      <c r="MZ15" s="670">
        <v>3538.35</v>
      </c>
      <c r="NA15" s="668">
        <v>3561.58</v>
      </c>
      <c r="NB15" s="668">
        <v>3584.8</v>
      </c>
      <c r="NC15" s="669">
        <v>3608.03</v>
      </c>
      <c r="ND15" s="670">
        <v>3630.35</v>
      </c>
      <c r="NE15" s="668">
        <v>3654.18</v>
      </c>
      <c r="NF15" s="668">
        <v>3678.01</v>
      </c>
      <c r="NG15" s="669">
        <v>3701.84</v>
      </c>
      <c r="NH15" s="670">
        <v>3724.74</v>
      </c>
      <c r="NI15" s="668">
        <v>3749.19</v>
      </c>
      <c r="NJ15" s="668">
        <v>3773.64</v>
      </c>
      <c r="NK15" s="669">
        <v>3798.08</v>
      </c>
      <c r="NL15" s="670">
        <v>3821.58</v>
      </c>
      <c r="NM15" s="668">
        <v>3846.66</v>
      </c>
      <c r="NN15" s="668">
        <v>3871.75</v>
      </c>
      <c r="NO15" s="669">
        <v>3896.83</v>
      </c>
      <c r="NP15" s="670">
        <v>3920.94</v>
      </c>
      <c r="NQ15" s="668">
        <v>3946.68</v>
      </c>
      <c r="NR15" s="668">
        <v>3972.42</v>
      </c>
      <c r="NS15" s="669">
        <v>3998.15</v>
      </c>
      <c r="NT15" s="670">
        <v>4022.89</v>
      </c>
      <c r="NU15" s="668">
        <v>4049.29</v>
      </c>
      <c r="NV15" s="668">
        <v>4075.7</v>
      </c>
      <c r="NW15" s="669">
        <v>4102.1000000000004</v>
      </c>
      <c r="NX15" s="670">
        <v>4127.4799999999996</v>
      </c>
      <c r="NY15" s="668">
        <v>4154.57</v>
      </c>
      <c r="NZ15" s="668">
        <v>4181.67</v>
      </c>
      <c r="OA15" s="669">
        <v>4208.76</v>
      </c>
      <c r="OB15" s="670">
        <v>4234.8</v>
      </c>
      <c r="OC15" s="668">
        <v>4262.59</v>
      </c>
      <c r="OD15" s="668">
        <v>4290.3900000000003</v>
      </c>
      <c r="OE15" s="669">
        <v>4318.1899999999996</v>
      </c>
      <c r="OF15" s="670">
        <v>4344.8999999999996</v>
      </c>
      <c r="OG15" s="668">
        <v>4373.42</v>
      </c>
      <c r="OH15" s="668">
        <v>4401.9399999999996</v>
      </c>
      <c r="OI15" s="669">
        <v>4430.46</v>
      </c>
      <c r="OJ15" s="670">
        <v>4457.87</v>
      </c>
      <c r="OK15" s="668">
        <v>4487.13</v>
      </c>
      <c r="OL15" s="668">
        <v>4516.3900000000003</v>
      </c>
      <c r="OM15" s="669">
        <v>4545.6499999999996</v>
      </c>
      <c r="ON15" s="670">
        <v>4573.7700000000004</v>
      </c>
      <c r="OO15" s="668">
        <v>4603.79</v>
      </c>
      <c r="OP15" s="668">
        <v>4633.82</v>
      </c>
      <c r="OQ15" s="669">
        <v>4663.84</v>
      </c>
      <c r="OR15" s="670">
        <v>4692.6899999999996</v>
      </c>
      <c r="OS15" s="668">
        <v>4723.49</v>
      </c>
      <c r="OT15" s="668">
        <v>4754.3</v>
      </c>
      <c r="OU15" s="669">
        <v>4785.1000000000004</v>
      </c>
      <c r="OV15" s="670">
        <v>4814.7</v>
      </c>
      <c r="OW15" s="668">
        <v>4846.3</v>
      </c>
      <c r="OX15" s="668">
        <v>4877.91</v>
      </c>
      <c r="OY15" s="669">
        <v>4909.51</v>
      </c>
      <c r="OZ15" s="670">
        <v>4939.88</v>
      </c>
      <c r="PA15" s="668">
        <v>4972.3100000000004</v>
      </c>
      <c r="PB15" s="668">
        <v>5004.7299999999996</v>
      </c>
      <c r="PC15" s="669">
        <v>5037.16</v>
      </c>
      <c r="PD15" s="670">
        <v>5068.32</v>
      </c>
      <c r="PE15" s="668">
        <v>5101.59</v>
      </c>
      <c r="PF15" s="668">
        <v>5134.8599999999997</v>
      </c>
      <c r="PG15" s="669">
        <v>5168.12</v>
      </c>
      <c r="PH15" s="670">
        <v>5200.1000000000004</v>
      </c>
      <c r="PI15" s="668">
        <v>5234.2299999999996</v>
      </c>
      <c r="PJ15" s="668">
        <v>5268.36</v>
      </c>
      <c r="PK15" s="669">
        <v>5302.5</v>
      </c>
      <c r="PL15" s="670">
        <v>5335.3</v>
      </c>
      <c r="PM15" s="668">
        <v>5370.32</v>
      </c>
      <c r="PN15" s="668">
        <v>5405.34</v>
      </c>
      <c r="PO15" s="669">
        <v>5440.36</v>
      </c>
      <c r="PP15" s="670">
        <v>5474.02</v>
      </c>
      <c r="PQ15" s="668">
        <v>5509.95</v>
      </c>
      <c r="PR15" s="668">
        <v>5545.88</v>
      </c>
      <c r="PS15" s="669">
        <v>5581.81</v>
      </c>
      <c r="PT15" s="670">
        <v>5616.34</v>
      </c>
      <c r="PU15" s="668">
        <v>5653.21</v>
      </c>
      <c r="PV15" s="668">
        <v>5690.07</v>
      </c>
      <c r="PW15" s="669">
        <v>5726.94</v>
      </c>
      <c r="PX15" s="670">
        <v>5762.36</v>
      </c>
      <c r="PY15" s="668">
        <v>5800.19</v>
      </c>
      <c r="PZ15" s="668">
        <v>5838.01</v>
      </c>
      <c r="QA15" s="669">
        <v>5875.84</v>
      </c>
      <c r="QB15" s="670">
        <v>5912.19</v>
      </c>
      <c r="QC15" s="668">
        <v>5950.99</v>
      </c>
      <c r="QD15" s="668">
        <v>5989.8</v>
      </c>
      <c r="QE15" s="669">
        <v>6028.61</v>
      </c>
      <c r="QF15" s="670">
        <v>6065.9</v>
      </c>
      <c r="QG15" s="668">
        <v>6105.72</v>
      </c>
      <c r="QH15" s="668">
        <v>6145.54</v>
      </c>
      <c r="QI15" s="669">
        <v>6185.35</v>
      </c>
      <c r="QJ15" s="670">
        <v>6223.62</v>
      </c>
      <c r="QK15" s="668">
        <v>6264.47</v>
      </c>
      <c r="QL15" s="668">
        <v>6305.32</v>
      </c>
      <c r="QM15" s="669">
        <v>6346.17</v>
      </c>
      <c r="QN15" s="670">
        <v>6385.43</v>
      </c>
      <c r="QO15" s="668">
        <v>6427.34</v>
      </c>
      <c r="QP15" s="668">
        <v>6469.26</v>
      </c>
      <c r="QQ15" s="669">
        <v>6511.17</v>
      </c>
      <c r="QR15" s="670">
        <v>6551.45</v>
      </c>
      <c r="QS15" s="668">
        <v>6594.46</v>
      </c>
      <c r="QT15" s="668">
        <v>6637.46</v>
      </c>
      <c r="QU15" s="669">
        <v>6680.46</v>
      </c>
      <c r="QV15" s="670">
        <v>6721.79</v>
      </c>
      <c r="QW15" s="668">
        <v>6765.91</v>
      </c>
      <c r="QX15" s="668">
        <v>6810.03</v>
      </c>
      <c r="QY15" s="669">
        <v>6854.15</v>
      </c>
      <c r="QZ15" s="670">
        <v>6896.56</v>
      </c>
      <c r="RA15" s="668">
        <v>6941.83</v>
      </c>
      <c r="RB15" s="668">
        <v>6987.09</v>
      </c>
      <c r="RC15" s="669">
        <v>7032.36</v>
      </c>
      <c r="RD15" s="670">
        <v>7075.87</v>
      </c>
      <c r="RE15" s="668">
        <v>7122.31</v>
      </c>
      <c r="RF15" s="668">
        <v>7168.76</v>
      </c>
      <c r="RG15" s="669">
        <v>7215.2</v>
      </c>
      <c r="RH15" s="670">
        <v>7259.84</v>
      </c>
      <c r="RI15" s="668">
        <v>7307.49</v>
      </c>
      <c r="RJ15" s="668">
        <v>7355.15</v>
      </c>
      <c r="RK15" s="669">
        <v>7402.8</v>
      </c>
      <c r="RL15" s="670">
        <v>7448.59</v>
      </c>
      <c r="RM15" s="668">
        <v>7497.49</v>
      </c>
      <c r="RN15" s="668">
        <v>7546.38</v>
      </c>
      <c r="RO15" s="669">
        <v>7595.27</v>
      </c>
      <c r="RP15" s="670">
        <v>7642.26</v>
      </c>
      <c r="RQ15" s="668">
        <v>7692.42</v>
      </c>
      <c r="RR15" s="668">
        <v>7742.59</v>
      </c>
      <c r="RS15" s="669">
        <v>7792.75</v>
      </c>
      <c r="RT15" s="670">
        <v>7840.96</v>
      </c>
      <c r="RU15" s="668">
        <v>7892.43</v>
      </c>
      <c r="RV15" s="668">
        <v>7943.89</v>
      </c>
      <c r="RW15" s="669">
        <v>7995.36</v>
      </c>
      <c r="RX15" s="670">
        <v>8044.82</v>
      </c>
      <c r="RY15" s="668">
        <v>8097.63</v>
      </c>
      <c r="RZ15" s="668">
        <v>8150.43</v>
      </c>
      <c r="SA15" s="669">
        <v>8203.24</v>
      </c>
    </row>
    <row r="16" spans="1:497">
      <c r="A16" s="507"/>
      <c r="B16" s="458"/>
      <c r="C16" s="458"/>
      <c r="D16" s="509"/>
      <c r="E16" s="458"/>
      <c r="F16" s="458"/>
      <c r="G16" s="464">
        <v>15</v>
      </c>
      <c r="H16" s="500" t="s">
        <v>63</v>
      </c>
      <c r="I16" s="525">
        <v>15</v>
      </c>
      <c r="J16" s="501" t="s">
        <v>312</v>
      </c>
      <c r="K16" s="666">
        <v>0.05</v>
      </c>
      <c r="L16" s="667">
        <v>270.52</v>
      </c>
      <c r="M16" s="668">
        <v>275.77999999999997</v>
      </c>
      <c r="N16" s="668">
        <v>285.60000000000002</v>
      </c>
      <c r="O16" s="669">
        <v>291.08</v>
      </c>
      <c r="P16" s="667">
        <v>296.16000000000003</v>
      </c>
      <c r="Q16" s="668">
        <v>303.75</v>
      </c>
      <c r="R16" s="668">
        <v>315.68</v>
      </c>
      <c r="S16" s="669">
        <v>320.27999999999997</v>
      </c>
      <c r="T16" s="670">
        <v>326.14999999999998</v>
      </c>
      <c r="U16" s="668">
        <v>328.53</v>
      </c>
      <c r="V16" s="668">
        <v>339.43</v>
      </c>
      <c r="W16" s="669">
        <v>340.6</v>
      </c>
      <c r="X16" s="670">
        <v>341.33</v>
      </c>
      <c r="Y16" s="668">
        <v>343.87</v>
      </c>
      <c r="Z16" s="668">
        <v>349.13</v>
      </c>
      <c r="AA16" s="669">
        <v>350.51</v>
      </c>
      <c r="AB16" s="670">
        <v>351.28</v>
      </c>
      <c r="AC16" s="668">
        <v>353.23</v>
      </c>
      <c r="AD16" s="668">
        <v>357.74</v>
      </c>
      <c r="AE16" s="669">
        <v>357.71</v>
      </c>
      <c r="AF16" s="670">
        <v>357.94</v>
      </c>
      <c r="AG16" s="668">
        <v>359.12</v>
      </c>
      <c r="AH16" s="668">
        <v>360.8</v>
      </c>
      <c r="AI16" s="669">
        <v>360.91</v>
      </c>
      <c r="AJ16" s="670">
        <v>360.26</v>
      </c>
      <c r="AK16" s="668">
        <v>362.26</v>
      </c>
      <c r="AL16" s="668">
        <v>363.58</v>
      </c>
      <c r="AM16" s="669">
        <v>363.91</v>
      </c>
      <c r="AN16" s="670">
        <v>366.29</v>
      </c>
      <c r="AO16" s="668">
        <v>368.16</v>
      </c>
      <c r="AP16" s="668">
        <v>372.27</v>
      </c>
      <c r="AQ16" s="669">
        <v>374.39</v>
      </c>
      <c r="AR16" s="670">
        <v>378.8</v>
      </c>
      <c r="AS16" s="668">
        <v>382.73</v>
      </c>
      <c r="AT16" s="668">
        <v>386.7</v>
      </c>
      <c r="AU16" s="669">
        <v>388.36</v>
      </c>
      <c r="AV16" s="670">
        <v>394.83</v>
      </c>
      <c r="AW16" s="668">
        <v>398.49</v>
      </c>
      <c r="AX16" s="668">
        <v>402.75</v>
      </c>
      <c r="AY16" s="669">
        <v>404</v>
      </c>
      <c r="AZ16" s="670">
        <v>405.46</v>
      </c>
      <c r="BA16" s="668">
        <v>408.36</v>
      </c>
      <c r="BB16" s="668">
        <v>414.01</v>
      </c>
      <c r="BC16" s="669">
        <v>415.03</v>
      </c>
      <c r="BD16" s="670">
        <v>417.23</v>
      </c>
      <c r="BE16" s="668">
        <v>419.02</v>
      </c>
      <c r="BF16" s="668">
        <v>421.7</v>
      </c>
      <c r="BG16" s="669">
        <v>422.01</v>
      </c>
      <c r="BH16" s="670">
        <v>424.47</v>
      </c>
      <c r="BI16" s="668">
        <v>428.96</v>
      </c>
      <c r="BJ16" s="668">
        <v>433.01</v>
      </c>
      <c r="BK16" s="669">
        <v>433.35</v>
      </c>
      <c r="BL16" s="670">
        <v>436.37</v>
      </c>
      <c r="BM16" s="668">
        <v>441.4</v>
      </c>
      <c r="BN16" s="668">
        <v>444.14</v>
      </c>
      <c r="BO16" s="669">
        <v>445.43</v>
      </c>
      <c r="BP16" s="670">
        <v>449.93</v>
      </c>
      <c r="BQ16" s="668">
        <v>453.36</v>
      </c>
      <c r="BR16" s="668">
        <v>455.18</v>
      </c>
      <c r="BS16" s="669">
        <v>456.83</v>
      </c>
      <c r="BT16" s="670">
        <v>460.62</v>
      </c>
      <c r="BU16" s="668">
        <v>466.66</v>
      </c>
      <c r="BV16" s="668">
        <v>471.12</v>
      </c>
      <c r="BW16" s="669">
        <v>471.24</v>
      </c>
      <c r="BX16" s="670">
        <v>473.49</v>
      </c>
      <c r="BY16" s="668">
        <v>476.42</v>
      </c>
      <c r="BZ16" s="668">
        <v>480.07</v>
      </c>
      <c r="CA16" s="669">
        <v>480.75</v>
      </c>
      <c r="CB16" s="670">
        <v>482.63</v>
      </c>
      <c r="CC16" s="668">
        <v>485.59</v>
      </c>
      <c r="CD16" s="668">
        <v>487.37</v>
      </c>
      <c r="CE16" s="669">
        <v>489.24</v>
      </c>
      <c r="CF16" s="670">
        <v>493.85</v>
      </c>
      <c r="CG16" s="668">
        <v>496.31</v>
      </c>
      <c r="CH16" s="668">
        <v>497.18</v>
      </c>
      <c r="CI16" s="669">
        <v>496.64</v>
      </c>
      <c r="CJ16" s="671">
        <v>497.88</v>
      </c>
      <c r="CK16" s="668">
        <v>502.33</v>
      </c>
      <c r="CL16" s="668">
        <v>506.75</v>
      </c>
      <c r="CM16" s="669">
        <v>506.45</v>
      </c>
      <c r="CN16" s="670">
        <v>509.22</v>
      </c>
      <c r="CO16" s="668">
        <v>512.17999999999995</v>
      </c>
      <c r="CP16" s="668">
        <v>514.03</v>
      </c>
      <c r="CQ16" s="669">
        <v>515.04999999999995</v>
      </c>
      <c r="CR16" s="670">
        <v>516.54</v>
      </c>
      <c r="CS16" s="668">
        <v>516.30999999999995</v>
      </c>
      <c r="CT16" s="668">
        <v>519.92999999999995</v>
      </c>
      <c r="CU16" s="669">
        <v>521.86</v>
      </c>
      <c r="CV16" s="667">
        <v>523.79999999999995</v>
      </c>
      <c r="CW16" s="668">
        <v>536.25</v>
      </c>
      <c r="CX16" s="668">
        <v>541.49</v>
      </c>
      <c r="CY16" s="669">
        <v>541.59</v>
      </c>
      <c r="CZ16" s="670">
        <v>545.36</v>
      </c>
      <c r="DA16" s="668">
        <v>549.52</v>
      </c>
      <c r="DB16" s="668">
        <v>550.19000000000005</v>
      </c>
      <c r="DC16" s="669">
        <v>554.41999999999996</v>
      </c>
      <c r="DD16" s="670">
        <v>563.84</v>
      </c>
      <c r="DE16" s="668">
        <v>582.41999999999996</v>
      </c>
      <c r="DF16" s="668">
        <v>594.09</v>
      </c>
      <c r="DG16" s="669">
        <v>607.65</v>
      </c>
      <c r="DH16" s="670">
        <v>615.61</v>
      </c>
      <c r="DI16" s="668">
        <v>618</v>
      </c>
      <c r="DJ16" s="668">
        <v>623.58000000000004</v>
      </c>
      <c r="DK16" s="669">
        <v>630.33000000000004</v>
      </c>
      <c r="DL16" s="670">
        <v>644.64</v>
      </c>
      <c r="DM16" s="668">
        <v>651.23</v>
      </c>
      <c r="DN16" s="668">
        <v>658.68</v>
      </c>
      <c r="DO16" s="669">
        <v>666.93</v>
      </c>
      <c r="DP16" s="670">
        <v>669.92</v>
      </c>
      <c r="DQ16" s="668">
        <v>687.06</v>
      </c>
      <c r="DR16" s="668">
        <v>693.47</v>
      </c>
      <c r="DS16" s="669">
        <v>691.82</v>
      </c>
      <c r="DT16" s="670">
        <v>697.52</v>
      </c>
      <c r="DU16" s="668">
        <v>714.17</v>
      </c>
      <c r="DV16" s="668">
        <v>739.43</v>
      </c>
      <c r="DW16" s="669">
        <v>737.4</v>
      </c>
      <c r="DX16" s="670">
        <v>721.64</v>
      </c>
      <c r="DY16" s="668">
        <v>712.69</v>
      </c>
      <c r="DZ16" s="668">
        <v>718.95</v>
      </c>
      <c r="EA16" s="669">
        <v>719.93</v>
      </c>
      <c r="EB16" s="670">
        <v>726.98</v>
      </c>
      <c r="EC16" s="668">
        <v>735.23</v>
      </c>
      <c r="ED16" s="668">
        <v>744.32</v>
      </c>
      <c r="EE16" s="669">
        <v>745.35</v>
      </c>
      <c r="EF16" s="670">
        <v>753.7</v>
      </c>
      <c r="EG16" s="668">
        <v>767.06</v>
      </c>
      <c r="EH16" s="668">
        <v>776.75</v>
      </c>
      <c r="EI16" s="669">
        <v>779.51</v>
      </c>
      <c r="EJ16" s="670">
        <v>785.64</v>
      </c>
      <c r="EK16" s="668">
        <v>789.19</v>
      </c>
      <c r="EL16" s="668">
        <v>790.48</v>
      </c>
      <c r="EM16" s="669">
        <v>790.25</v>
      </c>
      <c r="EN16" s="670">
        <v>798.03</v>
      </c>
      <c r="EO16" s="668">
        <v>800.91</v>
      </c>
      <c r="EP16" s="668">
        <v>806.93</v>
      </c>
      <c r="EQ16" s="669">
        <v>807.9</v>
      </c>
      <c r="ER16" s="670">
        <v>814.93</v>
      </c>
      <c r="ES16" s="668">
        <v>818.17</v>
      </c>
      <c r="ET16" s="668">
        <v>824.49</v>
      </c>
      <c r="EU16" s="669">
        <v>824.81</v>
      </c>
      <c r="EV16" s="670">
        <v>829.76</v>
      </c>
      <c r="EW16" s="668">
        <v>825.49</v>
      </c>
      <c r="EX16" s="668">
        <v>830.81</v>
      </c>
      <c r="EY16" s="669">
        <v>827.98</v>
      </c>
      <c r="EZ16" s="670">
        <v>829</v>
      </c>
      <c r="FA16" s="668">
        <v>830.77</v>
      </c>
      <c r="FB16" s="668">
        <v>843.12</v>
      </c>
      <c r="FC16" s="669">
        <v>841.09</v>
      </c>
      <c r="FD16" s="670">
        <v>847.11</v>
      </c>
      <c r="FE16" s="668">
        <v>853.8</v>
      </c>
      <c r="FF16" s="668">
        <v>862.71</v>
      </c>
      <c r="FG16" s="669">
        <v>863.98</v>
      </c>
      <c r="FH16" s="670">
        <v>854.63</v>
      </c>
      <c r="FI16" s="668">
        <v>864.74</v>
      </c>
      <c r="FJ16" s="668">
        <v>877.35</v>
      </c>
      <c r="FK16" s="669">
        <v>898.23</v>
      </c>
      <c r="FL16" s="670">
        <v>906.43</v>
      </c>
      <c r="FM16" s="668">
        <v>909.95</v>
      </c>
      <c r="FN16" s="668">
        <v>914.36</v>
      </c>
      <c r="FO16" s="669">
        <v>912.39</v>
      </c>
      <c r="FP16" s="670">
        <v>916.23</v>
      </c>
      <c r="FQ16" s="668">
        <v>919.83</v>
      </c>
      <c r="FR16" s="668">
        <v>920.57</v>
      </c>
      <c r="FS16" s="669">
        <v>923.99</v>
      </c>
      <c r="FT16" s="670">
        <v>941.65</v>
      </c>
      <c r="FU16" s="668">
        <v>976.27</v>
      </c>
      <c r="FV16" s="668">
        <v>1011.76</v>
      </c>
      <c r="FW16" s="669">
        <v>1044.1099999999999</v>
      </c>
      <c r="FX16" s="670">
        <v>1071.77</v>
      </c>
      <c r="FY16" s="668">
        <v>1098.56</v>
      </c>
      <c r="FZ16" s="668">
        <v>1110.5899999999999</v>
      </c>
      <c r="GA16" s="669">
        <v>1116.1500000000001</v>
      </c>
      <c r="GB16" s="670">
        <v>1132.2</v>
      </c>
      <c r="GC16" s="668">
        <v>1144.19</v>
      </c>
      <c r="GD16" s="668">
        <v>1163.1199999999999</v>
      </c>
      <c r="GE16" s="669">
        <v>1163.1600000000001</v>
      </c>
      <c r="GF16" s="670">
        <v>1174.3900000000001</v>
      </c>
      <c r="GG16" s="668">
        <v>1176.07</v>
      </c>
      <c r="GH16" s="668">
        <v>1180.1600000000001</v>
      </c>
      <c r="GI16" s="669">
        <v>1179.73</v>
      </c>
      <c r="GJ16" s="670">
        <v>1182.83</v>
      </c>
      <c r="GK16" s="668">
        <v>1194.74</v>
      </c>
      <c r="GL16" s="668">
        <v>1206.96</v>
      </c>
      <c r="GM16" s="669">
        <v>1214.81</v>
      </c>
      <c r="GN16" s="670">
        <v>1222.6500000000001</v>
      </c>
      <c r="GO16" s="668">
        <v>1230.5</v>
      </c>
      <c r="GP16" s="668">
        <v>1238.3399999999999</v>
      </c>
      <c r="GQ16" s="669">
        <v>1250.3399999999999</v>
      </c>
      <c r="GR16" s="670">
        <v>1255.22</v>
      </c>
      <c r="GS16" s="668">
        <v>1263.46</v>
      </c>
      <c r="GT16" s="668">
        <v>1271.7</v>
      </c>
      <c r="GU16" s="669">
        <v>1279.94</v>
      </c>
      <c r="GV16" s="670">
        <v>1287.8599999999999</v>
      </c>
      <c r="GW16" s="668">
        <v>1296.31</v>
      </c>
      <c r="GX16" s="668">
        <v>1304.76</v>
      </c>
      <c r="GY16" s="669">
        <v>1313.22</v>
      </c>
      <c r="GZ16" s="670">
        <v>1321.34</v>
      </c>
      <c r="HA16" s="668">
        <v>1330.01</v>
      </c>
      <c r="HB16" s="668">
        <v>1338.69</v>
      </c>
      <c r="HC16" s="669">
        <v>1347.36</v>
      </c>
      <c r="HD16" s="670">
        <v>1355.69</v>
      </c>
      <c r="HE16" s="668">
        <v>1364.59</v>
      </c>
      <c r="HF16" s="668">
        <v>1373.49</v>
      </c>
      <c r="HG16" s="669">
        <v>1382.39</v>
      </c>
      <c r="HH16" s="670">
        <v>1390.94</v>
      </c>
      <c r="HI16" s="668">
        <v>1400.07</v>
      </c>
      <c r="HJ16" s="668">
        <v>1409.2</v>
      </c>
      <c r="HK16" s="669">
        <v>1418.33</v>
      </c>
      <c r="HL16" s="670">
        <v>1427.11</v>
      </c>
      <c r="HM16" s="668">
        <v>1436.47</v>
      </c>
      <c r="HN16" s="668">
        <v>1445.84</v>
      </c>
      <c r="HO16" s="669">
        <v>1455.21</v>
      </c>
      <c r="HP16" s="670">
        <v>1464.21</v>
      </c>
      <c r="HQ16" s="668">
        <v>1473.82</v>
      </c>
      <c r="HR16" s="668">
        <v>1483.43</v>
      </c>
      <c r="HS16" s="669">
        <v>1493.04</v>
      </c>
      <c r="HT16" s="670">
        <v>1502.28</v>
      </c>
      <c r="HU16" s="668">
        <v>1512.14</v>
      </c>
      <c r="HV16" s="668">
        <v>1522</v>
      </c>
      <c r="HW16" s="669">
        <v>1531.86</v>
      </c>
      <c r="HX16" s="670">
        <v>1541.34</v>
      </c>
      <c r="HY16" s="668">
        <v>1551.46</v>
      </c>
      <c r="HZ16" s="668">
        <v>1561.57</v>
      </c>
      <c r="IA16" s="669">
        <v>1571.69</v>
      </c>
      <c r="IB16" s="670">
        <v>1581.42</v>
      </c>
      <c r="IC16" s="668">
        <v>1591.8</v>
      </c>
      <c r="ID16" s="668">
        <v>1602.18</v>
      </c>
      <c r="IE16" s="669">
        <v>1612.56</v>
      </c>
      <c r="IF16" s="670">
        <v>1622.53</v>
      </c>
      <c r="IG16" s="668">
        <v>1633.18</v>
      </c>
      <c r="IH16" s="668">
        <v>1643.83</v>
      </c>
      <c r="II16" s="669">
        <v>1654.48</v>
      </c>
      <c r="IJ16" s="670">
        <v>1664.72</v>
      </c>
      <c r="IK16" s="668">
        <v>1675.64</v>
      </c>
      <c r="IL16" s="668">
        <v>1686.57</v>
      </c>
      <c r="IM16" s="669">
        <v>1697.5</v>
      </c>
      <c r="IN16" s="670">
        <v>1708</v>
      </c>
      <c r="IO16" s="668">
        <v>1719.21</v>
      </c>
      <c r="IP16" s="668">
        <v>1730.42</v>
      </c>
      <c r="IQ16" s="669">
        <v>1741.63</v>
      </c>
      <c r="IR16" s="670">
        <v>1752.41</v>
      </c>
      <c r="IS16" s="668">
        <v>1763.91</v>
      </c>
      <c r="IT16" s="668">
        <v>1775.41</v>
      </c>
      <c r="IU16" s="669">
        <v>1786.92</v>
      </c>
      <c r="IV16" s="670">
        <v>1797.97</v>
      </c>
      <c r="IW16" s="668">
        <v>1809.77</v>
      </c>
      <c r="IX16" s="668">
        <v>1821.57</v>
      </c>
      <c r="IY16" s="669">
        <v>1833.38</v>
      </c>
      <c r="IZ16" s="670">
        <v>1844.72</v>
      </c>
      <c r="JA16" s="668">
        <v>1856.83</v>
      </c>
      <c r="JB16" s="668">
        <v>1868.94</v>
      </c>
      <c r="JC16" s="669">
        <v>1881.04</v>
      </c>
      <c r="JD16" s="670">
        <v>1892.68</v>
      </c>
      <c r="JE16" s="668">
        <v>1905.1</v>
      </c>
      <c r="JF16" s="668">
        <v>1917.53</v>
      </c>
      <c r="JG16" s="669">
        <v>1929.95</v>
      </c>
      <c r="JH16" s="670">
        <v>1941.89</v>
      </c>
      <c r="JI16" s="668">
        <v>1954.64</v>
      </c>
      <c r="JJ16" s="668">
        <v>1967.38</v>
      </c>
      <c r="JK16" s="669">
        <v>1980.13</v>
      </c>
      <c r="JL16" s="670">
        <v>1992.38</v>
      </c>
      <c r="JM16" s="668">
        <v>2005.46</v>
      </c>
      <c r="JN16" s="668">
        <v>2018.54</v>
      </c>
      <c r="JO16" s="669">
        <v>2031.61</v>
      </c>
      <c r="JP16" s="670">
        <v>2044.18</v>
      </c>
      <c r="JQ16" s="668">
        <v>2057.6</v>
      </c>
      <c r="JR16" s="668">
        <v>2071.02</v>
      </c>
      <c r="JS16" s="669">
        <v>2084.44</v>
      </c>
      <c r="JT16" s="670">
        <v>2097.33</v>
      </c>
      <c r="JU16" s="668">
        <v>2111.1</v>
      </c>
      <c r="JV16" s="668">
        <v>2124.86</v>
      </c>
      <c r="JW16" s="669">
        <v>2138.63</v>
      </c>
      <c r="JX16" s="670">
        <v>2151.86</v>
      </c>
      <c r="JY16" s="668">
        <v>2165.9899999999998</v>
      </c>
      <c r="JZ16" s="668">
        <v>2180.11</v>
      </c>
      <c r="KA16" s="669">
        <v>2194.2399999999998</v>
      </c>
      <c r="KB16" s="670">
        <v>2207.81</v>
      </c>
      <c r="KC16" s="668">
        <v>2222.3000000000002</v>
      </c>
      <c r="KD16" s="668">
        <v>2236.79</v>
      </c>
      <c r="KE16" s="669">
        <v>2251.29</v>
      </c>
      <c r="KF16" s="670">
        <v>2265.21</v>
      </c>
      <c r="KG16" s="668">
        <v>2280.08</v>
      </c>
      <c r="KH16" s="668">
        <v>2294.9499999999998</v>
      </c>
      <c r="KI16" s="669">
        <v>2309.8200000000002</v>
      </c>
      <c r="KJ16" s="670">
        <v>2324.11</v>
      </c>
      <c r="KK16" s="668">
        <v>2339.36</v>
      </c>
      <c r="KL16" s="668">
        <v>2354.62</v>
      </c>
      <c r="KM16" s="669">
        <v>2369.87</v>
      </c>
      <c r="KN16" s="670">
        <v>2384.5300000000002</v>
      </c>
      <c r="KO16" s="668">
        <v>2400.19</v>
      </c>
      <c r="KP16" s="668">
        <v>2415.84</v>
      </c>
      <c r="KQ16" s="669">
        <v>2431.4899999999998</v>
      </c>
      <c r="KR16" s="670">
        <v>2446.5300000000002</v>
      </c>
      <c r="KS16" s="668">
        <v>2462.59</v>
      </c>
      <c r="KT16" s="668">
        <v>2478.65</v>
      </c>
      <c r="KU16" s="669">
        <v>2494.71</v>
      </c>
      <c r="KV16" s="670">
        <v>2510.14</v>
      </c>
      <c r="KW16" s="668">
        <v>2526.62</v>
      </c>
      <c r="KX16" s="668">
        <v>2543.1</v>
      </c>
      <c r="KY16" s="669">
        <v>2559.5700000000002</v>
      </c>
      <c r="KZ16" s="670">
        <v>2575.41</v>
      </c>
      <c r="LA16" s="668">
        <v>2592.31</v>
      </c>
      <c r="LB16" s="668">
        <v>2609.2199999999998</v>
      </c>
      <c r="LC16" s="669">
        <v>2626.12</v>
      </c>
      <c r="LD16" s="670">
        <v>2642.37</v>
      </c>
      <c r="LE16" s="668">
        <v>2659.71</v>
      </c>
      <c r="LF16" s="668">
        <v>2677.06</v>
      </c>
      <c r="LG16" s="669">
        <v>2694.4</v>
      </c>
      <c r="LH16" s="670">
        <v>2711.07</v>
      </c>
      <c r="LI16" s="668">
        <v>2728.86</v>
      </c>
      <c r="LJ16" s="668">
        <v>2746.66</v>
      </c>
      <c r="LK16" s="669">
        <v>2764.45</v>
      </c>
      <c r="LL16" s="670">
        <v>2781.56</v>
      </c>
      <c r="LM16" s="668">
        <v>2799.81</v>
      </c>
      <c r="LN16" s="668">
        <v>2818.07</v>
      </c>
      <c r="LO16" s="669">
        <v>2836.33</v>
      </c>
      <c r="LP16" s="670">
        <v>2853.88</v>
      </c>
      <c r="LQ16" s="668">
        <v>2872.61</v>
      </c>
      <c r="LR16" s="668">
        <v>2891.34</v>
      </c>
      <c r="LS16" s="669">
        <v>2910.07</v>
      </c>
      <c r="LT16" s="670">
        <v>2928.08</v>
      </c>
      <c r="LU16" s="668">
        <v>2947.3</v>
      </c>
      <c r="LV16" s="668">
        <v>2966.52</v>
      </c>
      <c r="LW16" s="669">
        <v>2985.74</v>
      </c>
      <c r="LX16" s="670">
        <v>3004.21</v>
      </c>
      <c r="LY16" s="668">
        <v>3023.93</v>
      </c>
      <c r="LZ16" s="668">
        <v>3043.65</v>
      </c>
      <c r="MA16" s="669">
        <v>3063.37</v>
      </c>
      <c r="MB16" s="670">
        <v>3082.32</v>
      </c>
      <c r="MC16" s="668">
        <v>3102.55</v>
      </c>
      <c r="MD16" s="668">
        <v>3122.78</v>
      </c>
      <c r="ME16" s="669">
        <v>3143.01</v>
      </c>
      <c r="MF16" s="670">
        <v>3162.46</v>
      </c>
      <c r="MG16" s="668">
        <v>3183.22</v>
      </c>
      <c r="MH16" s="668">
        <v>3203.97</v>
      </c>
      <c r="MI16" s="669">
        <v>3224.73</v>
      </c>
      <c r="MJ16" s="670">
        <v>3244.68</v>
      </c>
      <c r="MK16" s="668">
        <v>3265.98</v>
      </c>
      <c r="ML16" s="668">
        <v>3287.28</v>
      </c>
      <c r="MM16" s="669">
        <v>3308.57</v>
      </c>
      <c r="MN16" s="670">
        <v>3329.04</v>
      </c>
      <c r="MO16" s="668">
        <v>3350.89</v>
      </c>
      <c r="MP16" s="668">
        <v>3372.75</v>
      </c>
      <c r="MQ16" s="669">
        <v>3394.6</v>
      </c>
      <c r="MR16" s="670">
        <v>3415.6</v>
      </c>
      <c r="MS16" s="668">
        <v>3438.02</v>
      </c>
      <c r="MT16" s="668">
        <v>3460.44</v>
      </c>
      <c r="MU16" s="669">
        <v>3482.86</v>
      </c>
      <c r="MV16" s="670">
        <v>3504.4</v>
      </c>
      <c r="MW16" s="668">
        <v>3527.41</v>
      </c>
      <c r="MX16" s="668">
        <v>3550.41</v>
      </c>
      <c r="MY16" s="669">
        <v>3573.41</v>
      </c>
      <c r="MZ16" s="670">
        <v>3595.52</v>
      </c>
      <c r="NA16" s="668">
        <v>3619.12</v>
      </c>
      <c r="NB16" s="668">
        <v>3642.72</v>
      </c>
      <c r="NC16" s="669">
        <v>3666.32</v>
      </c>
      <c r="ND16" s="670">
        <v>3689</v>
      </c>
      <c r="NE16" s="668">
        <v>3713.22</v>
      </c>
      <c r="NF16" s="668">
        <v>3737.43</v>
      </c>
      <c r="NG16" s="669">
        <v>3761.64</v>
      </c>
      <c r="NH16" s="670">
        <v>3784.92</v>
      </c>
      <c r="NI16" s="668">
        <v>3809.76</v>
      </c>
      <c r="NJ16" s="668">
        <v>3834.6</v>
      </c>
      <c r="NK16" s="669">
        <v>3859.45</v>
      </c>
      <c r="NL16" s="670">
        <v>3883.32</v>
      </c>
      <c r="NM16" s="668">
        <v>3908.81</v>
      </c>
      <c r="NN16" s="668">
        <v>3934.3</v>
      </c>
      <c r="NO16" s="669">
        <v>3959.79</v>
      </c>
      <c r="NP16" s="670">
        <v>3984.29</v>
      </c>
      <c r="NQ16" s="668">
        <v>4010.44</v>
      </c>
      <c r="NR16" s="668">
        <v>4036.59</v>
      </c>
      <c r="NS16" s="669">
        <v>4062.75</v>
      </c>
      <c r="NT16" s="670">
        <v>4087.88</v>
      </c>
      <c r="NU16" s="668">
        <v>4114.71</v>
      </c>
      <c r="NV16" s="668">
        <v>4141.55</v>
      </c>
      <c r="NW16" s="669">
        <v>4168.38</v>
      </c>
      <c r="NX16" s="670">
        <v>4194.17</v>
      </c>
      <c r="NY16" s="668">
        <v>4221.7</v>
      </c>
      <c r="NZ16" s="668">
        <v>4249.2299999999996</v>
      </c>
      <c r="OA16" s="669">
        <v>4276.76</v>
      </c>
      <c r="OB16" s="670">
        <v>4303.21</v>
      </c>
      <c r="OC16" s="668">
        <v>4331.46</v>
      </c>
      <c r="OD16" s="668">
        <v>4359.71</v>
      </c>
      <c r="OE16" s="669">
        <v>4387.95</v>
      </c>
      <c r="OF16" s="670">
        <v>4415.1000000000004</v>
      </c>
      <c r="OG16" s="668">
        <v>4444.08</v>
      </c>
      <c r="OH16" s="668">
        <v>4473.0600000000004</v>
      </c>
      <c r="OI16" s="669">
        <v>4502.04</v>
      </c>
      <c r="OJ16" s="670">
        <v>4529.8900000000003</v>
      </c>
      <c r="OK16" s="668">
        <v>4559.62</v>
      </c>
      <c r="OL16" s="668">
        <v>4589.3599999999997</v>
      </c>
      <c r="OM16" s="669">
        <v>4619.09</v>
      </c>
      <c r="ON16" s="670">
        <v>4647.67</v>
      </c>
      <c r="OO16" s="668">
        <v>4678.17</v>
      </c>
      <c r="OP16" s="668">
        <v>4708.68</v>
      </c>
      <c r="OQ16" s="669">
        <v>4739.1899999999996</v>
      </c>
      <c r="OR16" s="670">
        <v>4768.51</v>
      </c>
      <c r="OS16" s="668">
        <v>4799.8100000000004</v>
      </c>
      <c r="OT16" s="668">
        <v>4831.1099999999997</v>
      </c>
      <c r="OU16" s="669">
        <v>4862.41</v>
      </c>
      <c r="OV16" s="670">
        <v>4892.49</v>
      </c>
      <c r="OW16" s="668">
        <v>4924.6000000000004</v>
      </c>
      <c r="OX16" s="668">
        <v>4956.72</v>
      </c>
      <c r="OY16" s="669">
        <v>4988.83</v>
      </c>
      <c r="OZ16" s="670">
        <v>5019.6899999999996</v>
      </c>
      <c r="PA16" s="668">
        <v>5052.6400000000003</v>
      </c>
      <c r="PB16" s="668">
        <v>5085.59</v>
      </c>
      <c r="PC16" s="669">
        <v>5118.54</v>
      </c>
      <c r="PD16" s="670">
        <v>5150.2</v>
      </c>
      <c r="PE16" s="668">
        <v>5184.01</v>
      </c>
      <c r="PF16" s="668">
        <v>5217.82</v>
      </c>
      <c r="PG16" s="669">
        <v>5251.62</v>
      </c>
      <c r="PH16" s="670">
        <v>5284.11</v>
      </c>
      <c r="PI16" s="668">
        <v>5318.79</v>
      </c>
      <c r="PJ16" s="668">
        <v>5353.48</v>
      </c>
      <c r="PK16" s="669">
        <v>5388.16</v>
      </c>
      <c r="PL16" s="670">
        <v>5421.5</v>
      </c>
      <c r="PM16" s="668">
        <v>5457.08</v>
      </c>
      <c r="PN16" s="668">
        <v>5492.67</v>
      </c>
      <c r="PO16" s="669">
        <v>5528.26</v>
      </c>
      <c r="PP16" s="670">
        <v>5562.46</v>
      </c>
      <c r="PQ16" s="668">
        <v>5598.97</v>
      </c>
      <c r="PR16" s="668">
        <v>5635.48</v>
      </c>
      <c r="PS16" s="669">
        <v>5671.99</v>
      </c>
      <c r="PT16" s="670">
        <v>5707.08</v>
      </c>
      <c r="PU16" s="668">
        <v>5744.54</v>
      </c>
      <c r="PV16" s="668">
        <v>5782</v>
      </c>
      <c r="PW16" s="669">
        <v>5819.46</v>
      </c>
      <c r="PX16" s="670">
        <v>5855.46</v>
      </c>
      <c r="PY16" s="668">
        <v>5893.9</v>
      </c>
      <c r="PZ16" s="668">
        <v>5932.33</v>
      </c>
      <c r="QA16" s="669">
        <v>5970.77</v>
      </c>
      <c r="QB16" s="670">
        <v>6007.71</v>
      </c>
      <c r="QC16" s="668">
        <v>6047.14</v>
      </c>
      <c r="QD16" s="668">
        <v>6086.57</v>
      </c>
      <c r="QE16" s="669">
        <v>6126.01</v>
      </c>
      <c r="QF16" s="670">
        <v>6163.91</v>
      </c>
      <c r="QG16" s="668">
        <v>6204.37</v>
      </c>
      <c r="QH16" s="668">
        <v>6244.83</v>
      </c>
      <c r="QI16" s="669">
        <v>6285.29</v>
      </c>
      <c r="QJ16" s="670">
        <v>6324.17</v>
      </c>
      <c r="QK16" s="668">
        <v>6365.68</v>
      </c>
      <c r="QL16" s="668">
        <v>6407.19</v>
      </c>
      <c r="QM16" s="669">
        <v>6448.7</v>
      </c>
      <c r="QN16" s="670">
        <v>6488.6</v>
      </c>
      <c r="QO16" s="668">
        <v>6531.19</v>
      </c>
      <c r="QP16" s="668">
        <v>6573.78</v>
      </c>
      <c r="QQ16" s="669">
        <v>6616.37</v>
      </c>
      <c r="QR16" s="670">
        <v>6657.3</v>
      </c>
      <c r="QS16" s="668">
        <v>6701</v>
      </c>
      <c r="QT16" s="668">
        <v>6744.7</v>
      </c>
      <c r="QU16" s="669">
        <v>6788.39</v>
      </c>
      <c r="QV16" s="670">
        <v>6830.39</v>
      </c>
      <c r="QW16" s="668">
        <v>6875.22</v>
      </c>
      <c r="QX16" s="668">
        <v>6920.06</v>
      </c>
      <c r="QY16" s="669">
        <v>6964.89</v>
      </c>
      <c r="QZ16" s="670">
        <v>7007.98</v>
      </c>
      <c r="RA16" s="668">
        <v>7053.98</v>
      </c>
      <c r="RB16" s="668">
        <v>7099.98</v>
      </c>
      <c r="RC16" s="669">
        <v>7145.98</v>
      </c>
      <c r="RD16" s="670">
        <v>7190.19</v>
      </c>
      <c r="RE16" s="668">
        <v>7237.38</v>
      </c>
      <c r="RF16" s="668">
        <v>7284.58</v>
      </c>
      <c r="RG16" s="669">
        <v>7331.78</v>
      </c>
      <c r="RH16" s="670">
        <v>7377.13</v>
      </c>
      <c r="RI16" s="668">
        <v>7425.55</v>
      </c>
      <c r="RJ16" s="668">
        <v>7473.98</v>
      </c>
      <c r="RK16" s="669">
        <v>7522.4</v>
      </c>
      <c r="RL16" s="670">
        <v>7568.94</v>
      </c>
      <c r="RM16" s="668">
        <v>7618.62</v>
      </c>
      <c r="RN16" s="668">
        <v>7668.3</v>
      </c>
      <c r="RO16" s="669">
        <v>7717.98</v>
      </c>
      <c r="RP16" s="670">
        <v>7765.73</v>
      </c>
      <c r="RQ16" s="668">
        <v>7816.7</v>
      </c>
      <c r="RR16" s="668">
        <v>7867.68</v>
      </c>
      <c r="RS16" s="669">
        <v>7918.65</v>
      </c>
      <c r="RT16" s="670">
        <v>7967.64</v>
      </c>
      <c r="RU16" s="668">
        <v>8019.94</v>
      </c>
      <c r="RV16" s="668">
        <v>8072.24</v>
      </c>
      <c r="RW16" s="669">
        <v>8124.54</v>
      </c>
      <c r="RX16" s="670">
        <v>8174.8</v>
      </c>
      <c r="RY16" s="668">
        <v>8228.4599999999991</v>
      </c>
      <c r="RZ16" s="668">
        <v>8282.1200000000008</v>
      </c>
      <c r="SA16" s="669">
        <v>8335.77</v>
      </c>
    </row>
    <row r="17" spans="1:497" s="372" customFormat="1">
      <c r="A17" s="507"/>
      <c r="B17" s="458"/>
      <c r="C17" s="458"/>
      <c r="D17" s="509"/>
      <c r="E17" s="458"/>
      <c r="F17" s="458"/>
      <c r="G17" s="464">
        <v>16</v>
      </c>
      <c r="H17" s="500" t="s">
        <v>84</v>
      </c>
      <c r="I17" s="525">
        <v>16</v>
      </c>
      <c r="J17" s="501" t="s">
        <v>313</v>
      </c>
      <c r="K17" s="666">
        <v>0.1</v>
      </c>
      <c r="L17" s="667">
        <v>296.3</v>
      </c>
      <c r="M17" s="668">
        <v>313.31</v>
      </c>
      <c r="N17" s="668">
        <v>320.93</v>
      </c>
      <c r="O17" s="669">
        <v>319.64999999999998</v>
      </c>
      <c r="P17" s="667">
        <v>330.51</v>
      </c>
      <c r="Q17" s="668">
        <v>349.87</v>
      </c>
      <c r="R17" s="668">
        <v>353.82</v>
      </c>
      <c r="S17" s="669">
        <v>359.31</v>
      </c>
      <c r="T17" s="670">
        <v>366.59</v>
      </c>
      <c r="U17" s="668">
        <v>368.34</v>
      </c>
      <c r="V17" s="668">
        <v>376.27</v>
      </c>
      <c r="W17" s="669">
        <v>376.98</v>
      </c>
      <c r="X17" s="670">
        <v>380.06</v>
      </c>
      <c r="Y17" s="668">
        <v>363.25</v>
      </c>
      <c r="Z17" s="668">
        <v>364.66</v>
      </c>
      <c r="AA17" s="669">
        <v>368.73</v>
      </c>
      <c r="AB17" s="670">
        <v>373.05</v>
      </c>
      <c r="AC17" s="668">
        <v>379.74</v>
      </c>
      <c r="AD17" s="668">
        <v>381.11</v>
      </c>
      <c r="AE17" s="669">
        <v>385.87</v>
      </c>
      <c r="AF17" s="670">
        <v>385.63</v>
      </c>
      <c r="AG17" s="668">
        <v>374.08</v>
      </c>
      <c r="AH17" s="668">
        <v>376.9</v>
      </c>
      <c r="AI17" s="669">
        <v>371.31</v>
      </c>
      <c r="AJ17" s="670">
        <v>372.96</v>
      </c>
      <c r="AK17" s="668">
        <v>368.74</v>
      </c>
      <c r="AL17" s="668">
        <v>374.47</v>
      </c>
      <c r="AM17" s="669">
        <v>365.23</v>
      </c>
      <c r="AN17" s="670">
        <v>360.11</v>
      </c>
      <c r="AO17" s="668">
        <v>354.3</v>
      </c>
      <c r="AP17" s="668">
        <v>355.95</v>
      </c>
      <c r="AQ17" s="669">
        <v>366.15</v>
      </c>
      <c r="AR17" s="670">
        <v>366.8</v>
      </c>
      <c r="AS17" s="668">
        <v>368.08</v>
      </c>
      <c r="AT17" s="668">
        <v>366.12</v>
      </c>
      <c r="AU17" s="669">
        <v>371.23</v>
      </c>
      <c r="AV17" s="670">
        <v>374.55</v>
      </c>
      <c r="AW17" s="668">
        <v>379.56</v>
      </c>
      <c r="AX17" s="668">
        <v>381.82</v>
      </c>
      <c r="AY17" s="669">
        <v>389.13</v>
      </c>
      <c r="AZ17" s="670">
        <v>390.24</v>
      </c>
      <c r="BA17" s="668">
        <v>388.71</v>
      </c>
      <c r="BB17" s="668">
        <v>385.42</v>
      </c>
      <c r="BC17" s="669">
        <v>423.17</v>
      </c>
      <c r="BD17" s="670">
        <v>409.44</v>
      </c>
      <c r="BE17" s="668">
        <v>394.25</v>
      </c>
      <c r="BF17" s="668">
        <v>398.68</v>
      </c>
      <c r="BG17" s="669">
        <v>406.79</v>
      </c>
      <c r="BH17" s="670">
        <v>402.75</v>
      </c>
      <c r="BI17" s="668">
        <v>404.05</v>
      </c>
      <c r="BJ17" s="668">
        <v>409.82</v>
      </c>
      <c r="BK17" s="669">
        <v>414.28</v>
      </c>
      <c r="BL17" s="670">
        <v>415.43</v>
      </c>
      <c r="BM17" s="668">
        <v>419.76</v>
      </c>
      <c r="BN17" s="668">
        <v>419.6</v>
      </c>
      <c r="BO17" s="669">
        <v>421.51</v>
      </c>
      <c r="BP17" s="670">
        <v>416.32</v>
      </c>
      <c r="BQ17" s="668">
        <v>421.58</v>
      </c>
      <c r="BR17" s="668">
        <v>422.01</v>
      </c>
      <c r="BS17" s="669">
        <v>431</v>
      </c>
      <c r="BT17" s="670">
        <v>429.5</v>
      </c>
      <c r="BU17" s="668">
        <v>437.84</v>
      </c>
      <c r="BV17" s="668">
        <v>436.89</v>
      </c>
      <c r="BW17" s="669">
        <v>434.34</v>
      </c>
      <c r="BX17" s="670">
        <v>439.35</v>
      </c>
      <c r="BY17" s="668">
        <v>449.73</v>
      </c>
      <c r="BZ17" s="668">
        <v>446.82</v>
      </c>
      <c r="CA17" s="669">
        <v>469.89</v>
      </c>
      <c r="CB17" s="670">
        <v>465.98</v>
      </c>
      <c r="CC17" s="668">
        <v>463.12</v>
      </c>
      <c r="CD17" s="668">
        <v>458.42</v>
      </c>
      <c r="CE17" s="669">
        <v>465.36</v>
      </c>
      <c r="CF17" s="670">
        <v>459.69</v>
      </c>
      <c r="CG17" s="668">
        <v>457.07</v>
      </c>
      <c r="CH17" s="668">
        <v>454.85</v>
      </c>
      <c r="CI17" s="669">
        <v>458.59</v>
      </c>
      <c r="CJ17" s="671">
        <v>455.42</v>
      </c>
      <c r="CK17" s="668">
        <v>459.42</v>
      </c>
      <c r="CL17" s="668">
        <v>466.91</v>
      </c>
      <c r="CM17" s="669">
        <v>480.03</v>
      </c>
      <c r="CN17" s="670">
        <v>485.6</v>
      </c>
      <c r="CO17" s="668">
        <v>495.16</v>
      </c>
      <c r="CP17" s="668">
        <v>501.01</v>
      </c>
      <c r="CQ17" s="669">
        <v>519.15</v>
      </c>
      <c r="CR17" s="670">
        <v>512.19000000000005</v>
      </c>
      <c r="CS17" s="668">
        <v>502.64</v>
      </c>
      <c r="CT17" s="668">
        <v>505.06</v>
      </c>
      <c r="CU17" s="669">
        <v>499.47</v>
      </c>
      <c r="CV17" s="667">
        <v>491.92</v>
      </c>
      <c r="CW17" s="668">
        <v>502.81</v>
      </c>
      <c r="CX17" s="668">
        <v>509.07</v>
      </c>
      <c r="CY17" s="669">
        <v>521.20000000000005</v>
      </c>
      <c r="CZ17" s="670">
        <v>525.66</v>
      </c>
      <c r="DA17" s="668">
        <v>527.04</v>
      </c>
      <c r="DB17" s="668">
        <v>524.41</v>
      </c>
      <c r="DC17" s="669">
        <v>529.19000000000005</v>
      </c>
      <c r="DD17" s="670">
        <v>537.22</v>
      </c>
      <c r="DE17" s="668">
        <v>562.46</v>
      </c>
      <c r="DF17" s="668">
        <v>569.88</v>
      </c>
      <c r="DG17" s="669">
        <v>608.44000000000005</v>
      </c>
      <c r="DH17" s="670">
        <v>592.73</v>
      </c>
      <c r="DI17" s="668">
        <v>617.25</v>
      </c>
      <c r="DJ17" s="668">
        <v>632.02</v>
      </c>
      <c r="DK17" s="669">
        <v>688.11</v>
      </c>
      <c r="DL17" s="670">
        <v>649.53</v>
      </c>
      <c r="DM17" s="668">
        <v>675.74</v>
      </c>
      <c r="DN17" s="668">
        <v>683.98</v>
      </c>
      <c r="DO17" s="669">
        <v>688.3</v>
      </c>
      <c r="DP17" s="670">
        <v>692.6</v>
      </c>
      <c r="DQ17" s="668">
        <v>696.34</v>
      </c>
      <c r="DR17" s="668">
        <v>706.31</v>
      </c>
      <c r="DS17" s="669">
        <v>713.66</v>
      </c>
      <c r="DT17" s="670">
        <v>738.66</v>
      </c>
      <c r="DU17" s="668">
        <v>791.33</v>
      </c>
      <c r="DV17" s="668">
        <v>844.82</v>
      </c>
      <c r="DW17" s="669">
        <v>767.18</v>
      </c>
      <c r="DX17" s="670">
        <v>693.15</v>
      </c>
      <c r="DY17" s="668">
        <v>698.1</v>
      </c>
      <c r="DZ17" s="668">
        <v>700.97</v>
      </c>
      <c r="EA17" s="669">
        <v>721.64</v>
      </c>
      <c r="EB17" s="670">
        <v>735.18</v>
      </c>
      <c r="EC17" s="668">
        <v>744.79</v>
      </c>
      <c r="ED17" s="668">
        <v>739.8</v>
      </c>
      <c r="EE17" s="669">
        <v>759.65</v>
      </c>
      <c r="EF17" s="670">
        <v>775.94</v>
      </c>
      <c r="EG17" s="668">
        <v>824.07</v>
      </c>
      <c r="EH17" s="668">
        <v>820.39</v>
      </c>
      <c r="EI17" s="669">
        <v>813.49</v>
      </c>
      <c r="EJ17" s="670">
        <v>818.43</v>
      </c>
      <c r="EK17" s="668">
        <v>834.42</v>
      </c>
      <c r="EL17" s="668">
        <v>811.06</v>
      </c>
      <c r="EM17" s="669">
        <v>847.13</v>
      </c>
      <c r="EN17" s="670">
        <v>827.74</v>
      </c>
      <c r="EO17" s="668">
        <v>829.45</v>
      </c>
      <c r="EP17" s="668">
        <v>829.74</v>
      </c>
      <c r="EQ17" s="669">
        <v>843.32</v>
      </c>
      <c r="ER17" s="670">
        <v>838.49</v>
      </c>
      <c r="ES17" s="668">
        <v>848.4</v>
      </c>
      <c r="ET17" s="668">
        <v>845.17</v>
      </c>
      <c r="EU17" s="669">
        <v>832.72</v>
      </c>
      <c r="EV17" s="670">
        <v>774.14</v>
      </c>
      <c r="EW17" s="668">
        <v>775.5</v>
      </c>
      <c r="EX17" s="668">
        <v>786.88</v>
      </c>
      <c r="EY17" s="669">
        <v>778.77</v>
      </c>
      <c r="EZ17" s="670">
        <v>744.87</v>
      </c>
      <c r="FA17" s="668">
        <v>753.77</v>
      </c>
      <c r="FB17" s="668">
        <v>777.12</v>
      </c>
      <c r="FC17" s="669">
        <v>781.16</v>
      </c>
      <c r="FD17" s="670">
        <v>789.3</v>
      </c>
      <c r="FE17" s="668">
        <v>796.59</v>
      </c>
      <c r="FF17" s="668">
        <v>812.6</v>
      </c>
      <c r="FG17" s="669">
        <v>836.56</v>
      </c>
      <c r="FH17" s="670">
        <v>850.24</v>
      </c>
      <c r="FI17" s="668">
        <v>855.82</v>
      </c>
      <c r="FJ17" s="668">
        <v>882.24</v>
      </c>
      <c r="FK17" s="669">
        <v>894.76</v>
      </c>
      <c r="FL17" s="670">
        <v>852.58</v>
      </c>
      <c r="FM17" s="668">
        <v>877.57</v>
      </c>
      <c r="FN17" s="668">
        <v>870.61</v>
      </c>
      <c r="FO17" s="669">
        <v>872.39</v>
      </c>
      <c r="FP17" s="670">
        <v>870.01</v>
      </c>
      <c r="FQ17" s="668">
        <v>813.87</v>
      </c>
      <c r="FR17" s="668">
        <v>846.89</v>
      </c>
      <c r="FS17" s="669">
        <v>857.47</v>
      </c>
      <c r="FT17" s="670">
        <v>888.81</v>
      </c>
      <c r="FU17" s="668">
        <v>929.81</v>
      </c>
      <c r="FV17" s="668">
        <v>978.19</v>
      </c>
      <c r="FW17" s="669">
        <v>1023.54</v>
      </c>
      <c r="FX17" s="670">
        <v>1030.78</v>
      </c>
      <c r="FY17" s="668">
        <v>1149.5899999999999</v>
      </c>
      <c r="FZ17" s="668">
        <v>1199.98</v>
      </c>
      <c r="GA17" s="669">
        <v>1225.3699999999999</v>
      </c>
      <c r="GB17" s="670">
        <v>1131.28</v>
      </c>
      <c r="GC17" s="668">
        <v>1095.47</v>
      </c>
      <c r="GD17" s="668">
        <v>1067.6199999999999</v>
      </c>
      <c r="GE17" s="669">
        <v>1126.29</v>
      </c>
      <c r="GF17" s="670">
        <v>1076.96</v>
      </c>
      <c r="GG17" s="668">
        <v>1121.83</v>
      </c>
      <c r="GH17" s="668">
        <v>1091.32</v>
      </c>
      <c r="GI17" s="669">
        <v>1079.98</v>
      </c>
      <c r="GJ17" s="670">
        <v>1078.21</v>
      </c>
      <c r="GK17" s="668">
        <v>1071.3699999999999</v>
      </c>
      <c r="GL17" s="668">
        <v>1110</v>
      </c>
      <c r="GM17" s="669">
        <v>1117.22</v>
      </c>
      <c r="GN17" s="670">
        <v>1124.43</v>
      </c>
      <c r="GO17" s="668">
        <v>1131.6500000000001</v>
      </c>
      <c r="GP17" s="668">
        <v>1138.8599999999999</v>
      </c>
      <c r="GQ17" s="669">
        <v>1149.8900000000001</v>
      </c>
      <c r="GR17" s="670">
        <v>1154.3800000000001</v>
      </c>
      <c r="GS17" s="668">
        <v>1161.96</v>
      </c>
      <c r="GT17" s="668">
        <v>1169.54</v>
      </c>
      <c r="GU17" s="669">
        <v>1177.1099999999999</v>
      </c>
      <c r="GV17" s="670">
        <v>1184.4000000000001</v>
      </c>
      <c r="GW17" s="668">
        <v>1192.17</v>
      </c>
      <c r="GX17" s="668">
        <v>1199.95</v>
      </c>
      <c r="GY17" s="669">
        <v>1207.72</v>
      </c>
      <c r="GZ17" s="670">
        <v>1215.19</v>
      </c>
      <c r="HA17" s="668">
        <v>1223.17</v>
      </c>
      <c r="HB17" s="668">
        <v>1231.1400000000001</v>
      </c>
      <c r="HC17" s="669">
        <v>1239.1199999999999</v>
      </c>
      <c r="HD17" s="670">
        <v>1246.79</v>
      </c>
      <c r="HE17" s="668">
        <v>1254.97</v>
      </c>
      <c r="HF17" s="668">
        <v>1263.1500000000001</v>
      </c>
      <c r="HG17" s="669">
        <v>1271.3399999999999</v>
      </c>
      <c r="HH17" s="670">
        <v>1279.2</v>
      </c>
      <c r="HI17" s="668">
        <v>1287.5999999999999</v>
      </c>
      <c r="HJ17" s="668">
        <v>1296</v>
      </c>
      <c r="HK17" s="669">
        <v>1304.3900000000001</v>
      </c>
      <c r="HL17" s="670">
        <v>1312.46</v>
      </c>
      <c r="HM17" s="668">
        <v>1321.08</v>
      </c>
      <c r="HN17" s="668">
        <v>1329.69</v>
      </c>
      <c r="HO17" s="669">
        <v>1338.31</v>
      </c>
      <c r="HP17" s="670">
        <v>1346.59</v>
      </c>
      <c r="HQ17" s="668">
        <v>1355.42</v>
      </c>
      <c r="HR17" s="668">
        <v>1364.26</v>
      </c>
      <c r="HS17" s="669">
        <v>1373.1</v>
      </c>
      <c r="HT17" s="670">
        <v>1381.6</v>
      </c>
      <c r="HU17" s="668">
        <v>1390.67</v>
      </c>
      <c r="HV17" s="668">
        <v>1399.73</v>
      </c>
      <c r="HW17" s="669">
        <v>1408.8</v>
      </c>
      <c r="HX17" s="670">
        <v>1417.52</v>
      </c>
      <c r="HY17" s="668">
        <v>1426.82</v>
      </c>
      <c r="HZ17" s="668">
        <v>1436.13</v>
      </c>
      <c r="IA17" s="669">
        <v>1445.43</v>
      </c>
      <c r="IB17" s="670">
        <v>1454.37</v>
      </c>
      <c r="IC17" s="668">
        <v>1463.92</v>
      </c>
      <c r="ID17" s="668">
        <v>1473.47</v>
      </c>
      <c r="IE17" s="669">
        <v>1483.01</v>
      </c>
      <c r="IF17" s="670">
        <v>1492.19</v>
      </c>
      <c r="IG17" s="668">
        <v>1501.98</v>
      </c>
      <c r="IH17" s="668">
        <v>1511.78</v>
      </c>
      <c r="II17" s="669">
        <v>1521.57</v>
      </c>
      <c r="IJ17" s="670">
        <v>1530.98</v>
      </c>
      <c r="IK17" s="668">
        <v>1541.03</v>
      </c>
      <c r="IL17" s="668">
        <v>1551.08</v>
      </c>
      <c r="IM17" s="669">
        <v>1561.13</v>
      </c>
      <c r="IN17" s="670">
        <v>1570.79</v>
      </c>
      <c r="IO17" s="668">
        <v>1581.1</v>
      </c>
      <c r="IP17" s="668">
        <v>1591.41</v>
      </c>
      <c r="IQ17" s="669">
        <v>1601.72</v>
      </c>
      <c r="IR17" s="670">
        <v>1611.63</v>
      </c>
      <c r="IS17" s="668">
        <v>1622.21</v>
      </c>
      <c r="IT17" s="668">
        <v>1632.79</v>
      </c>
      <c r="IU17" s="669">
        <v>1643.37</v>
      </c>
      <c r="IV17" s="670">
        <v>1653.53</v>
      </c>
      <c r="IW17" s="668">
        <v>1664.39</v>
      </c>
      <c r="IX17" s="668">
        <v>1675.24</v>
      </c>
      <c r="IY17" s="669">
        <v>1686.09</v>
      </c>
      <c r="IZ17" s="670">
        <v>1696.52</v>
      </c>
      <c r="JA17" s="668">
        <v>1707.66</v>
      </c>
      <c r="JB17" s="668">
        <v>1718.8</v>
      </c>
      <c r="JC17" s="669">
        <v>1729.93</v>
      </c>
      <c r="JD17" s="670">
        <v>1740.63</v>
      </c>
      <c r="JE17" s="668">
        <v>1752.06</v>
      </c>
      <c r="JF17" s="668">
        <v>1763.49</v>
      </c>
      <c r="JG17" s="669">
        <v>1774.91</v>
      </c>
      <c r="JH17" s="670">
        <v>1785.89</v>
      </c>
      <c r="JI17" s="668">
        <v>1797.61</v>
      </c>
      <c r="JJ17" s="668">
        <v>1809.34</v>
      </c>
      <c r="JK17" s="669">
        <v>1821.06</v>
      </c>
      <c r="JL17" s="670">
        <v>1832.32</v>
      </c>
      <c r="JM17" s="668">
        <v>1844.35</v>
      </c>
      <c r="JN17" s="668">
        <v>1856.38</v>
      </c>
      <c r="JO17" s="669">
        <v>1868.41</v>
      </c>
      <c r="JP17" s="670">
        <v>1879.96</v>
      </c>
      <c r="JQ17" s="668">
        <v>1892.3</v>
      </c>
      <c r="JR17" s="668">
        <v>1904.64</v>
      </c>
      <c r="JS17" s="669">
        <v>1916.98</v>
      </c>
      <c r="JT17" s="670">
        <v>1928.84</v>
      </c>
      <c r="JU17" s="668">
        <v>1941.5</v>
      </c>
      <c r="JV17" s="668">
        <v>1954.17</v>
      </c>
      <c r="JW17" s="669">
        <v>1966.83</v>
      </c>
      <c r="JX17" s="670">
        <v>1978.99</v>
      </c>
      <c r="JY17" s="668">
        <v>1991.98</v>
      </c>
      <c r="JZ17" s="668">
        <v>2004.97</v>
      </c>
      <c r="KA17" s="669">
        <v>2017.96</v>
      </c>
      <c r="KB17" s="670">
        <v>2030.45</v>
      </c>
      <c r="KC17" s="668">
        <v>2043.77</v>
      </c>
      <c r="KD17" s="668">
        <v>2057.1</v>
      </c>
      <c r="KE17" s="669">
        <v>2070.4299999999998</v>
      </c>
      <c r="KF17" s="670">
        <v>2083.2399999999998</v>
      </c>
      <c r="KG17" s="668">
        <v>2096.91</v>
      </c>
      <c r="KH17" s="668">
        <v>2110.59</v>
      </c>
      <c r="KI17" s="669">
        <v>2124.2600000000002</v>
      </c>
      <c r="KJ17" s="670">
        <v>2137.4</v>
      </c>
      <c r="KK17" s="668">
        <v>2151.4299999999998</v>
      </c>
      <c r="KL17" s="668">
        <v>2165.46</v>
      </c>
      <c r="KM17" s="669">
        <v>2179.4899999999998</v>
      </c>
      <c r="KN17" s="670">
        <v>2192.98</v>
      </c>
      <c r="KO17" s="668">
        <v>2207.37</v>
      </c>
      <c r="KP17" s="668">
        <v>2221.7600000000002</v>
      </c>
      <c r="KQ17" s="669">
        <v>2236.16</v>
      </c>
      <c r="KR17" s="670">
        <v>2249.9899999999998</v>
      </c>
      <c r="KS17" s="668">
        <v>2264.7600000000002</v>
      </c>
      <c r="KT17" s="668">
        <v>2279.5300000000002</v>
      </c>
      <c r="KU17" s="669">
        <v>2294.3000000000002</v>
      </c>
      <c r="KV17" s="670">
        <v>2308.4899999999998</v>
      </c>
      <c r="KW17" s="668">
        <v>2323.65</v>
      </c>
      <c r="KX17" s="668">
        <v>2338.8000000000002</v>
      </c>
      <c r="KY17" s="669">
        <v>2353.9499999999998</v>
      </c>
      <c r="KZ17" s="670">
        <v>2368.5100000000002</v>
      </c>
      <c r="LA17" s="668">
        <v>2384.06</v>
      </c>
      <c r="LB17" s="668">
        <v>2399.61</v>
      </c>
      <c r="LC17" s="669">
        <v>2415.15</v>
      </c>
      <c r="LD17" s="670">
        <v>2430.09</v>
      </c>
      <c r="LE17" s="668">
        <v>2446.0500000000002</v>
      </c>
      <c r="LF17" s="668">
        <v>2462</v>
      </c>
      <c r="LG17" s="669">
        <v>2477.9499999999998</v>
      </c>
      <c r="LH17" s="670">
        <v>2493.2800000000002</v>
      </c>
      <c r="LI17" s="668">
        <v>2509.64</v>
      </c>
      <c r="LJ17" s="668">
        <v>2526.0100000000002</v>
      </c>
      <c r="LK17" s="669">
        <v>2542.37</v>
      </c>
      <c r="LL17" s="670">
        <v>2558.1</v>
      </c>
      <c r="LM17" s="668">
        <v>2574.89</v>
      </c>
      <c r="LN17" s="668">
        <v>2591.69</v>
      </c>
      <c r="LO17" s="669">
        <v>2608.48</v>
      </c>
      <c r="LP17" s="670">
        <v>2624.61</v>
      </c>
      <c r="LQ17" s="668">
        <v>2641.84</v>
      </c>
      <c r="LR17" s="668">
        <v>2659.07</v>
      </c>
      <c r="LS17" s="669">
        <v>2676.3</v>
      </c>
      <c r="LT17" s="670">
        <v>2692.85</v>
      </c>
      <c r="LU17" s="668">
        <v>2710.53</v>
      </c>
      <c r="LV17" s="668">
        <v>2728.2</v>
      </c>
      <c r="LW17" s="669">
        <v>2745.88</v>
      </c>
      <c r="LX17" s="670">
        <v>2762.87</v>
      </c>
      <c r="LY17" s="668">
        <v>2781</v>
      </c>
      <c r="LZ17" s="668">
        <v>2799.14</v>
      </c>
      <c r="MA17" s="669">
        <v>2817.27</v>
      </c>
      <c r="MB17" s="670">
        <v>2834.7</v>
      </c>
      <c r="MC17" s="668">
        <v>2853.31</v>
      </c>
      <c r="MD17" s="668">
        <v>2871.92</v>
      </c>
      <c r="ME17" s="669">
        <v>2890.52</v>
      </c>
      <c r="MF17" s="670">
        <v>2908.4</v>
      </c>
      <c r="MG17" s="668">
        <v>2927.49</v>
      </c>
      <c r="MH17" s="668">
        <v>2946.59</v>
      </c>
      <c r="MI17" s="669">
        <v>2965.68</v>
      </c>
      <c r="MJ17" s="670">
        <v>2984.02</v>
      </c>
      <c r="MK17" s="668">
        <v>3003.61</v>
      </c>
      <c r="ML17" s="668">
        <v>3023.2</v>
      </c>
      <c r="MM17" s="669">
        <v>3042.78</v>
      </c>
      <c r="MN17" s="670">
        <v>3061.61</v>
      </c>
      <c r="MO17" s="668">
        <v>3081.7</v>
      </c>
      <c r="MP17" s="668">
        <v>3101.8</v>
      </c>
      <c r="MQ17" s="669">
        <v>3121.9</v>
      </c>
      <c r="MR17" s="670">
        <v>3141.21</v>
      </c>
      <c r="MS17" s="668">
        <v>3161.83</v>
      </c>
      <c r="MT17" s="668">
        <v>3182.45</v>
      </c>
      <c r="MU17" s="669">
        <v>3203.07</v>
      </c>
      <c r="MV17" s="670">
        <v>3222.88</v>
      </c>
      <c r="MW17" s="668">
        <v>3244.04</v>
      </c>
      <c r="MX17" s="668">
        <v>3265.19</v>
      </c>
      <c r="MY17" s="669">
        <v>3286.35</v>
      </c>
      <c r="MZ17" s="670">
        <v>3306.68</v>
      </c>
      <c r="NA17" s="668">
        <v>3328.38</v>
      </c>
      <c r="NB17" s="668">
        <v>3350.09</v>
      </c>
      <c r="NC17" s="669">
        <v>3371.79</v>
      </c>
      <c r="ND17" s="670">
        <v>3392.65</v>
      </c>
      <c r="NE17" s="668">
        <v>3414.92</v>
      </c>
      <c r="NF17" s="668">
        <v>3437.19</v>
      </c>
      <c r="NG17" s="669">
        <v>3459.46</v>
      </c>
      <c r="NH17" s="670">
        <v>3480.86</v>
      </c>
      <c r="NI17" s="668">
        <v>3503.71</v>
      </c>
      <c r="NJ17" s="668">
        <v>3526.55</v>
      </c>
      <c r="NK17" s="669">
        <v>3549.4</v>
      </c>
      <c r="NL17" s="670">
        <v>3571.36</v>
      </c>
      <c r="NM17" s="668">
        <v>3594.8</v>
      </c>
      <c r="NN17" s="668">
        <v>3618.24</v>
      </c>
      <c r="NO17" s="669">
        <v>3641.69</v>
      </c>
      <c r="NP17" s="670">
        <v>3664.22</v>
      </c>
      <c r="NQ17" s="668">
        <v>3688.27</v>
      </c>
      <c r="NR17" s="668">
        <v>3712.32</v>
      </c>
      <c r="NS17" s="669">
        <v>3736.37</v>
      </c>
      <c r="NT17" s="670">
        <v>3759.48</v>
      </c>
      <c r="NU17" s="668">
        <v>3784.16</v>
      </c>
      <c r="NV17" s="668">
        <v>3808.84</v>
      </c>
      <c r="NW17" s="669">
        <v>3833.52</v>
      </c>
      <c r="NX17" s="670">
        <v>3857.23</v>
      </c>
      <c r="NY17" s="668">
        <v>3882.55</v>
      </c>
      <c r="NZ17" s="668">
        <v>3907.87</v>
      </c>
      <c r="OA17" s="669">
        <v>3933.19</v>
      </c>
      <c r="OB17" s="670">
        <v>3957.52</v>
      </c>
      <c r="OC17" s="668">
        <v>3983.5</v>
      </c>
      <c r="OD17" s="668">
        <v>4009.47</v>
      </c>
      <c r="OE17" s="669">
        <v>4035.45</v>
      </c>
      <c r="OF17" s="670">
        <v>4060.41</v>
      </c>
      <c r="OG17" s="668">
        <v>4087.07</v>
      </c>
      <c r="OH17" s="668">
        <v>4113.72</v>
      </c>
      <c r="OI17" s="669">
        <v>4140.37</v>
      </c>
      <c r="OJ17" s="670">
        <v>4165.99</v>
      </c>
      <c r="OK17" s="668">
        <v>4193.33</v>
      </c>
      <c r="OL17" s="668">
        <v>4220.68</v>
      </c>
      <c r="OM17" s="669">
        <v>4248.0200000000004</v>
      </c>
      <c r="ON17" s="670">
        <v>4274.3</v>
      </c>
      <c r="OO17" s="668">
        <v>4302.3599999999997</v>
      </c>
      <c r="OP17" s="668">
        <v>4330.41</v>
      </c>
      <c r="OQ17" s="669">
        <v>4358.47</v>
      </c>
      <c r="OR17" s="670">
        <v>4385.43</v>
      </c>
      <c r="OS17" s="668">
        <v>4414.22</v>
      </c>
      <c r="OT17" s="668">
        <v>4443</v>
      </c>
      <c r="OU17" s="669">
        <v>4471.79</v>
      </c>
      <c r="OV17" s="670">
        <v>4499.45</v>
      </c>
      <c r="OW17" s="668">
        <v>4528.99</v>
      </c>
      <c r="OX17" s="668">
        <v>4558.5200000000004</v>
      </c>
      <c r="OY17" s="669">
        <v>4588.0600000000004</v>
      </c>
      <c r="OZ17" s="670">
        <v>4616.4399999999996</v>
      </c>
      <c r="PA17" s="668">
        <v>4646.74</v>
      </c>
      <c r="PB17" s="668">
        <v>4677.04</v>
      </c>
      <c r="PC17" s="669">
        <v>4707.3500000000004</v>
      </c>
      <c r="PD17" s="670">
        <v>4736.47</v>
      </c>
      <c r="PE17" s="668">
        <v>4767.5600000000004</v>
      </c>
      <c r="PF17" s="668">
        <v>4798.6499999999996</v>
      </c>
      <c r="PG17" s="669">
        <v>4829.74</v>
      </c>
      <c r="PH17" s="670">
        <v>4859.62</v>
      </c>
      <c r="PI17" s="668">
        <v>4891.51</v>
      </c>
      <c r="PJ17" s="668">
        <v>4923.41</v>
      </c>
      <c r="PK17" s="669">
        <v>4955.3100000000004</v>
      </c>
      <c r="PL17" s="670">
        <v>4985.97</v>
      </c>
      <c r="PM17" s="668">
        <v>5018.6899999999996</v>
      </c>
      <c r="PN17" s="668">
        <v>5051.42</v>
      </c>
      <c r="PO17" s="669">
        <v>5084.1499999999996</v>
      </c>
      <c r="PP17" s="670">
        <v>5115.6000000000004</v>
      </c>
      <c r="PQ17" s="668">
        <v>5149.18</v>
      </c>
      <c r="PR17" s="668">
        <v>5182.76</v>
      </c>
      <c r="PS17" s="669">
        <v>5216.34</v>
      </c>
      <c r="PT17" s="670">
        <v>5248.61</v>
      </c>
      <c r="PU17" s="668">
        <v>5283.06</v>
      </c>
      <c r="PV17" s="668">
        <v>5317.51</v>
      </c>
      <c r="PW17" s="669">
        <v>5351.96</v>
      </c>
      <c r="PX17" s="670">
        <v>5385.07</v>
      </c>
      <c r="PY17" s="668">
        <v>5420.42</v>
      </c>
      <c r="PZ17" s="668">
        <v>5455.77</v>
      </c>
      <c r="QA17" s="669">
        <v>5491.11</v>
      </c>
      <c r="QB17" s="670">
        <v>5525.08</v>
      </c>
      <c r="QC17" s="668">
        <v>5561.35</v>
      </c>
      <c r="QD17" s="668">
        <v>5597.62</v>
      </c>
      <c r="QE17" s="669">
        <v>5633.88</v>
      </c>
      <c r="QF17" s="670">
        <v>5668.73</v>
      </c>
      <c r="QG17" s="668">
        <v>5705.94</v>
      </c>
      <c r="QH17" s="668">
        <v>5743.15</v>
      </c>
      <c r="QI17" s="669">
        <v>5780.36</v>
      </c>
      <c r="QJ17" s="670">
        <v>5816.12</v>
      </c>
      <c r="QK17" s="668">
        <v>5854.3</v>
      </c>
      <c r="QL17" s="668">
        <v>5892.48</v>
      </c>
      <c r="QM17" s="669">
        <v>5930.65</v>
      </c>
      <c r="QN17" s="670">
        <v>5967.34</v>
      </c>
      <c r="QO17" s="668">
        <v>6006.51</v>
      </c>
      <c r="QP17" s="668">
        <v>6045.68</v>
      </c>
      <c r="QQ17" s="669">
        <v>6084.85</v>
      </c>
      <c r="QR17" s="670">
        <v>6122.49</v>
      </c>
      <c r="QS17" s="668">
        <v>6162.68</v>
      </c>
      <c r="QT17" s="668">
        <v>6202.87</v>
      </c>
      <c r="QU17" s="669">
        <v>6243.06</v>
      </c>
      <c r="QV17" s="670">
        <v>6281.68</v>
      </c>
      <c r="QW17" s="668">
        <v>6322.91</v>
      </c>
      <c r="QX17" s="668">
        <v>6364.14</v>
      </c>
      <c r="QY17" s="669">
        <v>6405.37</v>
      </c>
      <c r="QZ17" s="670">
        <v>6445</v>
      </c>
      <c r="RA17" s="668">
        <v>6487.3</v>
      </c>
      <c r="RB17" s="668">
        <v>6529.61</v>
      </c>
      <c r="RC17" s="669">
        <v>6571.91</v>
      </c>
      <c r="RD17" s="670">
        <v>6612.57</v>
      </c>
      <c r="RE17" s="668">
        <v>6655.97</v>
      </c>
      <c r="RF17" s="668">
        <v>6699.38</v>
      </c>
      <c r="RG17" s="669">
        <v>6742.78</v>
      </c>
      <c r="RH17" s="670">
        <v>6784.5</v>
      </c>
      <c r="RI17" s="668">
        <v>6829.03</v>
      </c>
      <c r="RJ17" s="668">
        <v>6873.56</v>
      </c>
      <c r="RK17" s="669">
        <v>6918.1</v>
      </c>
      <c r="RL17" s="670">
        <v>6960.89</v>
      </c>
      <c r="RM17" s="668">
        <v>7006.58</v>
      </c>
      <c r="RN17" s="668">
        <v>7052.28</v>
      </c>
      <c r="RO17" s="669">
        <v>7097.97</v>
      </c>
      <c r="RP17" s="670">
        <v>7141.88</v>
      </c>
      <c r="RQ17" s="668">
        <v>7188.76</v>
      </c>
      <c r="RR17" s="668">
        <v>7235.64</v>
      </c>
      <c r="RS17" s="669">
        <v>7282.51</v>
      </c>
      <c r="RT17" s="670">
        <v>7327.57</v>
      </c>
      <c r="RU17" s="668">
        <v>7375.66</v>
      </c>
      <c r="RV17" s="668">
        <v>7423.76</v>
      </c>
      <c r="RW17" s="669">
        <v>7471.86</v>
      </c>
      <c r="RX17" s="670">
        <v>7518.08</v>
      </c>
      <c r="RY17" s="668">
        <v>7567.43</v>
      </c>
      <c r="RZ17" s="668">
        <v>7616.78</v>
      </c>
      <c r="SA17" s="669">
        <v>7666.13</v>
      </c>
    </row>
    <row r="18" spans="1:497" s="372" customFormat="1">
      <c r="A18" s="507"/>
      <c r="B18" s="458"/>
      <c r="C18" s="458"/>
      <c r="D18" s="509"/>
      <c r="E18" s="458"/>
      <c r="F18" s="458"/>
      <c r="G18" s="464">
        <v>17</v>
      </c>
      <c r="H18" s="500" t="s">
        <v>85</v>
      </c>
      <c r="I18" s="525">
        <v>17</v>
      </c>
      <c r="J18" s="501" t="s">
        <v>314</v>
      </c>
      <c r="K18" s="666">
        <v>0.05</v>
      </c>
      <c r="L18" s="667">
        <v>269.79000000000002</v>
      </c>
      <c r="M18" s="668">
        <v>273.86</v>
      </c>
      <c r="N18" s="668">
        <v>281.33999999999997</v>
      </c>
      <c r="O18" s="669">
        <v>285.41000000000003</v>
      </c>
      <c r="P18" s="667">
        <v>291.55</v>
      </c>
      <c r="Q18" s="668">
        <v>298.07</v>
      </c>
      <c r="R18" s="668">
        <v>308.20999999999998</v>
      </c>
      <c r="S18" s="669">
        <v>311.18</v>
      </c>
      <c r="T18" s="670">
        <v>314.92</v>
      </c>
      <c r="U18" s="668">
        <v>316.12</v>
      </c>
      <c r="V18" s="668">
        <v>324.52999999999997</v>
      </c>
      <c r="W18" s="669">
        <v>324.95</v>
      </c>
      <c r="X18" s="670">
        <v>325.26</v>
      </c>
      <c r="Y18" s="668">
        <v>328.39</v>
      </c>
      <c r="Z18" s="668">
        <v>333.91</v>
      </c>
      <c r="AA18" s="669">
        <v>335.74</v>
      </c>
      <c r="AB18" s="670">
        <v>336.79</v>
      </c>
      <c r="AC18" s="668">
        <v>340</v>
      </c>
      <c r="AD18" s="668">
        <v>343.84</v>
      </c>
      <c r="AE18" s="669">
        <v>343.63</v>
      </c>
      <c r="AF18" s="670">
        <v>344.18</v>
      </c>
      <c r="AG18" s="668">
        <v>345.83</v>
      </c>
      <c r="AH18" s="668">
        <v>347.56</v>
      </c>
      <c r="AI18" s="669">
        <v>346.91</v>
      </c>
      <c r="AJ18" s="670">
        <v>345.43</v>
      </c>
      <c r="AK18" s="668">
        <v>347.52</v>
      </c>
      <c r="AL18" s="668">
        <v>347.92</v>
      </c>
      <c r="AM18" s="669">
        <v>348.46</v>
      </c>
      <c r="AN18" s="670">
        <v>349.49</v>
      </c>
      <c r="AO18" s="668">
        <v>351.39</v>
      </c>
      <c r="AP18" s="668">
        <v>354.69</v>
      </c>
      <c r="AQ18" s="669">
        <v>357.81</v>
      </c>
      <c r="AR18" s="670">
        <v>362.28</v>
      </c>
      <c r="AS18" s="668">
        <v>368.41</v>
      </c>
      <c r="AT18" s="668">
        <v>372.76</v>
      </c>
      <c r="AU18" s="669">
        <v>374.35</v>
      </c>
      <c r="AV18" s="670">
        <v>378.56</v>
      </c>
      <c r="AW18" s="668">
        <v>383.86</v>
      </c>
      <c r="AX18" s="668">
        <v>385.02</v>
      </c>
      <c r="AY18" s="669">
        <v>385.11</v>
      </c>
      <c r="AZ18" s="670">
        <v>383.69</v>
      </c>
      <c r="BA18" s="668">
        <v>386</v>
      </c>
      <c r="BB18" s="668">
        <v>388.53</v>
      </c>
      <c r="BC18" s="669">
        <v>388.78</v>
      </c>
      <c r="BD18" s="670">
        <v>390.85</v>
      </c>
      <c r="BE18" s="668">
        <v>391.74</v>
      </c>
      <c r="BF18" s="668">
        <v>394.01</v>
      </c>
      <c r="BG18" s="669">
        <v>392.82</v>
      </c>
      <c r="BH18" s="670">
        <v>395.72</v>
      </c>
      <c r="BI18" s="668">
        <v>399.85</v>
      </c>
      <c r="BJ18" s="668">
        <v>400.53</v>
      </c>
      <c r="BK18" s="669">
        <v>400.17</v>
      </c>
      <c r="BL18" s="670">
        <v>403.93</v>
      </c>
      <c r="BM18" s="668">
        <v>411.62</v>
      </c>
      <c r="BN18" s="668">
        <v>411.97</v>
      </c>
      <c r="BO18" s="669">
        <v>415.02</v>
      </c>
      <c r="BP18" s="670">
        <v>421.19</v>
      </c>
      <c r="BQ18" s="668">
        <v>423.94</v>
      </c>
      <c r="BR18" s="668">
        <v>426.49</v>
      </c>
      <c r="BS18" s="669">
        <v>428.02</v>
      </c>
      <c r="BT18" s="670">
        <v>433.65</v>
      </c>
      <c r="BU18" s="668">
        <v>440</v>
      </c>
      <c r="BV18" s="668">
        <v>442.92</v>
      </c>
      <c r="BW18" s="669">
        <v>442.3</v>
      </c>
      <c r="BX18" s="670">
        <v>441.66</v>
      </c>
      <c r="BY18" s="668">
        <v>444.01</v>
      </c>
      <c r="BZ18" s="668">
        <v>447.85</v>
      </c>
      <c r="CA18" s="669">
        <v>448.8</v>
      </c>
      <c r="CB18" s="670">
        <v>450.05</v>
      </c>
      <c r="CC18" s="668">
        <v>454.32</v>
      </c>
      <c r="CD18" s="668">
        <v>457.23</v>
      </c>
      <c r="CE18" s="669">
        <v>458.34</v>
      </c>
      <c r="CF18" s="670">
        <v>459.51</v>
      </c>
      <c r="CG18" s="668">
        <v>461.72</v>
      </c>
      <c r="CH18" s="668">
        <v>460.32</v>
      </c>
      <c r="CI18" s="669">
        <v>456.04</v>
      </c>
      <c r="CJ18" s="671">
        <v>455.05</v>
      </c>
      <c r="CK18" s="668">
        <v>458.29</v>
      </c>
      <c r="CL18" s="668">
        <v>465.05</v>
      </c>
      <c r="CM18" s="669">
        <v>462.25</v>
      </c>
      <c r="CN18" s="670">
        <v>466.3</v>
      </c>
      <c r="CO18" s="668">
        <v>468.39</v>
      </c>
      <c r="CP18" s="668">
        <v>469.29</v>
      </c>
      <c r="CQ18" s="669">
        <v>468.22</v>
      </c>
      <c r="CR18" s="670">
        <v>468.84</v>
      </c>
      <c r="CS18" s="668">
        <v>470.57</v>
      </c>
      <c r="CT18" s="668">
        <v>474.22</v>
      </c>
      <c r="CU18" s="669">
        <v>475.09</v>
      </c>
      <c r="CV18" s="667">
        <v>476.18</v>
      </c>
      <c r="CW18" s="668">
        <v>485.23</v>
      </c>
      <c r="CX18" s="668">
        <v>492.07</v>
      </c>
      <c r="CY18" s="669">
        <v>491.16</v>
      </c>
      <c r="CZ18" s="670">
        <v>491.18</v>
      </c>
      <c r="DA18" s="668">
        <v>495.32</v>
      </c>
      <c r="DB18" s="668">
        <v>498.09</v>
      </c>
      <c r="DC18" s="669">
        <v>505</v>
      </c>
      <c r="DD18" s="670">
        <v>520.69000000000005</v>
      </c>
      <c r="DE18" s="668">
        <v>557.62</v>
      </c>
      <c r="DF18" s="668">
        <v>576.08000000000004</v>
      </c>
      <c r="DG18" s="669">
        <v>600.71</v>
      </c>
      <c r="DH18" s="670">
        <v>605.19000000000005</v>
      </c>
      <c r="DI18" s="668">
        <v>603.75</v>
      </c>
      <c r="DJ18" s="668">
        <v>600.77</v>
      </c>
      <c r="DK18" s="669">
        <v>612.16999999999996</v>
      </c>
      <c r="DL18" s="670">
        <v>632.03</v>
      </c>
      <c r="DM18" s="668">
        <v>638.5</v>
      </c>
      <c r="DN18" s="668">
        <v>649.88</v>
      </c>
      <c r="DO18" s="669">
        <v>661.67</v>
      </c>
      <c r="DP18" s="670">
        <v>658.14</v>
      </c>
      <c r="DQ18" s="668">
        <v>689.31</v>
      </c>
      <c r="DR18" s="668">
        <v>692.87</v>
      </c>
      <c r="DS18" s="669">
        <v>687.19</v>
      </c>
      <c r="DT18" s="670">
        <v>696.7</v>
      </c>
      <c r="DU18" s="668">
        <v>725.23</v>
      </c>
      <c r="DV18" s="668">
        <v>774.76</v>
      </c>
      <c r="DW18" s="669">
        <v>768.74</v>
      </c>
      <c r="DX18" s="670">
        <v>715.95</v>
      </c>
      <c r="DY18" s="668">
        <v>691.26</v>
      </c>
      <c r="DZ18" s="668">
        <v>694.39</v>
      </c>
      <c r="EA18" s="669">
        <v>697.18</v>
      </c>
      <c r="EB18" s="670">
        <v>705.25</v>
      </c>
      <c r="EC18" s="668">
        <v>722.76</v>
      </c>
      <c r="ED18" s="668">
        <v>728.03</v>
      </c>
      <c r="EE18" s="669">
        <v>727.14</v>
      </c>
      <c r="EF18" s="670">
        <v>738.68</v>
      </c>
      <c r="EG18" s="668">
        <v>759.69</v>
      </c>
      <c r="EH18" s="668">
        <v>768.44</v>
      </c>
      <c r="EI18" s="669">
        <v>768.35</v>
      </c>
      <c r="EJ18" s="670">
        <v>770.37</v>
      </c>
      <c r="EK18" s="668">
        <v>772.58</v>
      </c>
      <c r="EL18" s="668">
        <v>767.66</v>
      </c>
      <c r="EM18" s="669">
        <v>766.57</v>
      </c>
      <c r="EN18" s="670">
        <v>773.09</v>
      </c>
      <c r="EO18" s="668">
        <v>778.6</v>
      </c>
      <c r="EP18" s="668">
        <v>776.77</v>
      </c>
      <c r="EQ18" s="669">
        <v>777.31</v>
      </c>
      <c r="ER18" s="670">
        <v>785.64</v>
      </c>
      <c r="ES18" s="668">
        <v>789.93</v>
      </c>
      <c r="ET18" s="668">
        <v>795.77</v>
      </c>
      <c r="EU18" s="669">
        <v>795</v>
      </c>
      <c r="EV18" s="670">
        <v>797.68</v>
      </c>
      <c r="EW18" s="668">
        <v>784.02</v>
      </c>
      <c r="EX18" s="668">
        <v>786.63</v>
      </c>
      <c r="EY18" s="669">
        <v>776.94</v>
      </c>
      <c r="EZ18" s="670">
        <v>773.31</v>
      </c>
      <c r="FA18" s="668">
        <v>777.31</v>
      </c>
      <c r="FB18" s="668">
        <v>791.51</v>
      </c>
      <c r="FC18" s="669">
        <v>787.71</v>
      </c>
      <c r="FD18" s="670">
        <v>794.57</v>
      </c>
      <c r="FE18" s="668">
        <v>807.59</v>
      </c>
      <c r="FF18" s="668">
        <v>816.18</v>
      </c>
      <c r="FG18" s="669">
        <v>817.39</v>
      </c>
      <c r="FH18" s="670">
        <v>818.05</v>
      </c>
      <c r="FI18" s="668">
        <v>834.7</v>
      </c>
      <c r="FJ18" s="668">
        <v>850.29</v>
      </c>
      <c r="FK18" s="669">
        <v>864.3</v>
      </c>
      <c r="FL18" s="670">
        <v>870.05</v>
      </c>
      <c r="FM18" s="668">
        <v>872.7</v>
      </c>
      <c r="FN18" s="668">
        <v>864.06</v>
      </c>
      <c r="FO18" s="669">
        <v>857.91</v>
      </c>
      <c r="FP18" s="670">
        <v>858.42</v>
      </c>
      <c r="FQ18" s="668">
        <v>860.31</v>
      </c>
      <c r="FR18" s="668">
        <v>863.19</v>
      </c>
      <c r="FS18" s="669">
        <v>874.18</v>
      </c>
      <c r="FT18" s="670">
        <v>905.63</v>
      </c>
      <c r="FU18" s="668">
        <v>973.75</v>
      </c>
      <c r="FV18" s="668">
        <v>1024.8599999999999</v>
      </c>
      <c r="FW18" s="669">
        <v>1069.68</v>
      </c>
      <c r="FX18" s="670">
        <v>1129.1600000000001</v>
      </c>
      <c r="FY18" s="668">
        <v>1162.67</v>
      </c>
      <c r="FZ18" s="668">
        <v>1169.55</v>
      </c>
      <c r="GA18" s="669">
        <v>1143.96</v>
      </c>
      <c r="GB18" s="670">
        <v>1140.31</v>
      </c>
      <c r="GC18" s="668">
        <v>1159.6400000000001</v>
      </c>
      <c r="GD18" s="668">
        <v>1167.06</v>
      </c>
      <c r="GE18" s="669">
        <v>1158.56</v>
      </c>
      <c r="GF18" s="670">
        <v>1163.25</v>
      </c>
      <c r="GG18" s="668">
        <v>1158.1199999999999</v>
      </c>
      <c r="GH18" s="668">
        <v>1146.96</v>
      </c>
      <c r="GI18" s="669">
        <v>1137.95</v>
      </c>
      <c r="GJ18" s="670">
        <v>1136.3</v>
      </c>
      <c r="GK18" s="668">
        <v>1165.27</v>
      </c>
      <c r="GL18" s="668">
        <v>1180.42</v>
      </c>
      <c r="GM18" s="669">
        <v>1188.0899999999999</v>
      </c>
      <c r="GN18" s="670">
        <v>1195.77</v>
      </c>
      <c r="GO18" s="668">
        <v>1203.44</v>
      </c>
      <c r="GP18" s="668">
        <v>1211.1099999999999</v>
      </c>
      <c r="GQ18" s="669">
        <v>1222.8399999999999</v>
      </c>
      <c r="GR18" s="670">
        <v>1227.6199999999999</v>
      </c>
      <c r="GS18" s="668">
        <v>1235.68</v>
      </c>
      <c r="GT18" s="668">
        <v>1243.73</v>
      </c>
      <c r="GU18" s="669">
        <v>1251.79</v>
      </c>
      <c r="GV18" s="670">
        <v>1259.54</v>
      </c>
      <c r="GW18" s="668">
        <v>1267.8</v>
      </c>
      <c r="GX18" s="668">
        <v>1276.07</v>
      </c>
      <c r="GY18" s="669">
        <v>1284.3399999999999</v>
      </c>
      <c r="GZ18" s="670">
        <v>1292.28</v>
      </c>
      <c r="HA18" s="668">
        <v>1300.77</v>
      </c>
      <c r="HB18" s="668">
        <v>1309.25</v>
      </c>
      <c r="HC18" s="669">
        <v>1317.73</v>
      </c>
      <c r="HD18" s="670">
        <v>1325.88</v>
      </c>
      <c r="HE18" s="668">
        <v>1334.59</v>
      </c>
      <c r="HF18" s="668">
        <v>1343.29</v>
      </c>
      <c r="HG18" s="669">
        <v>1351.99</v>
      </c>
      <c r="HH18" s="670">
        <v>1360.36</v>
      </c>
      <c r="HI18" s="668">
        <v>1369.29</v>
      </c>
      <c r="HJ18" s="668">
        <v>1378.22</v>
      </c>
      <c r="HK18" s="669">
        <v>1387.14</v>
      </c>
      <c r="HL18" s="670">
        <v>1395.73</v>
      </c>
      <c r="HM18" s="668">
        <v>1404.89</v>
      </c>
      <c r="HN18" s="668">
        <v>1414.05</v>
      </c>
      <c r="HO18" s="669">
        <v>1423.21</v>
      </c>
      <c r="HP18" s="670">
        <v>1432.01</v>
      </c>
      <c r="HQ18" s="668">
        <v>1441.41</v>
      </c>
      <c r="HR18" s="668">
        <v>1450.81</v>
      </c>
      <c r="HS18" s="669">
        <v>1460.21</v>
      </c>
      <c r="HT18" s="670">
        <v>1469.25</v>
      </c>
      <c r="HU18" s="668">
        <v>1478.89</v>
      </c>
      <c r="HV18" s="668">
        <v>1488.54</v>
      </c>
      <c r="HW18" s="669">
        <v>1498.18</v>
      </c>
      <c r="HX18" s="670">
        <v>1507.45</v>
      </c>
      <c r="HY18" s="668">
        <v>1517.34</v>
      </c>
      <c r="HZ18" s="668">
        <v>1527.24</v>
      </c>
      <c r="IA18" s="669">
        <v>1537.13</v>
      </c>
      <c r="IB18" s="670">
        <v>1546.64</v>
      </c>
      <c r="IC18" s="668">
        <v>1556.79</v>
      </c>
      <c r="ID18" s="668">
        <v>1566.95</v>
      </c>
      <c r="IE18" s="669">
        <v>1577.1</v>
      </c>
      <c r="IF18" s="670">
        <v>1586.85</v>
      </c>
      <c r="IG18" s="668">
        <v>1597.27</v>
      </c>
      <c r="IH18" s="668">
        <v>1607.69</v>
      </c>
      <c r="II18" s="669">
        <v>1618.1</v>
      </c>
      <c r="IJ18" s="670">
        <v>1628.11</v>
      </c>
      <c r="IK18" s="668">
        <v>1638.8</v>
      </c>
      <c r="IL18" s="668">
        <v>1649.49</v>
      </c>
      <c r="IM18" s="669">
        <v>1660.17</v>
      </c>
      <c r="IN18" s="670">
        <v>1670.44</v>
      </c>
      <c r="IO18" s="668">
        <v>1681.41</v>
      </c>
      <c r="IP18" s="668">
        <v>1692.37</v>
      </c>
      <c r="IQ18" s="669">
        <v>1703.34</v>
      </c>
      <c r="IR18" s="670">
        <v>1713.87</v>
      </c>
      <c r="IS18" s="668">
        <v>1725.12</v>
      </c>
      <c r="IT18" s="668">
        <v>1736.37</v>
      </c>
      <c r="IU18" s="669">
        <v>1747.62</v>
      </c>
      <c r="IV18" s="670">
        <v>1758.44</v>
      </c>
      <c r="IW18" s="668">
        <v>1769.98</v>
      </c>
      <c r="IX18" s="668">
        <v>1781.52</v>
      </c>
      <c r="IY18" s="669">
        <v>1793.06</v>
      </c>
      <c r="IZ18" s="670">
        <v>1804.15</v>
      </c>
      <c r="JA18" s="668">
        <v>1816</v>
      </c>
      <c r="JB18" s="668">
        <v>1827.84</v>
      </c>
      <c r="JC18" s="669">
        <v>1839.68</v>
      </c>
      <c r="JD18" s="670">
        <v>1851.06</v>
      </c>
      <c r="JE18" s="668">
        <v>1863.21</v>
      </c>
      <c r="JF18" s="668">
        <v>1875.36</v>
      </c>
      <c r="JG18" s="669">
        <v>1887.51</v>
      </c>
      <c r="JH18" s="670">
        <v>1899.19</v>
      </c>
      <c r="JI18" s="668">
        <v>1911.66</v>
      </c>
      <c r="JJ18" s="668">
        <v>1924.12</v>
      </c>
      <c r="JK18" s="669">
        <v>1936.59</v>
      </c>
      <c r="JL18" s="670">
        <v>1948.57</v>
      </c>
      <c r="JM18" s="668">
        <v>1961.36</v>
      </c>
      <c r="JN18" s="668">
        <v>1974.15</v>
      </c>
      <c r="JO18" s="669">
        <v>1986.94</v>
      </c>
      <c r="JP18" s="670">
        <v>1999.23</v>
      </c>
      <c r="JQ18" s="668">
        <v>2012.35</v>
      </c>
      <c r="JR18" s="668">
        <v>2025.48</v>
      </c>
      <c r="JS18" s="669">
        <v>2038.6</v>
      </c>
      <c r="JT18" s="670">
        <v>2051.21</v>
      </c>
      <c r="JU18" s="668">
        <v>2064.6799999999998</v>
      </c>
      <c r="JV18" s="668">
        <v>2078.14</v>
      </c>
      <c r="JW18" s="669">
        <v>2091.6</v>
      </c>
      <c r="JX18" s="670">
        <v>2104.54</v>
      </c>
      <c r="JY18" s="668">
        <v>2118.36</v>
      </c>
      <c r="JZ18" s="668">
        <v>2132.17</v>
      </c>
      <c r="KA18" s="669">
        <v>2145.9899999999998</v>
      </c>
      <c r="KB18" s="670">
        <v>2159.2600000000002</v>
      </c>
      <c r="KC18" s="668">
        <v>2173.4299999999998</v>
      </c>
      <c r="KD18" s="668">
        <v>2187.61</v>
      </c>
      <c r="KE18" s="669">
        <v>2201.7800000000002</v>
      </c>
      <c r="KF18" s="670">
        <v>2215.4</v>
      </c>
      <c r="KG18" s="668">
        <v>2229.94</v>
      </c>
      <c r="KH18" s="668">
        <v>2244.4899999999998</v>
      </c>
      <c r="KI18" s="669">
        <v>2259.0300000000002</v>
      </c>
      <c r="KJ18" s="670">
        <v>2273</v>
      </c>
      <c r="KK18" s="668">
        <v>2287.92</v>
      </c>
      <c r="KL18" s="668">
        <v>2302.84</v>
      </c>
      <c r="KM18" s="669">
        <v>2317.7600000000002</v>
      </c>
      <c r="KN18" s="670">
        <v>2332.1</v>
      </c>
      <c r="KO18" s="668">
        <v>2347.41</v>
      </c>
      <c r="KP18" s="668">
        <v>2362.7199999999998</v>
      </c>
      <c r="KQ18" s="669">
        <v>2378.02</v>
      </c>
      <c r="KR18" s="670">
        <v>2392.7399999999998</v>
      </c>
      <c r="KS18" s="668">
        <v>2408.44</v>
      </c>
      <c r="KT18" s="668">
        <v>2424.15</v>
      </c>
      <c r="KU18" s="669">
        <v>2439.85</v>
      </c>
      <c r="KV18" s="670">
        <v>2454.9499999999998</v>
      </c>
      <c r="KW18" s="668">
        <v>2471.06</v>
      </c>
      <c r="KX18" s="668">
        <v>2487.1799999999998</v>
      </c>
      <c r="KY18" s="669">
        <v>2503.29</v>
      </c>
      <c r="KZ18" s="670">
        <v>2518.7800000000002</v>
      </c>
      <c r="LA18" s="668">
        <v>2535.31</v>
      </c>
      <c r="LB18" s="668">
        <v>2551.84</v>
      </c>
      <c r="LC18" s="669">
        <v>2568.37</v>
      </c>
      <c r="LD18" s="670">
        <v>2584.2600000000002</v>
      </c>
      <c r="LE18" s="668">
        <v>2601.23</v>
      </c>
      <c r="LF18" s="668">
        <v>2618.19</v>
      </c>
      <c r="LG18" s="669">
        <v>2635.15</v>
      </c>
      <c r="LH18" s="670">
        <v>2651.45</v>
      </c>
      <c r="LI18" s="668">
        <v>2668.86</v>
      </c>
      <c r="LJ18" s="668">
        <v>2686.26</v>
      </c>
      <c r="LK18" s="669">
        <v>2703.67</v>
      </c>
      <c r="LL18" s="670">
        <v>2720.39</v>
      </c>
      <c r="LM18" s="668">
        <v>2738.25</v>
      </c>
      <c r="LN18" s="668">
        <v>2756.11</v>
      </c>
      <c r="LO18" s="669">
        <v>2773.96</v>
      </c>
      <c r="LP18" s="670">
        <v>2791.12</v>
      </c>
      <c r="LQ18" s="668">
        <v>2809.44</v>
      </c>
      <c r="LR18" s="668">
        <v>2827.76</v>
      </c>
      <c r="LS18" s="669">
        <v>2846.08</v>
      </c>
      <c r="LT18" s="670">
        <v>2863.69</v>
      </c>
      <c r="LU18" s="668">
        <v>2882.49</v>
      </c>
      <c r="LV18" s="668">
        <v>2901.29</v>
      </c>
      <c r="LW18" s="669">
        <v>2920.08</v>
      </c>
      <c r="LX18" s="670">
        <v>2938.15</v>
      </c>
      <c r="LY18" s="668">
        <v>2957.43</v>
      </c>
      <c r="LZ18" s="668">
        <v>2976.72</v>
      </c>
      <c r="MA18" s="669">
        <v>2996.01</v>
      </c>
      <c r="MB18" s="670">
        <v>3014.54</v>
      </c>
      <c r="MC18" s="668">
        <v>3034.33</v>
      </c>
      <c r="MD18" s="668">
        <v>3054.11</v>
      </c>
      <c r="ME18" s="669">
        <v>3073.9</v>
      </c>
      <c r="MF18" s="670">
        <v>3092.92</v>
      </c>
      <c r="MG18" s="668">
        <v>3113.22</v>
      </c>
      <c r="MH18" s="668">
        <v>3133.52</v>
      </c>
      <c r="MI18" s="669">
        <v>3153.82</v>
      </c>
      <c r="MJ18" s="670">
        <v>3173.33</v>
      </c>
      <c r="MK18" s="668">
        <v>3194.16</v>
      </c>
      <c r="ML18" s="668">
        <v>3214.99</v>
      </c>
      <c r="MM18" s="669">
        <v>3235.82</v>
      </c>
      <c r="MN18" s="670">
        <v>3255.84</v>
      </c>
      <c r="MO18" s="668">
        <v>3277.21</v>
      </c>
      <c r="MP18" s="668">
        <v>3298.58</v>
      </c>
      <c r="MQ18" s="669">
        <v>3319.95</v>
      </c>
      <c r="MR18" s="670">
        <v>3340.49</v>
      </c>
      <c r="MS18" s="668">
        <v>3362.42</v>
      </c>
      <c r="MT18" s="668">
        <v>3384.35</v>
      </c>
      <c r="MU18" s="669">
        <v>3406.27</v>
      </c>
      <c r="MV18" s="670">
        <v>3427.34</v>
      </c>
      <c r="MW18" s="668">
        <v>3449.84</v>
      </c>
      <c r="MX18" s="668">
        <v>3472.34</v>
      </c>
      <c r="MY18" s="669">
        <v>3494.84</v>
      </c>
      <c r="MZ18" s="670">
        <v>3516.46</v>
      </c>
      <c r="NA18" s="668">
        <v>3539.54</v>
      </c>
      <c r="NB18" s="668">
        <v>3562.62</v>
      </c>
      <c r="NC18" s="669">
        <v>3585.7</v>
      </c>
      <c r="ND18" s="670">
        <v>3607.88</v>
      </c>
      <c r="NE18" s="668">
        <v>3631.57</v>
      </c>
      <c r="NF18" s="668">
        <v>3655.25</v>
      </c>
      <c r="NG18" s="669">
        <v>3678.93</v>
      </c>
      <c r="NH18" s="670">
        <v>3701.69</v>
      </c>
      <c r="NI18" s="668">
        <v>3725.99</v>
      </c>
      <c r="NJ18" s="668">
        <v>3750.28</v>
      </c>
      <c r="NK18" s="669">
        <v>3774.58</v>
      </c>
      <c r="NL18" s="670">
        <v>3797.93</v>
      </c>
      <c r="NM18" s="668">
        <v>3822.86</v>
      </c>
      <c r="NN18" s="668">
        <v>3847.79</v>
      </c>
      <c r="NO18" s="669">
        <v>3872.72</v>
      </c>
      <c r="NP18" s="670">
        <v>3896.68</v>
      </c>
      <c r="NQ18" s="668">
        <v>3922.26</v>
      </c>
      <c r="NR18" s="668">
        <v>3947.83</v>
      </c>
      <c r="NS18" s="669">
        <v>3973.41</v>
      </c>
      <c r="NT18" s="670">
        <v>3997.99</v>
      </c>
      <c r="NU18" s="668">
        <v>4024.23</v>
      </c>
      <c r="NV18" s="668">
        <v>4050.48</v>
      </c>
      <c r="NW18" s="669">
        <v>4076.72</v>
      </c>
      <c r="NX18" s="670">
        <v>4101.9399999999996</v>
      </c>
      <c r="NY18" s="668">
        <v>4128.8599999999997</v>
      </c>
      <c r="NZ18" s="668">
        <v>4155.79</v>
      </c>
      <c r="OA18" s="669">
        <v>4182.71</v>
      </c>
      <c r="OB18" s="670">
        <v>4208.59</v>
      </c>
      <c r="OC18" s="668">
        <v>4236.22</v>
      </c>
      <c r="OD18" s="668">
        <v>4263.84</v>
      </c>
      <c r="OE18" s="669">
        <v>4291.47</v>
      </c>
      <c r="OF18" s="670">
        <v>4318.01</v>
      </c>
      <c r="OG18" s="668">
        <v>4346.3599999999997</v>
      </c>
      <c r="OH18" s="668">
        <v>4374.7</v>
      </c>
      <c r="OI18" s="669">
        <v>4403.04</v>
      </c>
      <c r="OJ18" s="670">
        <v>4430.28</v>
      </c>
      <c r="OK18" s="668">
        <v>4459.3599999999997</v>
      </c>
      <c r="OL18" s="668">
        <v>4488.4399999999996</v>
      </c>
      <c r="OM18" s="669">
        <v>4517.5200000000004</v>
      </c>
      <c r="ON18" s="670">
        <v>4545.47</v>
      </c>
      <c r="OO18" s="668">
        <v>4575.3100000000004</v>
      </c>
      <c r="OP18" s="668">
        <v>4605.1400000000003</v>
      </c>
      <c r="OQ18" s="669">
        <v>4634.9799999999996</v>
      </c>
      <c r="OR18" s="670">
        <v>4663.6499999999996</v>
      </c>
      <c r="OS18" s="668">
        <v>4694.26</v>
      </c>
      <c r="OT18" s="668">
        <v>4724.88</v>
      </c>
      <c r="OU18" s="669">
        <v>4755.49</v>
      </c>
      <c r="OV18" s="670">
        <v>4784.91</v>
      </c>
      <c r="OW18" s="668">
        <v>4816.3100000000004</v>
      </c>
      <c r="OX18" s="668">
        <v>4847.72</v>
      </c>
      <c r="OY18" s="669">
        <v>4879.13</v>
      </c>
      <c r="OZ18" s="670">
        <v>4909.3100000000004</v>
      </c>
      <c r="PA18" s="668">
        <v>4941.54</v>
      </c>
      <c r="PB18" s="668">
        <v>4973.76</v>
      </c>
      <c r="PC18" s="669">
        <v>5005.99</v>
      </c>
      <c r="PD18" s="670">
        <v>5036.96</v>
      </c>
      <c r="PE18" s="668">
        <v>5070.0200000000004</v>
      </c>
      <c r="PF18" s="668">
        <v>5103.08</v>
      </c>
      <c r="PG18" s="669">
        <v>5136.1400000000003</v>
      </c>
      <c r="PH18" s="670">
        <v>5167.92</v>
      </c>
      <c r="PI18" s="668">
        <v>5201.84</v>
      </c>
      <c r="PJ18" s="668">
        <v>5235.76</v>
      </c>
      <c r="PK18" s="669">
        <v>5269.68</v>
      </c>
      <c r="PL18" s="670">
        <v>5302.28</v>
      </c>
      <c r="PM18" s="668">
        <v>5337.09</v>
      </c>
      <c r="PN18" s="668">
        <v>5371.89</v>
      </c>
      <c r="PO18" s="669">
        <v>5406.7</v>
      </c>
      <c r="PP18" s="670">
        <v>5440.14</v>
      </c>
      <c r="PQ18" s="668">
        <v>5475.85</v>
      </c>
      <c r="PR18" s="668">
        <v>5511.56</v>
      </c>
      <c r="PS18" s="669">
        <v>5547.27</v>
      </c>
      <c r="PT18" s="670">
        <v>5581.59</v>
      </c>
      <c r="PU18" s="668">
        <v>5618.22</v>
      </c>
      <c r="PV18" s="668">
        <v>5654.86</v>
      </c>
      <c r="PW18" s="669">
        <v>5691.5</v>
      </c>
      <c r="PX18" s="670">
        <v>5726.71</v>
      </c>
      <c r="PY18" s="668">
        <v>5764.3</v>
      </c>
      <c r="PZ18" s="668">
        <v>5801.89</v>
      </c>
      <c r="QA18" s="669">
        <v>5839.48</v>
      </c>
      <c r="QB18" s="670">
        <v>5875.6</v>
      </c>
      <c r="QC18" s="668">
        <v>5914.17</v>
      </c>
      <c r="QD18" s="668">
        <v>5952.74</v>
      </c>
      <c r="QE18" s="669">
        <v>5991.3</v>
      </c>
      <c r="QF18" s="670">
        <v>6028.37</v>
      </c>
      <c r="QG18" s="668">
        <v>6067.94</v>
      </c>
      <c r="QH18" s="668">
        <v>6107.51</v>
      </c>
      <c r="QI18" s="669">
        <v>6147.08</v>
      </c>
      <c r="QJ18" s="670">
        <v>6185.1</v>
      </c>
      <c r="QK18" s="668">
        <v>6225.7</v>
      </c>
      <c r="QL18" s="668">
        <v>6266.3</v>
      </c>
      <c r="QM18" s="669">
        <v>6306.9</v>
      </c>
      <c r="QN18" s="670">
        <v>6345.92</v>
      </c>
      <c r="QO18" s="668">
        <v>6387.57</v>
      </c>
      <c r="QP18" s="668">
        <v>6429.23</v>
      </c>
      <c r="QQ18" s="669">
        <v>6470.88</v>
      </c>
      <c r="QR18" s="670">
        <v>6510.91</v>
      </c>
      <c r="QS18" s="668">
        <v>6553.65</v>
      </c>
      <c r="QT18" s="668">
        <v>6596.39</v>
      </c>
      <c r="QU18" s="669">
        <v>6639.12</v>
      </c>
      <c r="QV18" s="670">
        <v>6680.19</v>
      </c>
      <c r="QW18" s="668">
        <v>6724.04</v>
      </c>
      <c r="QX18" s="668">
        <v>6767.89</v>
      </c>
      <c r="QY18" s="669">
        <v>6811.74</v>
      </c>
      <c r="QZ18" s="670">
        <v>6853.88</v>
      </c>
      <c r="RA18" s="668">
        <v>6898.87</v>
      </c>
      <c r="RB18" s="668">
        <v>6943.86</v>
      </c>
      <c r="RC18" s="669">
        <v>6988.85</v>
      </c>
      <c r="RD18" s="670">
        <v>7032.08</v>
      </c>
      <c r="RE18" s="668">
        <v>7078.24</v>
      </c>
      <c r="RF18" s="668">
        <v>7124.4</v>
      </c>
      <c r="RG18" s="669">
        <v>7170.56</v>
      </c>
      <c r="RH18" s="670">
        <v>7214.91</v>
      </c>
      <c r="RI18" s="668">
        <v>7262.27</v>
      </c>
      <c r="RJ18" s="668">
        <v>7309.63</v>
      </c>
      <c r="RK18" s="669">
        <v>7356.99</v>
      </c>
      <c r="RL18" s="670">
        <v>7402.5</v>
      </c>
      <c r="RM18" s="668">
        <v>7451.09</v>
      </c>
      <c r="RN18" s="668">
        <v>7499.68</v>
      </c>
      <c r="RO18" s="669">
        <v>7548.27</v>
      </c>
      <c r="RP18" s="670">
        <v>7594.97</v>
      </c>
      <c r="RQ18" s="668">
        <v>7644.82</v>
      </c>
      <c r="RR18" s="668">
        <v>7694.67</v>
      </c>
      <c r="RS18" s="669">
        <v>7744.53</v>
      </c>
      <c r="RT18" s="670">
        <v>7792.44</v>
      </c>
      <c r="RU18" s="668">
        <v>7843.59</v>
      </c>
      <c r="RV18" s="668">
        <v>7894.74</v>
      </c>
      <c r="RW18" s="669">
        <v>7945.89</v>
      </c>
      <c r="RX18" s="670">
        <v>7995.04</v>
      </c>
      <c r="RY18" s="668">
        <v>8047.52</v>
      </c>
      <c r="RZ18" s="668">
        <v>8100</v>
      </c>
      <c r="SA18" s="669">
        <v>8152.48</v>
      </c>
    </row>
    <row r="19" spans="1:497" s="372" customFormat="1">
      <c r="A19" s="507"/>
      <c r="B19" s="457" t="s">
        <v>415</v>
      </c>
      <c r="C19" s="457"/>
      <c r="D19" s="457"/>
      <c r="E19" s="457"/>
      <c r="F19" s="457"/>
      <c r="G19" s="464">
        <v>18</v>
      </c>
      <c r="H19" s="500" t="s">
        <v>86</v>
      </c>
      <c r="I19" s="525">
        <v>18</v>
      </c>
      <c r="J19" s="501" t="s">
        <v>315</v>
      </c>
      <c r="K19" s="666">
        <v>0.05</v>
      </c>
      <c r="L19" s="667">
        <v>269.79000000000002</v>
      </c>
      <c r="M19" s="668">
        <v>273.86</v>
      </c>
      <c r="N19" s="668">
        <v>281.33999999999997</v>
      </c>
      <c r="O19" s="669">
        <v>285.41000000000003</v>
      </c>
      <c r="P19" s="667">
        <v>291.55</v>
      </c>
      <c r="Q19" s="668">
        <v>298.07</v>
      </c>
      <c r="R19" s="668">
        <v>308.20999999999998</v>
      </c>
      <c r="S19" s="669">
        <v>311.18</v>
      </c>
      <c r="T19" s="670">
        <v>314.92</v>
      </c>
      <c r="U19" s="668">
        <v>316.12</v>
      </c>
      <c r="V19" s="668">
        <v>324.52999999999997</v>
      </c>
      <c r="W19" s="669">
        <v>324.95</v>
      </c>
      <c r="X19" s="670">
        <v>325.26</v>
      </c>
      <c r="Y19" s="668">
        <v>328.39</v>
      </c>
      <c r="Z19" s="668">
        <v>333.91</v>
      </c>
      <c r="AA19" s="669">
        <v>335.74</v>
      </c>
      <c r="AB19" s="670">
        <v>336.79</v>
      </c>
      <c r="AC19" s="668">
        <v>340</v>
      </c>
      <c r="AD19" s="668">
        <v>343.84</v>
      </c>
      <c r="AE19" s="669">
        <v>343.63</v>
      </c>
      <c r="AF19" s="670">
        <v>344.18</v>
      </c>
      <c r="AG19" s="668">
        <v>345.83</v>
      </c>
      <c r="AH19" s="668">
        <v>347.56</v>
      </c>
      <c r="AI19" s="669">
        <v>346.91</v>
      </c>
      <c r="AJ19" s="670">
        <v>345.43</v>
      </c>
      <c r="AK19" s="668">
        <v>347.52</v>
      </c>
      <c r="AL19" s="668">
        <v>347.92</v>
      </c>
      <c r="AM19" s="669">
        <v>348.46</v>
      </c>
      <c r="AN19" s="670">
        <v>349.49</v>
      </c>
      <c r="AO19" s="668">
        <v>351.39</v>
      </c>
      <c r="AP19" s="668">
        <v>354.69</v>
      </c>
      <c r="AQ19" s="669">
        <v>357.81</v>
      </c>
      <c r="AR19" s="670">
        <v>362.28</v>
      </c>
      <c r="AS19" s="668">
        <v>368.41</v>
      </c>
      <c r="AT19" s="668">
        <v>372.76</v>
      </c>
      <c r="AU19" s="669">
        <v>374.35</v>
      </c>
      <c r="AV19" s="670">
        <v>378.56</v>
      </c>
      <c r="AW19" s="668">
        <v>383.86</v>
      </c>
      <c r="AX19" s="668">
        <v>385.02</v>
      </c>
      <c r="AY19" s="669">
        <v>385.11</v>
      </c>
      <c r="AZ19" s="670">
        <v>383.69</v>
      </c>
      <c r="BA19" s="668">
        <v>386</v>
      </c>
      <c r="BB19" s="668">
        <v>388.53</v>
      </c>
      <c r="BC19" s="669">
        <v>388.78</v>
      </c>
      <c r="BD19" s="670">
        <v>390.85</v>
      </c>
      <c r="BE19" s="668">
        <v>391.74</v>
      </c>
      <c r="BF19" s="668">
        <v>394.01</v>
      </c>
      <c r="BG19" s="669">
        <v>392.82</v>
      </c>
      <c r="BH19" s="670">
        <v>395.72</v>
      </c>
      <c r="BI19" s="668">
        <v>399.85</v>
      </c>
      <c r="BJ19" s="668">
        <v>400.53</v>
      </c>
      <c r="BK19" s="669">
        <v>400.17</v>
      </c>
      <c r="BL19" s="670">
        <v>403.93</v>
      </c>
      <c r="BM19" s="668">
        <v>411.62</v>
      </c>
      <c r="BN19" s="668">
        <v>411.97</v>
      </c>
      <c r="BO19" s="669">
        <v>415.02</v>
      </c>
      <c r="BP19" s="670">
        <v>421.19</v>
      </c>
      <c r="BQ19" s="668">
        <v>423.94</v>
      </c>
      <c r="BR19" s="668">
        <v>426.49</v>
      </c>
      <c r="BS19" s="669">
        <v>428.02</v>
      </c>
      <c r="BT19" s="670">
        <v>433.65</v>
      </c>
      <c r="BU19" s="668">
        <v>440</v>
      </c>
      <c r="BV19" s="668">
        <v>442.92</v>
      </c>
      <c r="BW19" s="669">
        <v>442.3</v>
      </c>
      <c r="BX19" s="670">
        <v>441.66</v>
      </c>
      <c r="BY19" s="668">
        <v>444.01</v>
      </c>
      <c r="BZ19" s="668">
        <v>447.85</v>
      </c>
      <c r="CA19" s="669">
        <v>448.8</v>
      </c>
      <c r="CB19" s="670">
        <v>450.05</v>
      </c>
      <c r="CC19" s="668">
        <v>454.32</v>
      </c>
      <c r="CD19" s="668">
        <v>457.23</v>
      </c>
      <c r="CE19" s="669">
        <v>458.34</v>
      </c>
      <c r="CF19" s="670">
        <v>459.51</v>
      </c>
      <c r="CG19" s="668">
        <v>461.72</v>
      </c>
      <c r="CH19" s="668">
        <v>460.32</v>
      </c>
      <c r="CI19" s="669">
        <v>456.04</v>
      </c>
      <c r="CJ19" s="671">
        <v>455.05</v>
      </c>
      <c r="CK19" s="668">
        <v>458.29</v>
      </c>
      <c r="CL19" s="668">
        <v>465.05</v>
      </c>
      <c r="CM19" s="669">
        <v>462.25</v>
      </c>
      <c r="CN19" s="670">
        <v>466.3</v>
      </c>
      <c r="CO19" s="668">
        <v>468.39</v>
      </c>
      <c r="CP19" s="668">
        <v>469.29</v>
      </c>
      <c r="CQ19" s="669">
        <v>468.22</v>
      </c>
      <c r="CR19" s="670">
        <v>468.84</v>
      </c>
      <c r="CS19" s="668">
        <v>470.57</v>
      </c>
      <c r="CT19" s="668">
        <v>474.22</v>
      </c>
      <c r="CU19" s="669">
        <v>475.09</v>
      </c>
      <c r="CV19" s="667">
        <v>476.18</v>
      </c>
      <c r="CW19" s="668">
        <v>485.23</v>
      </c>
      <c r="CX19" s="668">
        <v>492.07</v>
      </c>
      <c r="CY19" s="669">
        <v>491.16</v>
      </c>
      <c r="CZ19" s="670">
        <v>491.18</v>
      </c>
      <c r="DA19" s="668">
        <v>495.32</v>
      </c>
      <c r="DB19" s="668">
        <v>498.09</v>
      </c>
      <c r="DC19" s="669">
        <v>505</v>
      </c>
      <c r="DD19" s="670">
        <v>520.69000000000005</v>
      </c>
      <c r="DE19" s="668">
        <v>557.62</v>
      </c>
      <c r="DF19" s="668">
        <v>576.08000000000004</v>
      </c>
      <c r="DG19" s="669">
        <v>600.71</v>
      </c>
      <c r="DH19" s="670">
        <v>605.19000000000005</v>
      </c>
      <c r="DI19" s="668">
        <v>603.75</v>
      </c>
      <c r="DJ19" s="668">
        <v>600.77</v>
      </c>
      <c r="DK19" s="669">
        <v>612.16999999999996</v>
      </c>
      <c r="DL19" s="670">
        <v>632.03</v>
      </c>
      <c r="DM19" s="668">
        <v>638.5</v>
      </c>
      <c r="DN19" s="668">
        <v>649.88</v>
      </c>
      <c r="DO19" s="669">
        <v>661.67</v>
      </c>
      <c r="DP19" s="670">
        <v>658.14</v>
      </c>
      <c r="DQ19" s="668">
        <v>689.31</v>
      </c>
      <c r="DR19" s="668">
        <v>692.87</v>
      </c>
      <c r="DS19" s="669">
        <v>687.19</v>
      </c>
      <c r="DT19" s="670">
        <v>696.7</v>
      </c>
      <c r="DU19" s="668">
        <v>725.23</v>
      </c>
      <c r="DV19" s="668">
        <v>774.76</v>
      </c>
      <c r="DW19" s="669">
        <v>768.74</v>
      </c>
      <c r="DX19" s="670">
        <v>715.95</v>
      </c>
      <c r="DY19" s="668">
        <v>691.26</v>
      </c>
      <c r="DZ19" s="668">
        <v>694.39</v>
      </c>
      <c r="EA19" s="669">
        <v>697.18</v>
      </c>
      <c r="EB19" s="670">
        <v>705.25</v>
      </c>
      <c r="EC19" s="668">
        <v>722.76</v>
      </c>
      <c r="ED19" s="668">
        <v>728.03</v>
      </c>
      <c r="EE19" s="669">
        <v>727.14</v>
      </c>
      <c r="EF19" s="670">
        <v>738.68</v>
      </c>
      <c r="EG19" s="668">
        <v>759.69</v>
      </c>
      <c r="EH19" s="668">
        <v>768.44</v>
      </c>
      <c r="EI19" s="669">
        <v>768.35</v>
      </c>
      <c r="EJ19" s="670">
        <v>770.37</v>
      </c>
      <c r="EK19" s="668">
        <v>772.58</v>
      </c>
      <c r="EL19" s="668">
        <v>767.66</v>
      </c>
      <c r="EM19" s="669">
        <v>766.57</v>
      </c>
      <c r="EN19" s="670">
        <v>773.09</v>
      </c>
      <c r="EO19" s="668">
        <v>778.6</v>
      </c>
      <c r="EP19" s="668">
        <v>776.77</v>
      </c>
      <c r="EQ19" s="669">
        <v>777.31</v>
      </c>
      <c r="ER19" s="670">
        <v>785.64</v>
      </c>
      <c r="ES19" s="668">
        <v>789.93</v>
      </c>
      <c r="ET19" s="668">
        <v>795.77</v>
      </c>
      <c r="EU19" s="669">
        <v>795</v>
      </c>
      <c r="EV19" s="670">
        <v>797.68</v>
      </c>
      <c r="EW19" s="668">
        <v>784.02</v>
      </c>
      <c r="EX19" s="668">
        <v>786.63</v>
      </c>
      <c r="EY19" s="669">
        <v>776.94</v>
      </c>
      <c r="EZ19" s="670">
        <v>773.31</v>
      </c>
      <c r="FA19" s="668">
        <v>777.31</v>
      </c>
      <c r="FB19" s="668">
        <v>791.51</v>
      </c>
      <c r="FC19" s="669">
        <v>787.71</v>
      </c>
      <c r="FD19" s="670">
        <v>794.57</v>
      </c>
      <c r="FE19" s="668">
        <v>807.59</v>
      </c>
      <c r="FF19" s="668">
        <v>816.18</v>
      </c>
      <c r="FG19" s="669">
        <v>817.39</v>
      </c>
      <c r="FH19" s="670">
        <v>818.05</v>
      </c>
      <c r="FI19" s="668">
        <v>834.7</v>
      </c>
      <c r="FJ19" s="668">
        <v>850.29</v>
      </c>
      <c r="FK19" s="669">
        <v>864.3</v>
      </c>
      <c r="FL19" s="670">
        <v>870.05</v>
      </c>
      <c r="FM19" s="668">
        <v>872.7</v>
      </c>
      <c r="FN19" s="668">
        <v>864.06</v>
      </c>
      <c r="FO19" s="669">
        <v>857.91</v>
      </c>
      <c r="FP19" s="670">
        <v>858.42</v>
      </c>
      <c r="FQ19" s="668">
        <v>860.31</v>
      </c>
      <c r="FR19" s="668">
        <v>863.19</v>
      </c>
      <c r="FS19" s="669">
        <v>874.18</v>
      </c>
      <c r="FT19" s="670">
        <v>905.63</v>
      </c>
      <c r="FU19" s="668">
        <v>973.75</v>
      </c>
      <c r="FV19" s="668">
        <v>1024.8599999999999</v>
      </c>
      <c r="FW19" s="669">
        <v>1069.68</v>
      </c>
      <c r="FX19" s="670">
        <v>1129.1600000000001</v>
      </c>
      <c r="FY19" s="668">
        <v>1162.67</v>
      </c>
      <c r="FZ19" s="668">
        <v>1169.55</v>
      </c>
      <c r="GA19" s="669">
        <v>1143.96</v>
      </c>
      <c r="GB19" s="670">
        <v>1140.31</v>
      </c>
      <c r="GC19" s="668">
        <v>1159.6400000000001</v>
      </c>
      <c r="GD19" s="668">
        <v>1167.06</v>
      </c>
      <c r="GE19" s="669">
        <v>1158.56</v>
      </c>
      <c r="GF19" s="670">
        <v>1163.25</v>
      </c>
      <c r="GG19" s="668">
        <v>1158.1199999999999</v>
      </c>
      <c r="GH19" s="668">
        <v>1146.96</v>
      </c>
      <c r="GI19" s="669">
        <v>1137.95</v>
      </c>
      <c r="GJ19" s="670">
        <v>1136.3</v>
      </c>
      <c r="GK19" s="668">
        <v>1165.27</v>
      </c>
      <c r="GL19" s="668">
        <v>1180.42</v>
      </c>
      <c r="GM19" s="669">
        <v>1188.0899999999999</v>
      </c>
      <c r="GN19" s="670">
        <v>1195.77</v>
      </c>
      <c r="GO19" s="668">
        <v>1203.44</v>
      </c>
      <c r="GP19" s="668">
        <v>1211.1099999999999</v>
      </c>
      <c r="GQ19" s="669">
        <v>1222.8399999999999</v>
      </c>
      <c r="GR19" s="670">
        <v>1227.6199999999999</v>
      </c>
      <c r="GS19" s="668">
        <v>1235.68</v>
      </c>
      <c r="GT19" s="668">
        <v>1243.73</v>
      </c>
      <c r="GU19" s="669">
        <v>1251.79</v>
      </c>
      <c r="GV19" s="670">
        <v>1259.54</v>
      </c>
      <c r="GW19" s="668">
        <v>1267.8</v>
      </c>
      <c r="GX19" s="668">
        <v>1276.07</v>
      </c>
      <c r="GY19" s="669">
        <v>1284.3399999999999</v>
      </c>
      <c r="GZ19" s="670">
        <v>1292.28</v>
      </c>
      <c r="HA19" s="668">
        <v>1300.77</v>
      </c>
      <c r="HB19" s="668">
        <v>1309.25</v>
      </c>
      <c r="HC19" s="669">
        <v>1317.73</v>
      </c>
      <c r="HD19" s="670">
        <v>1325.88</v>
      </c>
      <c r="HE19" s="668">
        <v>1334.59</v>
      </c>
      <c r="HF19" s="668">
        <v>1343.29</v>
      </c>
      <c r="HG19" s="669">
        <v>1351.99</v>
      </c>
      <c r="HH19" s="670">
        <v>1360.36</v>
      </c>
      <c r="HI19" s="668">
        <v>1369.29</v>
      </c>
      <c r="HJ19" s="668">
        <v>1378.22</v>
      </c>
      <c r="HK19" s="669">
        <v>1387.14</v>
      </c>
      <c r="HL19" s="670">
        <v>1395.73</v>
      </c>
      <c r="HM19" s="668">
        <v>1404.89</v>
      </c>
      <c r="HN19" s="668">
        <v>1414.05</v>
      </c>
      <c r="HO19" s="669">
        <v>1423.21</v>
      </c>
      <c r="HP19" s="670">
        <v>1432.01</v>
      </c>
      <c r="HQ19" s="668">
        <v>1441.41</v>
      </c>
      <c r="HR19" s="668">
        <v>1450.81</v>
      </c>
      <c r="HS19" s="669">
        <v>1460.21</v>
      </c>
      <c r="HT19" s="670">
        <v>1469.25</v>
      </c>
      <c r="HU19" s="668">
        <v>1478.89</v>
      </c>
      <c r="HV19" s="668">
        <v>1488.54</v>
      </c>
      <c r="HW19" s="669">
        <v>1498.18</v>
      </c>
      <c r="HX19" s="670">
        <v>1507.45</v>
      </c>
      <c r="HY19" s="668">
        <v>1517.34</v>
      </c>
      <c r="HZ19" s="668">
        <v>1527.24</v>
      </c>
      <c r="IA19" s="669">
        <v>1537.13</v>
      </c>
      <c r="IB19" s="670">
        <v>1546.64</v>
      </c>
      <c r="IC19" s="668">
        <v>1556.79</v>
      </c>
      <c r="ID19" s="668">
        <v>1566.95</v>
      </c>
      <c r="IE19" s="669">
        <v>1577.1</v>
      </c>
      <c r="IF19" s="670">
        <v>1586.85</v>
      </c>
      <c r="IG19" s="668">
        <v>1597.27</v>
      </c>
      <c r="IH19" s="668">
        <v>1607.69</v>
      </c>
      <c r="II19" s="669">
        <v>1618.1</v>
      </c>
      <c r="IJ19" s="670">
        <v>1628.11</v>
      </c>
      <c r="IK19" s="668">
        <v>1638.8</v>
      </c>
      <c r="IL19" s="668">
        <v>1649.49</v>
      </c>
      <c r="IM19" s="669">
        <v>1660.17</v>
      </c>
      <c r="IN19" s="670">
        <v>1670.44</v>
      </c>
      <c r="IO19" s="668">
        <v>1681.41</v>
      </c>
      <c r="IP19" s="668">
        <v>1692.37</v>
      </c>
      <c r="IQ19" s="669">
        <v>1703.34</v>
      </c>
      <c r="IR19" s="670">
        <v>1713.87</v>
      </c>
      <c r="IS19" s="668">
        <v>1725.12</v>
      </c>
      <c r="IT19" s="668">
        <v>1736.37</v>
      </c>
      <c r="IU19" s="669">
        <v>1747.62</v>
      </c>
      <c r="IV19" s="670">
        <v>1758.44</v>
      </c>
      <c r="IW19" s="668">
        <v>1769.98</v>
      </c>
      <c r="IX19" s="668">
        <v>1781.52</v>
      </c>
      <c r="IY19" s="669">
        <v>1793.06</v>
      </c>
      <c r="IZ19" s="670">
        <v>1804.15</v>
      </c>
      <c r="JA19" s="668">
        <v>1816</v>
      </c>
      <c r="JB19" s="668">
        <v>1827.84</v>
      </c>
      <c r="JC19" s="669">
        <v>1839.68</v>
      </c>
      <c r="JD19" s="670">
        <v>1851.06</v>
      </c>
      <c r="JE19" s="668">
        <v>1863.21</v>
      </c>
      <c r="JF19" s="668">
        <v>1875.36</v>
      </c>
      <c r="JG19" s="669">
        <v>1887.51</v>
      </c>
      <c r="JH19" s="670">
        <v>1899.19</v>
      </c>
      <c r="JI19" s="668">
        <v>1911.66</v>
      </c>
      <c r="JJ19" s="668">
        <v>1924.12</v>
      </c>
      <c r="JK19" s="669">
        <v>1936.59</v>
      </c>
      <c r="JL19" s="670">
        <v>1948.57</v>
      </c>
      <c r="JM19" s="668">
        <v>1961.36</v>
      </c>
      <c r="JN19" s="668">
        <v>1974.15</v>
      </c>
      <c r="JO19" s="669">
        <v>1986.94</v>
      </c>
      <c r="JP19" s="670">
        <v>1999.23</v>
      </c>
      <c r="JQ19" s="668">
        <v>2012.35</v>
      </c>
      <c r="JR19" s="668">
        <v>2025.48</v>
      </c>
      <c r="JS19" s="669">
        <v>2038.6</v>
      </c>
      <c r="JT19" s="670">
        <v>2051.21</v>
      </c>
      <c r="JU19" s="668">
        <v>2064.6799999999998</v>
      </c>
      <c r="JV19" s="668">
        <v>2078.14</v>
      </c>
      <c r="JW19" s="669">
        <v>2091.6</v>
      </c>
      <c r="JX19" s="670">
        <v>2104.54</v>
      </c>
      <c r="JY19" s="668">
        <v>2118.36</v>
      </c>
      <c r="JZ19" s="668">
        <v>2132.17</v>
      </c>
      <c r="KA19" s="669">
        <v>2145.9899999999998</v>
      </c>
      <c r="KB19" s="670">
        <v>2159.2600000000002</v>
      </c>
      <c r="KC19" s="668">
        <v>2173.4299999999998</v>
      </c>
      <c r="KD19" s="668">
        <v>2187.61</v>
      </c>
      <c r="KE19" s="669">
        <v>2201.7800000000002</v>
      </c>
      <c r="KF19" s="670">
        <v>2215.4</v>
      </c>
      <c r="KG19" s="668">
        <v>2229.94</v>
      </c>
      <c r="KH19" s="668">
        <v>2244.4899999999998</v>
      </c>
      <c r="KI19" s="669">
        <v>2259.0300000000002</v>
      </c>
      <c r="KJ19" s="670">
        <v>2273</v>
      </c>
      <c r="KK19" s="668">
        <v>2287.92</v>
      </c>
      <c r="KL19" s="668">
        <v>2302.84</v>
      </c>
      <c r="KM19" s="669">
        <v>2317.7600000000002</v>
      </c>
      <c r="KN19" s="670">
        <v>2332.1</v>
      </c>
      <c r="KO19" s="668">
        <v>2347.41</v>
      </c>
      <c r="KP19" s="668">
        <v>2362.7199999999998</v>
      </c>
      <c r="KQ19" s="669">
        <v>2378.02</v>
      </c>
      <c r="KR19" s="670">
        <v>2392.7399999999998</v>
      </c>
      <c r="KS19" s="668">
        <v>2408.44</v>
      </c>
      <c r="KT19" s="668">
        <v>2424.15</v>
      </c>
      <c r="KU19" s="669">
        <v>2439.85</v>
      </c>
      <c r="KV19" s="670">
        <v>2454.9499999999998</v>
      </c>
      <c r="KW19" s="668">
        <v>2471.06</v>
      </c>
      <c r="KX19" s="668">
        <v>2487.1799999999998</v>
      </c>
      <c r="KY19" s="669">
        <v>2503.29</v>
      </c>
      <c r="KZ19" s="670">
        <v>2518.7800000000002</v>
      </c>
      <c r="LA19" s="668">
        <v>2535.31</v>
      </c>
      <c r="LB19" s="668">
        <v>2551.84</v>
      </c>
      <c r="LC19" s="669">
        <v>2568.37</v>
      </c>
      <c r="LD19" s="670">
        <v>2584.2600000000002</v>
      </c>
      <c r="LE19" s="668">
        <v>2601.23</v>
      </c>
      <c r="LF19" s="668">
        <v>2618.19</v>
      </c>
      <c r="LG19" s="669">
        <v>2635.15</v>
      </c>
      <c r="LH19" s="670">
        <v>2651.45</v>
      </c>
      <c r="LI19" s="668">
        <v>2668.86</v>
      </c>
      <c r="LJ19" s="668">
        <v>2686.26</v>
      </c>
      <c r="LK19" s="669">
        <v>2703.67</v>
      </c>
      <c r="LL19" s="670">
        <v>2720.39</v>
      </c>
      <c r="LM19" s="668">
        <v>2738.25</v>
      </c>
      <c r="LN19" s="668">
        <v>2756.11</v>
      </c>
      <c r="LO19" s="669">
        <v>2773.96</v>
      </c>
      <c r="LP19" s="670">
        <v>2791.12</v>
      </c>
      <c r="LQ19" s="668">
        <v>2809.44</v>
      </c>
      <c r="LR19" s="668">
        <v>2827.76</v>
      </c>
      <c r="LS19" s="669">
        <v>2846.08</v>
      </c>
      <c r="LT19" s="670">
        <v>2863.69</v>
      </c>
      <c r="LU19" s="668">
        <v>2882.49</v>
      </c>
      <c r="LV19" s="668">
        <v>2901.29</v>
      </c>
      <c r="LW19" s="669">
        <v>2920.08</v>
      </c>
      <c r="LX19" s="670">
        <v>2938.15</v>
      </c>
      <c r="LY19" s="668">
        <v>2957.43</v>
      </c>
      <c r="LZ19" s="668">
        <v>2976.72</v>
      </c>
      <c r="MA19" s="669">
        <v>2996.01</v>
      </c>
      <c r="MB19" s="670">
        <v>3014.54</v>
      </c>
      <c r="MC19" s="668">
        <v>3034.33</v>
      </c>
      <c r="MD19" s="668">
        <v>3054.11</v>
      </c>
      <c r="ME19" s="669">
        <v>3073.9</v>
      </c>
      <c r="MF19" s="670">
        <v>3092.92</v>
      </c>
      <c r="MG19" s="668">
        <v>3113.22</v>
      </c>
      <c r="MH19" s="668">
        <v>3133.52</v>
      </c>
      <c r="MI19" s="669">
        <v>3153.82</v>
      </c>
      <c r="MJ19" s="670">
        <v>3173.33</v>
      </c>
      <c r="MK19" s="668">
        <v>3194.16</v>
      </c>
      <c r="ML19" s="668">
        <v>3214.99</v>
      </c>
      <c r="MM19" s="669">
        <v>3235.82</v>
      </c>
      <c r="MN19" s="670">
        <v>3255.84</v>
      </c>
      <c r="MO19" s="668">
        <v>3277.21</v>
      </c>
      <c r="MP19" s="668">
        <v>3298.58</v>
      </c>
      <c r="MQ19" s="669">
        <v>3319.95</v>
      </c>
      <c r="MR19" s="670">
        <v>3340.49</v>
      </c>
      <c r="MS19" s="668">
        <v>3362.42</v>
      </c>
      <c r="MT19" s="668">
        <v>3384.35</v>
      </c>
      <c r="MU19" s="669">
        <v>3406.27</v>
      </c>
      <c r="MV19" s="670">
        <v>3427.34</v>
      </c>
      <c r="MW19" s="668">
        <v>3449.84</v>
      </c>
      <c r="MX19" s="668">
        <v>3472.34</v>
      </c>
      <c r="MY19" s="669">
        <v>3494.84</v>
      </c>
      <c r="MZ19" s="670">
        <v>3516.46</v>
      </c>
      <c r="NA19" s="668">
        <v>3539.54</v>
      </c>
      <c r="NB19" s="668">
        <v>3562.62</v>
      </c>
      <c r="NC19" s="669">
        <v>3585.7</v>
      </c>
      <c r="ND19" s="670">
        <v>3607.88</v>
      </c>
      <c r="NE19" s="668">
        <v>3631.57</v>
      </c>
      <c r="NF19" s="668">
        <v>3655.25</v>
      </c>
      <c r="NG19" s="669">
        <v>3678.93</v>
      </c>
      <c r="NH19" s="670">
        <v>3701.69</v>
      </c>
      <c r="NI19" s="668">
        <v>3725.99</v>
      </c>
      <c r="NJ19" s="668">
        <v>3750.28</v>
      </c>
      <c r="NK19" s="669">
        <v>3774.58</v>
      </c>
      <c r="NL19" s="670">
        <v>3797.93</v>
      </c>
      <c r="NM19" s="668">
        <v>3822.86</v>
      </c>
      <c r="NN19" s="668">
        <v>3847.79</v>
      </c>
      <c r="NO19" s="669">
        <v>3872.72</v>
      </c>
      <c r="NP19" s="670">
        <v>3896.68</v>
      </c>
      <c r="NQ19" s="668">
        <v>3922.26</v>
      </c>
      <c r="NR19" s="668">
        <v>3947.83</v>
      </c>
      <c r="NS19" s="669">
        <v>3973.41</v>
      </c>
      <c r="NT19" s="670">
        <v>3997.99</v>
      </c>
      <c r="NU19" s="668">
        <v>4024.23</v>
      </c>
      <c r="NV19" s="668">
        <v>4050.48</v>
      </c>
      <c r="NW19" s="669">
        <v>4076.72</v>
      </c>
      <c r="NX19" s="670">
        <v>4101.9399999999996</v>
      </c>
      <c r="NY19" s="668">
        <v>4128.8599999999997</v>
      </c>
      <c r="NZ19" s="668">
        <v>4155.79</v>
      </c>
      <c r="OA19" s="669">
        <v>4182.71</v>
      </c>
      <c r="OB19" s="670">
        <v>4208.59</v>
      </c>
      <c r="OC19" s="668">
        <v>4236.22</v>
      </c>
      <c r="OD19" s="668">
        <v>4263.84</v>
      </c>
      <c r="OE19" s="669">
        <v>4291.47</v>
      </c>
      <c r="OF19" s="670">
        <v>4318.01</v>
      </c>
      <c r="OG19" s="668">
        <v>4346.3599999999997</v>
      </c>
      <c r="OH19" s="668">
        <v>4374.7</v>
      </c>
      <c r="OI19" s="669">
        <v>4403.04</v>
      </c>
      <c r="OJ19" s="670">
        <v>4430.28</v>
      </c>
      <c r="OK19" s="668">
        <v>4459.3599999999997</v>
      </c>
      <c r="OL19" s="668">
        <v>4488.4399999999996</v>
      </c>
      <c r="OM19" s="669">
        <v>4517.5200000000004</v>
      </c>
      <c r="ON19" s="670">
        <v>4545.47</v>
      </c>
      <c r="OO19" s="668">
        <v>4575.3100000000004</v>
      </c>
      <c r="OP19" s="668">
        <v>4605.1400000000003</v>
      </c>
      <c r="OQ19" s="669">
        <v>4634.9799999999996</v>
      </c>
      <c r="OR19" s="670">
        <v>4663.6499999999996</v>
      </c>
      <c r="OS19" s="668">
        <v>4694.26</v>
      </c>
      <c r="OT19" s="668">
        <v>4724.88</v>
      </c>
      <c r="OU19" s="669">
        <v>4755.49</v>
      </c>
      <c r="OV19" s="670">
        <v>4784.91</v>
      </c>
      <c r="OW19" s="668">
        <v>4816.3100000000004</v>
      </c>
      <c r="OX19" s="668">
        <v>4847.72</v>
      </c>
      <c r="OY19" s="669">
        <v>4879.13</v>
      </c>
      <c r="OZ19" s="670">
        <v>4909.3100000000004</v>
      </c>
      <c r="PA19" s="668">
        <v>4941.54</v>
      </c>
      <c r="PB19" s="668">
        <v>4973.76</v>
      </c>
      <c r="PC19" s="669">
        <v>5005.99</v>
      </c>
      <c r="PD19" s="670">
        <v>5036.96</v>
      </c>
      <c r="PE19" s="668">
        <v>5070.0200000000004</v>
      </c>
      <c r="PF19" s="668">
        <v>5103.08</v>
      </c>
      <c r="PG19" s="669">
        <v>5136.1400000000003</v>
      </c>
      <c r="PH19" s="670">
        <v>5167.92</v>
      </c>
      <c r="PI19" s="668">
        <v>5201.84</v>
      </c>
      <c r="PJ19" s="668">
        <v>5235.76</v>
      </c>
      <c r="PK19" s="669">
        <v>5269.68</v>
      </c>
      <c r="PL19" s="670">
        <v>5302.28</v>
      </c>
      <c r="PM19" s="668">
        <v>5337.09</v>
      </c>
      <c r="PN19" s="668">
        <v>5371.89</v>
      </c>
      <c r="PO19" s="669">
        <v>5406.7</v>
      </c>
      <c r="PP19" s="670">
        <v>5440.14</v>
      </c>
      <c r="PQ19" s="668">
        <v>5475.85</v>
      </c>
      <c r="PR19" s="668">
        <v>5511.56</v>
      </c>
      <c r="PS19" s="669">
        <v>5547.27</v>
      </c>
      <c r="PT19" s="670">
        <v>5581.59</v>
      </c>
      <c r="PU19" s="668">
        <v>5618.22</v>
      </c>
      <c r="PV19" s="668">
        <v>5654.86</v>
      </c>
      <c r="PW19" s="669">
        <v>5691.5</v>
      </c>
      <c r="PX19" s="670">
        <v>5726.71</v>
      </c>
      <c r="PY19" s="668">
        <v>5764.3</v>
      </c>
      <c r="PZ19" s="668">
        <v>5801.89</v>
      </c>
      <c r="QA19" s="669">
        <v>5839.48</v>
      </c>
      <c r="QB19" s="670">
        <v>5875.6</v>
      </c>
      <c r="QC19" s="668">
        <v>5914.17</v>
      </c>
      <c r="QD19" s="668">
        <v>5952.74</v>
      </c>
      <c r="QE19" s="669">
        <v>5991.3</v>
      </c>
      <c r="QF19" s="670">
        <v>6028.37</v>
      </c>
      <c r="QG19" s="668">
        <v>6067.94</v>
      </c>
      <c r="QH19" s="668">
        <v>6107.51</v>
      </c>
      <c r="QI19" s="669">
        <v>6147.08</v>
      </c>
      <c r="QJ19" s="670">
        <v>6185.1</v>
      </c>
      <c r="QK19" s="668">
        <v>6225.7</v>
      </c>
      <c r="QL19" s="668">
        <v>6266.3</v>
      </c>
      <c r="QM19" s="669">
        <v>6306.9</v>
      </c>
      <c r="QN19" s="670">
        <v>6345.92</v>
      </c>
      <c r="QO19" s="668">
        <v>6387.57</v>
      </c>
      <c r="QP19" s="668">
        <v>6429.23</v>
      </c>
      <c r="QQ19" s="669">
        <v>6470.88</v>
      </c>
      <c r="QR19" s="670">
        <v>6510.91</v>
      </c>
      <c r="QS19" s="668">
        <v>6553.65</v>
      </c>
      <c r="QT19" s="668">
        <v>6596.39</v>
      </c>
      <c r="QU19" s="669">
        <v>6639.12</v>
      </c>
      <c r="QV19" s="670">
        <v>6680.19</v>
      </c>
      <c r="QW19" s="668">
        <v>6724.04</v>
      </c>
      <c r="QX19" s="668">
        <v>6767.89</v>
      </c>
      <c r="QY19" s="669">
        <v>6811.74</v>
      </c>
      <c r="QZ19" s="670">
        <v>6853.88</v>
      </c>
      <c r="RA19" s="668">
        <v>6898.87</v>
      </c>
      <c r="RB19" s="668">
        <v>6943.86</v>
      </c>
      <c r="RC19" s="669">
        <v>6988.85</v>
      </c>
      <c r="RD19" s="670">
        <v>7032.08</v>
      </c>
      <c r="RE19" s="668">
        <v>7078.24</v>
      </c>
      <c r="RF19" s="668">
        <v>7124.4</v>
      </c>
      <c r="RG19" s="669">
        <v>7170.56</v>
      </c>
      <c r="RH19" s="670">
        <v>7214.91</v>
      </c>
      <c r="RI19" s="668">
        <v>7262.27</v>
      </c>
      <c r="RJ19" s="668">
        <v>7309.63</v>
      </c>
      <c r="RK19" s="669">
        <v>7356.99</v>
      </c>
      <c r="RL19" s="670">
        <v>7402.5</v>
      </c>
      <c r="RM19" s="668">
        <v>7451.09</v>
      </c>
      <c r="RN19" s="668">
        <v>7499.68</v>
      </c>
      <c r="RO19" s="669">
        <v>7548.27</v>
      </c>
      <c r="RP19" s="670">
        <v>7594.97</v>
      </c>
      <c r="RQ19" s="668">
        <v>7644.82</v>
      </c>
      <c r="RR19" s="668">
        <v>7694.67</v>
      </c>
      <c r="RS19" s="669">
        <v>7744.53</v>
      </c>
      <c r="RT19" s="670">
        <v>7792.44</v>
      </c>
      <c r="RU19" s="668">
        <v>7843.59</v>
      </c>
      <c r="RV19" s="668">
        <v>7894.74</v>
      </c>
      <c r="RW19" s="669">
        <v>7945.89</v>
      </c>
      <c r="RX19" s="670">
        <v>7995.04</v>
      </c>
      <c r="RY19" s="668">
        <v>8047.52</v>
      </c>
      <c r="RZ19" s="668">
        <v>8100</v>
      </c>
      <c r="SA19" s="669">
        <v>8152.48</v>
      </c>
    </row>
    <row r="20" spans="1:497" s="372" customFormat="1">
      <c r="A20" s="507"/>
      <c r="B20" s="457" t="str">
        <f>CONCATENATE("Feature codes 02 to 20 and Composite index reflect the indices in the ",DAY(C1)," ",TEXT(C1,"mmmm")," ",YEAR(C1)," EM1110-2-1304 CWCCIS")</f>
        <v>Feature codes 02 to 20 and Composite index reflect the indices in the 28 October 2025 EM1110-2-1304 CWCCIS</v>
      </c>
      <c r="C20" s="457"/>
      <c r="D20" s="457"/>
      <c r="E20" s="457"/>
      <c r="F20" s="457"/>
      <c r="G20" s="464">
        <v>19</v>
      </c>
      <c r="H20" s="510" t="s">
        <v>87</v>
      </c>
      <c r="I20" s="525">
        <v>19</v>
      </c>
      <c r="J20" s="511" t="s">
        <v>316</v>
      </c>
      <c r="K20" s="666">
        <v>0.02</v>
      </c>
      <c r="L20" s="667">
        <v>272.95999999999998</v>
      </c>
      <c r="M20" s="668">
        <v>276.04000000000002</v>
      </c>
      <c r="N20" s="668">
        <v>284.61</v>
      </c>
      <c r="O20" s="669">
        <v>287.69</v>
      </c>
      <c r="P20" s="667">
        <v>293.79000000000002</v>
      </c>
      <c r="Q20" s="668">
        <v>300</v>
      </c>
      <c r="R20" s="668">
        <v>309.83</v>
      </c>
      <c r="S20" s="669">
        <v>312.44</v>
      </c>
      <c r="T20" s="670">
        <v>317.17</v>
      </c>
      <c r="U20" s="668">
        <v>318.26</v>
      </c>
      <c r="V20" s="668">
        <v>327.74</v>
      </c>
      <c r="W20" s="669">
        <v>327.83</v>
      </c>
      <c r="X20" s="670">
        <v>327.52999999999997</v>
      </c>
      <c r="Y20" s="668">
        <v>329.77</v>
      </c>
      <c r="Z20" s="668">
        <v>336.78</v>
      </c>
      <c r="AA20" s="669">
        <v>337.58</v>
      </c>
      <c r="AB20" s="670">
        <v>337.59</v>
      </c>
      <c r="AC20" s="668">
        <v>341.9</v>
      </c>
      <c r="AD20" s="668">
        <v>345.41</v>
      </c>
      <c r="AE20" s="669">
        <v>344.61</v>
      </c>
      <c r="AF20" s="670">
        <v>344.74</v>
      </c>
      <c r="AG20" s="668">
        <v>346.93</v>
      </c>
      <c r="AH20" s="668">
        <v>349.22</v>
      </c>
      <c r="AI20" s="669">
        <v>347.84</v>
      </c>
      <c r="AJ20" s="670">
        <v>347.27</v>
      </c>
      <c r="AK20" s="668">
        <v>349.61</v>
      </c>
      <c r="AL20" s="668">
        <v>349.34</v>
      </c>
      <c r="AM20" s="669">
        <v>349.75</v>
      </c>
      <c r="AN20" s="670">
        <v>350.28</v>
      </c>
      <c r="AO20" s="668">
        <v>352.65</v>
      </c>
      <c r="AP20" s="668">
        <v>356.54</v>
      </c>
      <c r="AQ20" s="669">
        <v>359.07</v>
      </c>
      <c r="AR20" s="670">
        <v>362.38</v>
      </c>
      <c r="AS20" s="668">
        <v>367.09</v>
      </c>
      <c r="AT20" s="668">
        <v>370.86</v>
      </c>
      <c r="AU20" s="669">
        <v>371.49</v>
      </c>
      <c r="AV20" s="670">
        <v>374.97</v>
      </c>
      <c r="AW20" s="668">
        <v>379.49</v>
      </c>
      <c r="AX20" s="668">
        <v>382.47</v>
      </c>
      <c r="AY20" s="669">
        <v>382.81</v>
      </c>
      <c r="AZ20" s="670">
        <v>382.1</v>
      </c>
      <c r="BA20" s="668">
        <v>385.48</v>
      </c>
      <c r="BB20" s="668">
        <v>388.93</v>
      </c>
      <c r="BC20" s="669">
        <v>389.01</v>
      </c>
      <c r="BD20" s="670">
        <v>391.31</v>
      </c>
      <c r="BE20" s="668">
        <v>393.28</v>
      </c>
      <c r="BF20" s="668">
        <v>396.94</v>
      </c>
      <c r="BG20" s="669">
        <v>395.33</v>
      </c>
      <c r="BH20" s="670">
        <v>398.09</v>
      </c>
      <c r="BI20" s="668">
        <v>402.68</v>
      </c>
      <c r="BJ20" s="668">
        <v>403.56</v>
      </c>
      <c r="BK20" s="669">
        <v>403.94</v>
      </c>
      <c r="BL20" s="670">
        <v>409.21</v>
      </c>
      <c r="BM20" s="668">
        <v>419.09</v>
      </c>
      <c r="BN20" s="668">
        <v>417.86</v>
      </c>
      <c r="BO20" s="669">
        <v>421.18</v>
      </c>
      <c r="BP20" s="670">
        <v>427.15</v>
      </c>
      <c r="BQ20" s="668">
        <v>429.69</v>
      </c>
      <c r="BR20" s="668">
        <v>432.59</v>
      </c>
      <c r="BS20" s="669">
        <v>434.12</v>
      </c>
      <c r="BT20" s="670">
        <v>438.14</v>
      </c>
      <c r="BU20" s="668">
        <v>444.64</v>
      </c>
      <c r="BV20" s="668">
        <v>447.98</v>
      </c>
      <c r="BW20" s="669">
        <v>447.96</v>
      </c>
      <c r="BX20" s="670">
        <v>447.8</v>
      </c>
      <c r="BY20" s="668">
        <v>452.65</v>
      </c>
      <c r="BZ20" s="668">
        <v>457.78</v>
      </c>
      <c r="CA20" s="669">
        <v>459.09</v>
      </c>
      <c r="CB20" s="670">
        <v>461.23</v>
      </c>
      <c r="CC20" s="668">
        <v>466.4</v>
      </c>
      <c r="CD20" s="668">
        <v>468.57</v>
      </c>
      <c r="CE20" s="669">
        <v>468.4</v>
      </c>
      <c r="CF20" s="670">
        <v>469.97</v>
      </c>
      <c r="CG20" s="668">
        <v>474.07</v>
      </c>
      <c r="CH20" s="668">
        <v>474.38</v>
      </c>
      <c r="CI20" s="669">
        <v>472.57</v>
      </c>
      <c r="CJ20" s="671">
        <v>474.86</v>
      </c>
      <c r="CK20" s="668">
        <v>480.31</v>
      </c>
      <c r="CL20" s="668">
        <v>487.47</v>
      </c>
      <c r="CM20" s="669">
        <v>483.86</v>
      </c>
      <c r="CN20" s="670">
        <v>487.08</v>
      </c>
      <c r="CO20" s="668">
        <v>489.21</v>
      </c>
      <c r="CP20" s="668">
        <v>489.75</v>
      </c>
      <c r="CQ20" s="669">
        <v>489.55</v>
      </c>
      <c r="CR20" s="670">
        <v>490.33</v>
      </c>
      <c r="CS20" s="668">
        <v>491.91</v>
      </c>
      <c r="CT20" s="668">
        <v>496.69</v>
      </c>
      <c r="CU20" s="669">
        <v>497.31</v>
      </c>
      <c r="CV20" s="667">
        <v>499.28</v>
      </c>
      <c r="CW20" s="668">
        <v>508.67</v>
      </c>
      <c r="CX20" s="668">
        <v>514.07000000000005</v>
      </c>
      <c r="CY20" s="669">
        <v>513.82000000000005</v>
      </c>
      <c r="CZ20" s="670">
        <v>514.15</v>
      </c>
      <c r="DA20" s="668">
        <v>516.87</v>
      </c>
      <c r="DB20" s="668">
        <v>520.35</v>
      </c>
      <c r="DC20" s="669">
        <v>525.69000000000005</v>
      </c>
      <c r="DD20" s="670">
        <v>534.75</v>
      </c>
      <c r="DE20" s="668">
        <v>558.9</v>
      </c>
      <c r="DF20" s="668">
        <v>571.54999999999995</v>
      </c>
      <c r="DG20" s="669">
        <v>586.55999999999995</v>
      </c>
      <c r="DH20" s="670">
        <v>593.35</v>
      </c>
      <c r="DI20" s="668">
        <v>597.76</v>
      </c>
      <c r="DJ20" s="668">
        <v>600.97</v>
      </c>
      <c r="DK20" s="669">
        <v>608.17999999999995</v>
      </c>
      <c r="DL20" s="670">
        <v>624.32000000000005</v>
      </c>
      <c r="DM20" s="668">
        <v>630.14</v>
      </c>
      <c r="DN20" s="668">
        <v>636.39</v>
      </c>
      <c r="DO20" s="669">
        <v>645.47</v>
      </c>
      <c r="DP20" s="670">
        <v>649.01</v>
      </c>
      <c r="DQ20" s="668">
        <v>668.79</v>
      </c>
      <c r="DR20" s="668">
        <v>674.11</v>
      </c>
      <c r="DS20" s="669">
        <v>671.55</v>
      </c>
      <c r="DT20" s="670">
        <v>675.58</v>
      </c>
      <c r="DU20" s="668">
        <v>693.72</v>
      </c>
      <c r="DV20" s="668">
        <v>722.13</v>
      </c>
      <c r="DW20" s="669">
        <v>719.86</v>
      </c>
      <c r="DX20" s="670">
        <v>698.29</v>
      </c>
      <c r="DY20" s="668">
        <v>686.42</v>
      </c>
      <c r="DZ20" s="668">
        <v>689.95</v>
      </c>
      <c r="EA20" s="669">
        <v>691.34</v>
      </c>
      <c r="EB20" s="670">
        <v>696.93</v>
      </c>
      <c r="EC20" s="668">
        <v>707.21</v>
      </c>
      <c r="ED20" s="668">
        <v>712.33</v>
      </c>
      <c r="EE20" s="669">
        <v>711.42</v>
      </c>
      <c r="EF20" s="670">
        <v>718.73</v>
      </c>
      <c r="EG20" s="668">
        <v>732.94</v>
      </c>
      <c r="EH20" s="668">
        <v>740.7</v>
      </c>
      <c r="EI20" s="669">
        <v>740.08</v>
      </c>
      <c r="EJ20" s="670">
        <v>744.72</v>
      </c>
      <c r="EK20" s="668">
        <v>749.69</v>
      </c>
      <c r="EL20" s="668">
        <v>749.6</v>
      </c>
      <c r="EM20" s="669">
        <v>749.46</v>
      </c>
      <c r="EN20" s="670">
        <v>758.43</v>
      </c>
      <c r="EO20" s="668">
        <v>764.29</v>
      </c>
      <c r="EP20" s="668">
        <v>764.9</v>
      </c>
      <c r="EQ20" s="669">
        <v>766.75</v>
      </c>
      <c r="ER20" s="670">
        <v>774.03</v>
      </c>
      <c r="ES20" s="668">
        <v>779.64</v>
      </c>
      <c r="ET20" s="668">
        <v>785.65</v>
      </c>
      <c r="EU20" s="669">
        <v>786.93</v>
      </c>
      <c r="EV20" s="670">
        <v>792.02</v>
      </c>
      <c r="EW20" s="668">
        <v>788.66</v>
      </c>
      <c r="EX20" s="668">
        <v>793.12</v>
      </c>
      <c r="EY20" s="669">
        <v>788.51</v>
      </c>
      <c r="EZ20" s="670">
        <v>790.9</v>
      </c>
      <c r="FA20" s="668">
        <v>795.09</v>
      </c>
      <c r="FB20" s="668">
        <v>807.3</v>
      </c>
      <c r="FC20" s="669">
        <v>804.64</v>
      </c>
      <c r="FD20" s="670">
        <v>811.91</v>
      </c>
      <c r="FE20" s="668">
        <v>823.16</v>
      </c>
      <c r="FF20" s="668">
        <v>831.76</v>
      </c>
      <c r="FG20" s="669">
        <v>834.07</v>
      </c>
      <c r="FH20" s="670">
        <v>833.09</v>
      </c>
      <c r="FI20" s="668">
        <v>846.58</v>
      </c>
      <c r="FJ20" s="668">
        <v>860.94</v>
      </c>
      <c r="FK20" s="669">
        <v>867.95</v>
      </c>
      <c r="FL20" s="670">
        <v>873.73</v>
      </c>
      <c r="FM20" s="668">
        <v>878.35</v>
      </c>
      <c r="FN20" s="668">
        <v>881.63</v>
      </c>
      <c r="FO20" s="669">
        <v>877.83</v>
      </c>
      <c r="FP20" s="670">
        <v>880.38</v>
      </c>
      <c r="FQ20" s="668">
        <v>883.42</v>
      </c>
      <c r="FR20" s="668">
        <v>890.83</v>
      </c>
      <c r="FS20" s="669">
        <v>904.43</v>
      </c>
      <c r="FT20" s="670">
        <v>925.56</v>
      </c>
      <c r="FU20" s="668">
        <v>974.85</v>
      </c>
      <c r="FV20" s="668">
        <v>1002.62</v>
      </c>
      <c r="FW20" s="669">
        <v>1025.1199999999999</v>
      </c>
      <c r="FX20" s="670">
        <v>1078.05</v>
      </c>
      <c r="FY20" s="668">
        <v>1100.6199999999999</v>
      </c>
      <c r="FZ20" s="668">
        <v>1105.6300000000001</v>
      </c>
      <c r="GA20" s="669">
        <v>1100.49</v>
      </c>
      <c r="GB20" s="670">
        <v>1108.19</v>
      </c>
      <c r="GC20" s="668">
        <v>1122.28</v>
      </c>
      <c r="GD20" s="668">
        <v>1134.8</v>
      </c>
      <c r="GE20" s="669">
        <v>1132.27</v>
      </c>
      <c r="GF20" s="670">
        <v>1144.9000000000001</v>
      </c>
      <c r="GG20" s="668">
        <v>1147.1400000000001</v>
      </c>
      <c r="GH20" s="668">
        <v>1150.5899999999999</v>
      </c>
      <c r="GI20" s="669">
        <v>1151.26</v>
      </c>
      <c r="GJ20" s="670">
        <v>1157.23</v>
      </c>
      <c r="GK20" s="668">
        <v>1175.0999999999999</v>
      </c>
      <c r="GL20" s="668">
        <v>1186.06</v>
      </c>
      <c r="GM20" s="669">
        <v>1193.77</v>
      </c>
      <c r="GN20" s="670">
        <v>1201.48</v>
      </c>
      <c r="GO20" s="668">
        <v>1209.19</v>
      </c>
      <c r="GP20" s="668">
        <v>1216.9000000000001</v>
      </c>
      <c r="GQ20" s="669">
        <v>1228.69</v>
      </c>
      <c r="GR20" s="670">
        <v>1233.48</v>
      </c>
      <c r="GS20" s="668">
        <v>1241.58</v>
      </c>
      <c r="GT20" s="668">
        <v>1249.68</v>
      </c>
      <c r="GU20" s="669">
        <v>1257.77</v>
      </c>
      <c r="GV20" s="670">
        <v>1265.55</v>
      </c>
      <c r="GW20" s="668">
        <v>1273.8599999999999</v>
      </c>
      <c r="GX20" s="668">
        <v>1282.17</v>
      </c>
      <c r="GY20" s="669">
        <v>1290.48</v>
      </c>
      <c r="GZ20" s="670">
        <v>1298.46</v>
      </c>
      <c r="HA20" s="668">
        <v>1306.98</v>
      </c>
      <c r="HB20" s="668">
        <v>1315.5</v>
      </c>
      <c r="HC20" s="669">
        <v>1324.03</v>
      </c>
      <c r="HD20" s="670">
        <v>1332.22</v>
      </c>
      <c r="HE20" s="668">
        <v>1340.96</v>
      </c>
      <c r="HF20" s="668">
        <v>1349.71</v>
      </c>
      <c r="HG20" s="669">
        <v>1358.45</v>
      </c>
      <c r="HH20" s="670">
        <v>1366.86</v>
      </c>
      <c r="HI20" s="668">
        <v>1375.83</v>
      </c>
      <c r="HJ20" s="668">
        <v>1384.8</v>
      </c>
      <c r="HK20" s="669">
        <v>1393.77</v>
      </c>
      <c r="HL20" s="670">
        <v>1402.39</v>
      </c>
      <c r="HM20" s="668">
        <v>1411.6</v>
      </c>
      <c r="HN20" s="668">
        <v>1420.81</v>
      </c>
      <c r="HO20" s="669">
        <v>1430.01</v>
      </c>
      <c r="HP20" s="670">
        <v>1438.86</v>
      </c>
      <c r="HQ20" s="668">
        <v>1448.3</v>
      </c>
      <c r="HR20" s="668">
        <v>1457.75</v>
      </c>
      <c r="HS20" s="669">
        <v>1467.19</v>
      </c>
      <c r="HT20" s="670">
        <v>1476.27</v>
      </c>
      <c r="HU20" s="668">
        <v>1485.96</v>
      </c>
      <c r="HV20" s="668">
        <v>1495.65</v>
      </c>
      <c r="HW20" s="669">
        <v>1505.34</v>
      </c>
      <c r="HX20" s="670">
        <v>1514.65</v>
      </c>
      <c r="HY20" s="668">
        <v>1524.59</v>
      </c>
      <c r="HZ20" s="668">
        <v>1534.53</v>
      </c>
      <c r="IA20" s="669">
        <v>1544.48</v>
      </c>
      <c r="IB20" s="670">
        <v>1554.03</v>
      </c>
      <c r="IC20" s="668">
        <v>1564.23</v>
      </c>
      <c r="ID20" s="668">
        <v>1574.43</v>
      </c>
      <c r="IE20" s="669">
        <v>1584.63</v>
      </c>
      <c r="IF20" s="670">
        <v>1594.44</v>
      </c>
      <c r="IG20" s="668">
        <v>1604.9</v>
      </c>
      <c r="IH20" s="668">
        <v>1615.37</v>
      </c>
      <c r="II20" s="669">
        <v>1625.83</v>
      </c>
      <c r="IJ20" s="670">
        <v>1635.89</v>
      </c>
      <c r="IK20" s="668">
        <v>1646.63</v>
      </c>
      <c r="IL20" s="668">
        <v>1657.37</v>
      </c>
      <c r="IM20" s="669">
        <v>1668.1</v>
      </c>
      <c r="IN20" s="670">
        <v>1678.42</v>
      </c>
      <c r="IO20" s="668">
        <v>1689.44</v>
      </c>
      <c r="IP20" s="668">
        <v>1700.46</v>
      </c>
      <c r="IQ20" s="669">
        <v>1711.48</v>
      </c>
      <c r="IR20" s="670">
        <v>1722.06</v>
      </c>
      <c r="IS20" s="668">
        <v>1733.37</v>
      </c>
      <c r="IT20" s="668">
        <v>1744.67</v>
      </c>
      <c r="IU20" s="669">
        <v>1755.97</v>
      </c>
      <c r="IV20" s="670">
        <v>1766.84</v>
      </c>
      <c r="IW20" s="668">
        <v>1778.43</v>
      </c>
      <c r="IX20" s="668">
        <v>1790.03</v>
      </c>
      <c r="IY20" s="669">
        <v>1801.63</v>
      </c>
      <c r="IZ20" s="670">
        <v>1812.77</v>
      </c>
      <c r="JA20" s="668">
        <v>1824.67</v>
      </c>
      <c r="JB20" s="668">
        <v>1836.57</v>
      </c>
      <c r="JC20" s="669">
        <v>1848.47</v>
      </c>
      <c r="JD20" s="670">
        <v>1859.91</v>
      </c>
      <c r="JE20" s="668">
        <v>1872.12</v>
      </c>
      <c r="JF20" s="668">
        <v>1884.32</v>
      </c>
      <c r="JG20" s="669">
        <v>1896.53</v>
      </c>
      <c r="JH20" s="670">
        <v>1908.26</v>
      </c>
      <c r="JI20" s="668">
        <v>1920.79</v>
      </c>
      <c r="JJ20" s="668">
        <v>1933.32</v>
      </c>
      <c r="JK20" s="669">
        <v>1945.84</v>
      </c>
      <c r="JL20" s="670">
        <v>1957.88</v>
      </c>
      <c r="JM20" s="668">
        <v>1970.73</v>
      </c>
      <c r="JN20" s="668">
        <v>1983.58</v>
      </c>
      <c r="JO20" s="669">
        <v>1996.43</v>
      </c>
      <c r="JP20" s="670">
        <v>2008.78</v>
      </c>
      <c r="JQ20" s="668">
        <v>2021.97</v>
      </c>
      <c r="JR20" s="668">
        <v>2035.16</v>
      </c>
      <c r="JS20" s="669">
        <v>2048.34</v>
      </c>
      <c r="JT20" s="670">
        <v>2061.0100000000002</v>
      </c>
      <c r="JU20" s="668">
        <v>2074.54</v>
      </c>
      <c r="JV20" s="668">
        <v>2088.0700000000002</v>
      </c>
      <c r="JW20" s="669">
        <v>2101.6</v>
      </c>
      <c r="JX20" s="670">
        <v>2114.6</v>
      </c>
      <c r="JY20" s="668">
        <v>2128.48</v>
      </c>
      <c r="JZ20" s="668">
        <v>2142.36</v>
      </c>
      <c r="KA20" s="669">
        <v>2156.2399999999998</v>
      </c>
      <c r="KB20" s="670">
        <v>2169.58</v>
      </c>
      <c r="KC20" s="668">
        <v>2183.8200000000002</v>
      </c>
      <c r="KD20" s="668">
        <v>2198.06</v>
      </c>
      <c r="KE20" s="669">
        <v>2212.3000000000002</v>
      </c>
      <c r="KF20" s="670">
        <v>2225.9899999999998</v>
      </c>
      <c r="KG20" s="668">
        <v>2240.6</v>
      </c>
      <c r="KH20" s="668">
        <v>2255.21</v>
      </c>
      <c r="KI20" s="669">
        <v>2269.8200000000002</v>
      </c>
      <c r="KJ20" s="670">
        <v>2283.86</v>
      </c>
      <c r="KK20" s="668">
        <v>2298.85</v>
      </c>
      <c r="KL20" s="668">
        <v>2313.85</v>
      </c>
      <c r="KM20" s="669">
        <v>2328.84</v>
      </c>
      <c r="KN20" s="670">
        <v>2343.2399999999998</v>
      </c>
      <c r="KO20" s="668">
        <v>2358.62</v>
      </c>
      <c r="KP20" s="668">
        <v>2374.0100000000002</v>
      </c>
      <c r="KQ20" s="669">
        <v>2389.39</v>
      </c>
      <c r="KR20" s="670">
        <v>2404.17</v>
      </c>
      <c r="KS20" s="668">
        <v>2419.9499999999998</v>
      </c>
      <c r="KT20" s="668">
        <v>2435.73</v>
      </c>
      <c r="KU20" s="669">
        <v>2451.5100000000002</v>
      </c>
      <c r="KV20" s="670">
        <v>2466.6799999999998</v>
      </c>
      <c r="KW20" s="668">
        <v>2482.87</v>
      </c>
      <c r="KX20" s="668">
        <v>2499.06</v>
      </c>
      <c r="KY20" s="669">
        <v>2515.25</v>
      </c>
      <c r="KZ20" s="670">
        <v>2530.81</v>
      </c>
      <c r="LA20" s="668">
        <v>2547.42</v>
      </c>
      <c r="LB20" s="668">
        <v>2564.0300000000002</v>
      </c>
      <c r="LC20" s="669">
        <v>2580.65</v>
      </c>
      <c r="LD20" s="670">
        <v>2596.61</v>
      </c>
      <c r="LE20" s="668">
        <v>2613.65</v>
      </c>
      <c r="LF20" s="668">
        <v>2630.7</v>
      </c>
      <c r="LG20" s="669">
        <v>2647.74</v>
      </c>
      <c r="LH20" s="670">
        <v>2664.12</v>
      </c>
      <c r="LI20" s="668">
        <v>2681.61</v>
      </c>
      <c r="LJ20" s="668">
        <v>2699.1</v>
      </c>
      <c r="LK20" s="669">
        <v>2716.58</v>
      </c>
      <c r="LL20" s="670">
        <v>2733.39</v>
      </c>
      <c r="LM20" s="668">
        <v>2751.33</v>
      </c>
      <c r="LN20" s="668">
        <v>2769.27</v>
      </c>
      <c r="LO20" s="669">
        <v>2787.22</v>
      </c>
      <c r="LP20" s="670">
        <v>2804.46</v>
      </c>
      <c r="LQ20" s="668">
        <v>2822.87</v>
      </c>
      <c r="LR20" s="668">
        <v>2841.27</v>
      </c>
      <c r="LS20" s="669">
        <v>2859.68</v>
      </c>
      <c r="LT20" s="670">
        <v>2877.37</v>
      </c>
      <c r="LU20" s="668">
        <v>2896.26</v>
      </c>
      <c r="LV20" s="668">
        <v>2915.15</v>
      </c>
      <c r="LW20" s="669">
        <v>2934.04</v>
      </c>
      <c r="LX20" s="670">
        <v>2952.19</v>
      </c>
      <c r="LY20" s="668">
        <v>2971.56</v>
      </c>
      <c r="LZ20" s="668">
        <v>2990.94</v>
      </c>
      <c r="MA20" s="669">
        <v>3010.32</v>
      </c>
      <c r="MB20" s="670">
        <v>3028.94</v>
      </c>
      <c r="MC20" s="668">
        <v>3048.82</v>
      </c>
      <c r="MD20" s="668">
        <v>3068.71</v>
      </c>
      <c r="ME20" s="669">
        <v>3088.59</v>
      </c>
      <c r="MF20" s="670">
        <v>3107.7</v>
      </c>
      <c r="MG20" s="668">
        <v>3128.09</v>
      </c>
      <c r="MH20" s="668">
        <v>3148.49</v>
      </c>
      <c r="MI20" s="669">
        <v>3168.89</v>
      </c>
      <c r="MJ20" s="670">
        <v>3188.5</v>
      </c>
      <c r="MK20" s="668">
        <v>3209.42</v>
      </c>
      <c r="ML20" s="668">
        <v>3230.35</v>
      </c>
      <c r="MM20" s="669">
        <v>3251.28</v>
      </c>
      <c r="MN20" s="670">
        <v>3271.4</v>
      </c>
      <c r="MO20" s="668">
        <v>3292.87</v>
      </c>
      <c r="MP20" s="668">
        <v>3314.34</v>
      </c>
      <c r="MQ20" s="669">
        <v>3335.82</v>
      </c>
      <c r="MR20" s="670">
        <v>3356.45</v>
      </c>
      <c r="MS20" s="668">
        <v>3378.48</v>
      </c>
      <c r="MT20" s="668">
        <v>3400.52</v>
      </c>
      <c r="MU20" s="669">
        <v>3422.55</v>
      </c>
      <c r="MV20" s="670">
        <v>3443.72</v>
      </c>
      <c r="MW20" s="668">
        <v>3466.32</v>
      </c>
      <c r="MX20" s="668">
        <v>3488.93</v>
      </c>
      <c r="MY20" s="669">
        <v>3511.53</v>
      </c>
      <c r="MZ20" s="670">
        <v>3533.26</v>
      </c>
      <c r="NA20" s="668">
        <v>3556.45</v>
      </c>
      <c r="NB20" s="668">
        <v>3579.64</v>
      </c>
      <c r="NC20" s="669">
        <v>3602.83</v>
      </c>
      <c r="ND20" s="670">
        <v>3625.12</v>
      </c>
      <c r="NE20" s="668">
        <v>3648.92</v>
      </c>
      <c r="NF20" s="668">
        <v>3672.71</v>
      </c>
      <c r="NG20" s="669">
        <v>3696.51</v>
      </c>
      <c r="NH20" s="670">
        <v>3719.37</v>
      </c>
      <c r="NI20" s="668">
        <v>3743.79</v>
      </c>
      <c r="NJ20" s="668">
        <v>3768.2</v>
      </c>
      <c r="NK20" s="669">
        <v>3792.62</v>
      </c>
      <c r="NL20" s="670">
        <v>3816.08</v>
      </c>
      <c r="NM20" s="668">
        <v>3841.13</v>
      </c>
      <c r="NN20" s="668">
        <v>3866.18</v>
      </c>
      <c r="NO20" s="669">
        <v>3891.22</v>
      </c>
      <c r="NP20" s="670">
        <v>3915.3</v>
      </c>
      <c r="NQ20" s="668">
        <v>3941</v>
      </c>
      <c r="NR20" s="668">
        <v>3966.7</v>
      </c>
      <c r="NS20" s="669">
        <v>3992.4</v>
      </c>
      <c r="NT20" s="670">
        <v>4017.09</v>
      </c>
      <c r="NU20" s="668">
        <v>4043.46</v>
      </c>
      <c r="NV20" s="668">
        <v>4069.83</v>
      </c>
      <c r="NW20" s="669">
        <v>4096.2</v>
      </c>
      <c r="NX20" s="670">
        <v>4121.54</v>
      </c>
      <c r="NY20" s="668">
        <v>4148.59</v>
      </c>
      <c r="NZ20" s="668">
        <v>4175.6499999999996</v>
      </c>
      <c r="OA20" s="669">
        <v>4202.7</v>
      </c>
      <c r="OB20" s="670">
        <v>4228.7</v>
      </c>
      <c r="OC20" s="668">
        <v>4256.46</v>
      </c>
      <c r="OD20" s="668">
        <v>4284.21</v>
      </c>
      <c r="OE20" s="669">
        <v>4311.97</v>
      </c>
      <c r="OF20" s="670">
        <v>4338.6400000000003</v>
      </c>
      <c r="OG20" s="668">
        <v>4367.12</v>
      </c>
      <c r="OH20" s="668">
        <v>4395.6000000000004</v>
      </c>
      <c r="OI20" s="669">
        <v>4424.08</v>
      </c>
      <c r="OJ20" s="670">
        <v>4451.45</v>
      </c>
      <c r="OK20" s="668">
        <v>4480.67</v>
      </c>
      <c r="OL20" s="668">
        <v>4509.8900000000003</v>
      </c>
      <c r="OM20" s="669">
        <v>4539.1099999999997</v>
      </c>
      <c r="ON20" s="670">
        <v>4567.1899999999996</v>
      </c>
      <c r="OO20" s="668">
        <v>4597.17</v>
      </c>
      <c r="OP20" s="668">
        <v>4627.1499999999996</v>
      </c>
      <c r="OQ20" s="669">
        <v>4657.12</v>
      </c>
      <c r="OR20" s="670">
        <v>4685.93</v>
      </c>
      <c r="OS20" s="668">
        <v>4716.6899999999996</v>
      </c>
      <c r="OT20" s="668">
        <v>4747.45</v>
      </c>
      <c r="OU20" s="669">
        <v>4778.21</v>
      </c>
      <c r="OV20" s="670">
        <v>4807.7700000000004</v>
      </c>
      <c r="OW20" s="668">
        <v>4839.33</v>
      </c>
      <c r="OX20" s="668">
        <v>4870.88</v>
      </c>
      <c r="OY20" s="669">
        <v>4902.4399999999996</v>
      </c>
      <c r="OZ20" s="670">
        <v>4932.7700000000004</v>
      </c>
      <c r="PA20" s="668">
        <v>4965.1499999999996</v>
      </c>
      <c r="PB20" s="668">
        <v>4997.53</v>
      </c>
      <c r="PC20" s="669">
        <v>5029.91</v>
      </c>
      <c r="PD20" s="670">
        <v>5061.0200000000004</v>
      </c>
      <c r="PE20" s="668">
        <v>5094.24</v>
      </c>
      <c r="PF20" s="668">
        <v>5127.46</v>
      </c>
      <c r="PG20" s="669">
        <v>5160.68</v>
      </c>
      <c r="PH20" s="670">
        <v>5192.6099999999997</v>
      </c>
      <c r="PI20" s="668">
        <v>5226.6899999999996</v>
      </c>
      <c r="PJ20" s="668">
        <v>5260.78</v>
      </c>
      <c r="PK20" s="669">
        <v>5294.86</v>
      </c>
      <c r="PL20" s="670">
        <v>5327.62</v>
      </c>
      <c r="PM20" s="668">
        <v>5362.59</v>
      </c>
      <c r="PN20" s="668">
        <v>5397.56</v>
      </c>
      <c r="PO20" s="669">
        <v>5432.53</v>
      </c>
      <c r="PP20" s="670">
        <v>5466.13</v>
      </c>
      <c r="PQ20" s="668">
        <v>5502.01</v>
      </c>
      <c r="PR20" s="668">
        <v>5537.89</v>
      </c>
      <c r="PS20" s="669">
        <v>5573.77</v>
      </c>
      <c r="PT20" s="670">
        <v>5608.25</v>
      </c>
      <c r="PU20" s="668">
        <v>5645.07</v>
      </c>
      <c r="PV20" s="668">
        <v>5681.88</v>
      </c>
      <c r="PW20" s="669">
        <v>5718.69</v>
      </c>
      <c r="PX20" s="670">
        <v>5754.07</v>
      </c>
      <c r="PY20" s="668">
        <v>5791.84</v>
      </c>
      <c r="PZ20" s="668">
        <v>5829.61</v>
      </c>
      <c r="QA20" s="669">
        <v>5867.38</v>
      </c>
      <c r="QB20" s="670">
        <v>5903.67</v>
      </c>
      <c r="QC20" s="668">
        <v>5942.43</v>
      </c>
      <c r="QD20" s="668">
        <v>5981.18</v>
      </c>
      <c r="QE20" s="669">
        <v>6019.93</v>
      </c>
      <c r="QF20" s="670">
        <v>6057.17</v>
      </c>
      <c r="QG20" s="668">
        <v>6096.93</v>
      </c>
      <c r="QH20" s="668">
        <v>6136.69</v>
      </c>
      <c r="QI20" s="669">
        <v>6176.45</v>
      </c>
      <c r="QJ20" s="670">
        <v>6214.66</v>
      </c>
      <c r="QK20" s="668">
        <v>6255.45</v>
      </c>
      <c r="QL20" s="668">
        <v>6296.24</v>
      </c>
      <c r="QM20" s="669">
        <v>6337.04</v>
      </c>
      <c r="QN20" s="670">
        <v>6376.24</v>
      </c>
      <c r="QO20" s="668">
        <v>6418.09</v>
      </c>
      <c r="QP20" s="668">
        <v>6459.94</v>
      </c>
      <c r="QQ20" s="669">
        <v>6501.8</v>
      </c>
      <c r="QR20" s="670">
        <v>6542.02</v>
      </c>
      <c r="QS20" s="668">
        <v>6584.96</v>
      </c>
      <c r="QT20" s="668">
        <v>6627.9</v>
      </c>
      <c r="QU20" s="669">
        <v>6670.85</v>
      </c>
      <c r="QV20" s="670">
        <v>6712.11</v>
      </c>
      <c r="QW20" s="668">
        <v>6756.17</v>
      </c>
      <c r="QX20" s="668">
        <v>6800.23</v>
      </c>
      <c r="QY20" s="669">
        <v>6844.29</v>
      </c>
      <c r="QZ20" s="670">
        <v>6886.63</v>
      </c>
      <c r="RA20" s="668">
        <v>6931.83</v>
      </c>
      <c r="RB20" s="668">
        <v>6977.03</v>
      </c>
      <c r="RC20" s="669">
        <v>7022.24</v>
      </c>
      <c r="RD20" s="670">
        <v>7065.68</v>
      </c>
      <c r="RE20" s="668">
        <v>7112.06</v>
      </c>
      <c r="RF20" s="668">
        <v>7158.44</v>
      </c>
      <c r="RG20" s="669">
        <v>7204.82</v>
      </c>
      <c r="RH20" s="670">
        <v>7249.39</v>
      </c>
      <c r="RI20" s="668">
        <v>7296.97</v>
      </c>
      <c r="RJ20" s="668">
        <v>7344.56</v>
      </c>
      <c r="RK20" s="669">
        <v>7392.14</v>
      </c>
      <c r="RL20" s="670">
        <v>7437.87</v>
      </c>
      <c r="RM20" s="668">
        <v>7486.69</v>
      </c>
      <c r="RN20" s="668">
        <v>7535.52</v>
      </c>
      <c r="RO20" s="669">
        <v>7584.34</v>
      </c>
      <c r="RP20" s="670">
        <v>7631.26</v>
      </c>
      <c r="RQ20" s="668">
        <v>7681.35</v>
      </c>
      <c r="RR20" s="668">
        <v>7731.44</v>
      </c>
      <c r="RS20" s="669">
        <v>7781.53</v>
      </c>
      <c r="RT20" s="670">
        <v>7829.67</v>
      </c>
      <c r="RU20" s="668">
        <v>7881.06</v>
      </c>
      <c r="RV20" s="668">
        <v>7932.46</v>
      </c>
      <c r="RW20" s="669">
        <v>7983.85</v>
      </c>
      <c r="RX20" s="670">
        <v>8033.24</v>
      </c>
      <c r="RY20" s="668">
        <v>8085.97</v>
      </c>
      <c r="RZ20" s="668">
        <v>8138.7</v>
      </c>
      <c r="SA20" s="669">
        <v>8191.43</v>
      </c>
    </row>
    <row r="21" spans="1:497" s="372" customFormat="1">
      <c r="A21" s="507"/>
      <c r="B21" s="507"/>
      <c r="C21" s="507"/>
      <c r="D21" s="507"/>
      <c r="E21" s="458"/>
      <c r="F21" s="458"/>
      <c r="G21" s="464">
        <v>20</v>
      </c>
      <c r="H21" s="500" t="s">
        <v>88</v>
      </c>
      <c r="I21" s="525">
        <v>20</v>
      </c>
      <c r="J21" s="501" t="s">
        <v>317</v>
      </c>
      <c r="K21" s="666">
        <v>0.02</v>
      </c>
      <c r="L21" s="667">
        <v>252.82</v>
      </c>
      <c r="M21" s="668">
        <v>257.63</v>
      </c>
      <c r="N21" s="668">
        <v>266.45</v>
      </c>
      <c r="O21" s="669">
        <v>273.32</v>
      </c>
      <c r="P21" s="667">
        <v>279.14999999999998</v>
      </c>
      <c r="Q21" s="668">
        <v>286.12</v>
      </c>
      <c r="R21" s="668">
        <v>295.88</v>
      </c>
      <c r="S21" s="669">
        <v>299.36</v>
      </c>
      <c r="T21" s="670">
        <v>305.33999999999997</v>
      </c>
      <c r="U21" s="668">
        <v>308.27</v>
      </c>
      <c r="V21" s="668">
        <v>318.02</v>
      </c>
      <c r="W21" s="669">
        <v>320.08</v>
      </c>
      <c r="X21" s="670">
        <v>321.52</v>
      </c>
      <c r="Y21" s="668">
        <v>322.52</v>
      </c>
      <c r="Z21" s="668">
        <v>327.18</v>
      </c>
      <c r="AA21" s="669">
        <v>327.81</v>
      </c>
      <c r="AB21" s="670">
        <v>329.24</v>
      </c>
      <c r="AC21" s="668">
        <v>331.83</v>
      </c>
      <c r="AD21" s="668">
        <v>336.53</v>
      </c>
      <c r="AE21" s="669">
        <v>336.61</v>
      </c>
      <c r="AF21" s="670">
        <v>339.5</v>
      </c>
      <c r="AG21" s="668">
        <v>342.69</v>
      </c>
      <c r="AH21" s="668">
        <v>344.67</v>
      </c>
      <c r="AI21" s="669">
        <v>344.96</v>
      </c>
      <c r="AJ21" s="670">
        <v>346.37</v>
      </c>
      <c r="AK21" s="668">
        <v>349.19</v>
      </c>
      <c r="AL21" s="668">
        <v>351.15</v>
      </c>
      <c r="AM21" s="669">
        <v>351.23</v>
      </c>
      <c r="AN21" s="670">
        <v>354.5</v>
      </c>
      <c r="AO21" s="668">
        <v>357.36</v>
      </c>
      <c r="AP21" s="668">
        <v>360.96</v>
      </c>
      <c r="AQ21" s="669">
        <v>362.01</v>
      </c>
      <c r="AR21" s="670">
        <v>365.31</v>
      </c>
      <c r="AS21" s="668">
        <v>368.11</v>
      </c>
      <c r="AT21" s="668">
        <v>370.12</v>
      </c>
      <c r="AU21" s="669">
        <v>371.45</v>
      </c>
      <c r="AV21" s="670">
        <v>376.09</v>
      </c>
      <c r="AW21" s="668">
        <v>379.56</v>
      </c>
      <c r="AX21" s="668">
        <v>383.04</v>
      </c>
      <c r="AY21" s="669">
        <v>384.58</v>
      </c>
      <c r="AZ21" s="670">
        <v>386.68</v>
      </c>
      <c r="BA21" s="668">
        <v>391.12</v>
      </c>
      <c r="BB21" s="668">
        <v>394.94</v>
      </c>
      <c r="BC21" s="669">
        <v>396.05</v>
      </c>
      <c r="BD21" s="670">
        <v>398.72</v>
      </c>
      <c r="BE21" s="668">
        <v>402.16</v>
      </c>
      <c r="BF21" s="668">
        <v>404.24</v>
      </c>
      <c r="BG21" s="669">
        <v>405.03</v>
      </c>
      <c r="BH21" s="670">
        <v>406.86</v>
      </c>
      <c r="BI21" s="668">
        <v>411.41</v>
      </c>
      <c r="BJ21" s="668">
        <v>414.73</v>
      </c>
      <c r="BK21" s="669">
        <v>415.36</v>
      </c>
      <c r="BL21" s="670">
        <v>419.18</v>
      </c>
      <c r="BM21" s="668">
        <v>423.02</v>
      </c>
      <c r="BN21" s="668">
        <v>424.66</v>
      </c>
      <c r="BO21" s="669">
        <v>427.08</v>
      </c>
      <c r="BP21" s="670">
        <v>430.35</v>
      </c>
      <c r="BQ21" s="668">
        <v>433.67</v>
      </c>
      <c r="BR21" s="668">
        <v>435.18</v>
      </c>
      <c r="BS21" s="669">
        <v>436.35</v>
      </c>
      <c r="BT21" s="670">
        <v>439.89</v>
      </c>
      <c r="BU21" s="668">
        <v>444.59</v>
      </c>
      <c r="BV21" s="668">
        <v>449.63</v>
      </c>
      <c r="BW21" s="669">
        <v>450.08</v>
      </c>
      <c r="BX21" s="670">
        <v>453.16</v>
      </c>
      <c r="BY21" s="668">
        <v>456.47</v>
      </c>
      <c r="BZ21" s="668">
        <v>459.29</v>
      </c>
      <c r="CA21" s="669">
        <v>459.9</v>
      </c>
      <c r="CB21" s="670">
        <v>462.5</v>
      </c>
      <c r="CC21" s="668">
        <v>464.94</v>
      </c>
      <c r="CD21" s="668">
        <v>466.65</v>
      </c>
      <c r="CE21" s="669">
        <v>467.64</v>
      </c>
      <c r="CF21" s="670">
        <v>472.31</v>
      </c>
      <c r="CG21" s="668">
        <v>476.13</v>
      </c>
      <c r="CH21" s="668">
        <v>478.33</v>
      </c>
      <c r="CI21" s="669">
        <v>479.14</v>
      </c>
      <c r="CJ21" s="671">
        <v>483.67</v>
      </c>
      <c r="CK21" s="668">
        <v>488.48</v>
      </c>
      <c r="CL21" s="668">
        <v>492.81</v>
      </c>
      <c r="CM21" s="669">
        <v>493.47</v>
      </c>
      <c r="CN21" s="670">
        <v>496.2</v>
      </c>
      <c r="CO21" s="668">
        <v>500.74</v>
      </c>
      <c r="CP21" s="668">
        <v>503.53</v>
      </c>
      <c r="CQ21" s="669">
        <v>505.51</v>
      </c>
      <c r="CR21" s="670">
        <v>508.86</v>
      </c>
      <c r="CS21" s="668">
        <v>511.15</v>
      </c>
      <c r="CT21" s="668">
        <v>515.13</v>
      </c>
      <c r="CU21" s="669">
        <v>516.86</v>
      </c>
      <c r="CV21" s="667">
        <v>519.9</v>
      </c>
      <c r="CW21" s="668">
        <v>530.24</v>
      </c>
      <c r="CX21" s="668">
        <v>534.49</v>
      </c>
      <c r="CY21" s="669">
        <v>534.58000000000004</v>
      </c>
      <c r="CZ21" s="670">
        <v>538.55999999999995</v>
      </c>
      <c r="DA21" s="668">
        <v>542.73</v>
      </c>
      <c r="DB21" s="668">
        <v>544.59</v>
      </c>
      <c r="DC21" s="669">
        <v>547.71</v>
      </c>
      <c r="DD21" s="670">
        <v>553.65</v>
      </c>
      <c r="DE21" s="668">
        <v>561.04</v>
      </c>
      <c r="DF21" s="668">
        <v>568.83000000000004</v>
      </c>
      <c r="DG21" s="669">
        <v>574.20000000000005</v>
      </c>
      <c r="DH21" s="670">
        <v>584.95000000000005</v>
      </c>
      <c r="DI21" s="668">
        <v>591.29999999999995</v>
      </c>
      <c r="DJ21" s="668">
        <v>599.32000000000005</v>
      </c>
      <c r="DK21" s="669">
        <v>603.92999999999995</v>
      </c>
      <c r="DL21" s="670">
        <v>619.29</v>
      </c>
      <c r="DM21" s="668">
        <v>627.39</v>
      </c>
      <c r="DN21" s="668">
        <v>632.75</v>
      </c>
      <c r="DO21" s="669">
        <v>642.25</v>
      </c>
      <c r="DP21" s="670">
        <v>654.92999999999995</v>
      </c>
      <c r="DQ21" s="668">
        <v>666.89</v>
      </c>
      <c r="DR21" s="668">
        <v>672.89</v>
      </c>
      <c r="DS21" s="669">
        <v>678.39</v>
      </c>
      <c r="DT21" s="670">
        <v>685.5</v>
      </c>
      <c r="DU21" s="668">
        <v>693.62</v>
      </c>
      <c r="DV21" s="668">
        <v>705.31</v>
      </c>
      <c r="DW21" s="669">
        <v>710.77</v>
      </c>
      <c r="DX21" s="670">
        <v>718.39</v>
      </c>
      <c r="DY21" s="668">
        <v>722.75</v>
      </c>
      <c r="DZ21" s="668">
        <v>726.93</v>
      </c>
      <c r="EA21" s="669">
        <v>725.05</v>
      </c>
      <c r="EB21" s="670">
        <v>731.87</v>
      </c>
      <c r="EC21" s="668">
        <v>734.65</v>
      </c>
      <c r="ED21" s="668">
        <v>743.86</v>
      </c>
      <c r="EE21" s="669">
        <v>745.72</v>
      </c>
      <c r="EF21" s="670">
        <v>751.63</v>
      </c>
      <c r="EG21" s="668">
        <v>757.16</v>
      </c>
      <c r="EH21" s="668">
        <v>765.44</v>
      </c>
      <c r="EI21" s="669">
        <v>765.87</v>
      </c>
      <c r="EJ21" s="670">
        <v>771.7</v>
      </c>
      <c r="EK21" s="668">
        <v>779.14</v>
      </c>
      <c r="EL21" s="668">
        <v>784.52</v>
      </c>
      <c r="EM21" s="669">
        <v>784.53</v>
      </c>
      <c r="EN21" s="670">
        <v>790.84</v>
      </c>
      <c r="EO21" s="668">
        <v>793.64</v>
      </c>
      <c r="EP21" s="668">
        <v>801.54</v>
      </c>
      <c r="EQ21" s="669">
        <v>805.25</v>
      </c>
      <c r="ER21" s="670">
        <v>812.74</v>
      </c>
      <c r="ES21" s="668">
        <v>817.68</v>
      </c>
      <c r="ET21" s="668">
        <v>824.94</v>
      </c>
      <c r="EU21" s="669">
        <v>825.65</v>
      </c>
      <c r="EV21" s="670">
        <v>833.88</v>
      </c>
      <c r="EW21" s="668">
        <v>837.55</v>
      </c>
      <c r="EX21" s="668">
        <v>844.72</v>
      </c>
      <c r="EY21" s="669">
        <v>846.91</v>
      </c>
      <c r="EZ21" s="670">
        <v>856.95</v>
      </c>
      <c r="FA21" s="668">
        <v>861.3</v>
      </c>
      <c r="FB21" s="668">
        <v>871.24</v>
      </c>
      <c r="FC21" s="669">
        <v>868.28</v>
      </c>
      <c r="FD21" s="670">
        <v>878.14</v>
      </c>
      <c r="FE21" s="668">
        <v>883.04</v>
      </c>
      <c r="FF21" s="668">
        <v>892.9</v>
      </c>
      <c r="FG21" s="669">
        <v>894.64</v>
      </c>
      <c r="FH21" s="670">
        <v>893.48</v>
      </c>
      <c r="FI21" s="668">
        <v>901.37</v>
      </c>
      <c r="FJ21" s="668">
        <v>910.43</v>
      </c>
      <c r="FK21" s="669">
        <v>923.01</v>
      </c>
      <c r="FL21" s="670">
        <v>934.16</v>
      </c>
      <c r="FM21" s="668">
        <v>939</v>
      </c>
      <c r="FN21" s="668">
        <v>954.24</v>
      </c>
      <c r="FO21" s="669">
        <v>953.88</v>
      </c>
      <c r="FP21" s="670">
        <v>965.11</v>
      </c>
      <c r="FQ21" s="668">
        <v>971.43</v>
      </c>
      <c r="FR21" s="668">
        <v>975.81</v>
      </c>
      <c r="FS21" s="669">
        <v>977.64</v>
      </c>
      <c r="FT21" s="670">
        <v>991.62</v>
      </c>
      <c r="FU21" s="668">
        <v>1008.67</v>
      </c>
      <c r="FV21" s="668">
        <v>1030.08</v>
      </c>
      <c r="FW21" s="669">
        <v>1043.8599999999999</v>
      </c>
      <c r="FX21" s="670">
        <v>1071.74</v>
      </c>
      <c r="FY21" s="668">
        <v>1095.93</v>
      </c>
      <c r="FZ21" s="668">
        <v>1117.78</v>
      </c>
      <c r="GA21" s="669">
        <v>1131.29</v>
      </c>
      <c r="GB21" s="670">
        <v>1167.74</v>
      </c>
      <c r="GC21" s="668">
        <v>1179.48</v>
      </c>
      <c r="GD21" s="668">
        <v>1195.8900000000001</v>
      </c>
      <c r="GE21" s="669">
        <v>1204.26</v>
      </c>
      <c r="GF21" s="670">
        <v>1233.6199999999999</v>
      </c>
      <c r="GG21" s="668">
        <v>1241.69</v>
      </c>
      <c r="GH21" s="668">
        <v>1257.17</v>
      </c>
      <c r="GI21" s="669">
        <v>1267.32</v>
      </c>
      <c r="GJ21" s="670">
        <v>1293.7</v>
      </c>
      <c r="GK21" s="668">
        <v>1302.83</v>
      </c>
      <c r="GL21" s="668">
        <v>1312.96</v>
      </c>
      <c r="GM21" s="669">
        <v>1321.49</v>
      </c>
      <c r="GN21" s="670">
        <v>1330.03</v>
      </c>
      <c r="GO21" s="668">
        <v>1338.56</v>
      </c>
      <c r="GP21" s="668">
        <v>1347.1</v>
      </c>
      <c r="GQ21" s="669">
        <v>1360.15</v>
      </c>
      <c r="GR21" s="670">
        <v>1365.46</v>
      </c>
      <c r="GS21" s="668">
        <v>1374.42</v>
      </c>
      <c r="GT21" s="668">
        <v>1383.38</v>
      </c>
      <c r="GU21" s="669">
        <v>1392.35</v>
      </c>
      <c r="GV21" s="670">
        <v>1400.96</v>
      </c>
      <c r="GW21" s="668">
        <v>1410.16</v>
      </c>
      <c r="GX21" s="668">
        <v>1419.35</v>
      </c>
      <c r="GY21" s="669">
        <v>1428.55</v>
      </c>
      <c r="GZ21" s="670">
        <v>1437.38</v>
      </c>
      <c r="HA21" s="668">
        <v>1446.82</v>
      </c>
      <c r="HB21" s="668">
        <v>1456.25</v>
      </c>
      <c r="HC21" s="669">
        <v>1465.69</v>
      </c>
      <c r="HD21" s="670">
        <v>1474.76</v>
      </c>
      <c r="HE21" s="668">
        <v>1484.44</v>
      </c>
      <c r="HF21" s="668">
        <v>1494.12</v>
      </c>
      <c r="HG21" s="669">
        <v>1503.8</v>
      </c>
      <c r="HH21" s="670">
        <v>1513.1</v>
      </c>
      <c r="HI21" s="668">
        <v>1523.03</v>
      </c>
      <c r="HJ21" s="668">
        <v>1532.96</v>
      </c>
      <c r="HK21" s="669">
        <v>1542.9</v>
      </c>
      <c r="HL21" s="670">
        <v>1552.44</v>
      </c>
      <c r="HM21" s="668">
        <v>1562.63</v>
      </c>
      <c r="HN21" s="668">
        <v>1572.82</v>
      </c>
      <c r="HO21" s="669">
        <v>1583.01</v>
      </c>
      <c r="HP21" s="670">
        <v>1592.8</v>
      </c>
      <c r="HQ21" s="668">
        <v>1603.26</v>
      </c>
      <c r="HR21" s="668">
        <v>1613.71</v>
      </c>
      <c r="HS21" s="669">
        <v>1624.17</v>
      </c>
      <c r="HT21" s="670">
        <v>1634.22</v>
      </c>
      <c r="HU21" s="668">
        <v>1644.94</v>
      </c>
      <c r="HV21" s="668">
        <v>1655.67</v>
      </c>
      <c r="HW21" s="669">
        <v>1666.4</v>
      </c>
      <c r="HX21" s="670">
        <v>1676.71</v>
      </c>
      <c r="HY21" s="668">
        <v>1687.71</v>
      </c>
      <c r="HZ21" s="668">
        <v>1698.72</v>
      </c>
      <c r="IA21" s="669">
        <v>1709.72</v>
      </c>
      <c r="IB21" s="670">
        <v>1720.3</v>
      </c>
      <c r="IC21" s="668">
        <v>1731.59</v>
      </c>
      <c r="ID21" s="668">
        <v>1742.89</v>
      </c>
      <c r="IE21" s="669">
        <v>1754.18</v>
      </c>
      <c r="IF21" s="670">
        <v>1765.03</v>
      </c>
      <c r="IG21" s="668">
        <v>1776.61</v>
      </c>
      <c r="IH21" s="668">
        <v>1788.2</v>
      </c>
      <c r="II21" s="669">
        <v>1799.79</v>
      </c>
      <c r="IJ21" s="670">
        <v>1810.92</v>
      </c>
      <c r="IK21" s="668">
        <v>1822.81</v>
      </c>
      <c r="IL21" s="668">
        <v>1834.69</v>
      </c>
      <c r="IM21" s="669">
        <v>1846.58</v>
      </c>
      <c r="IN21" s="670">
        <v>1858</v>
      </c>
      <c r="IO21" s="668">
        <v>1870.2</v>
      </c>
      <c r="IP21" s="668">
        <v>1882.4</v>
      </c>
      <c r="IQ21" s="669">
        <v>1894.59</v>
      </c>
      <c r="IR21" s="670">
        <v>1906.31</v>
      </c>
      <c r="IS21" s="668">
        <v>1918.82</v>
      </c>
      <c r="IT21" s="668">
        <v>1931.34</v>
      </c>
      <c r="IU21" s="669">
        <v>1943.85</v>
      </c>
      <c r="IV21" s="670">
        <v>1955.88</v>
      </c>
      <c r="IW21" s="668">
        <v>1968.71</v>
      </c>
      <c r="IX21" s="668">
        <v>1981.55</v>
      </c>
      <c r="IY21" s="669">
        <v>1994.39</v>
      </c>
      <c r="IZ21" s="670">
        <v>2006.73</v>
      </c>
      <c r="JA21" s="668">
        <v>2019.9</v>
      </c>
      <c r="JB21" s="668">
        <v>2033.07</v>
      </c>
      <c r="JC21" s="669">
        <v>2046.25</v>
      </c>
      <c r="JD21" s="670">
        <v>2058.9</v>
      </c>
      <c r="JE21" s="668">
        <v>2072.42</v>
      </c>
      <c r="JF21" s="668">
        <v>2085.9299999999998</v>
      </c>
      <c r="JG21" s="669">
        <v>2099.4499999999998</v>
      </c>
      <c r="JH21" s="670">
        <v>2112.44</v>
      </c>
      <c r="JI21" s="668">
        <v>2126.3000000000002</v>
      </c>
      <c r="JJ21" s="668">
        <v>2140.17</v>
      </c>
      <c r="JK21" s="669">
        <v>2154.0300000000002</v>
      </c>
      <c r="JL21" s="670">
        <v>2167.36</v>
      </c>
      <c r="JM21" s="668">
        <v>2181.58</v>
      </c>
      <c r="JN21" s="668">
        <v>2195.81</v>
      </c>
      <c r="JO21" s="669">
        <v>2210.04</v>
      </c>
      <c r="JP21" s="670">
        <v>2223.71</v>
      </c>
      <c r="JQ21" s="668">
        <v>2238.31</v>
      </c>
      <c r="JR21" s="668">
        <v>2252.9</v>
      </c>
      <c r="JS21" s="669">
        <v>2267.5</v>
      </c>
      <c r="JT21" s="670">
        <v>2281.5300000000002</v>
      </c>
      <c r="JU21" s="668">
        <v>2296.5</v>
      </c>
      <c r="JV21" s="668">
        <v>2311.48</v>
      </c>
      <c r="JW21" s="669">
        <v>2326.4499999999998</v>
      </c>
      <c r="JX21" s="670">
        <v>2340.85</v>
      </c>
      <c r="JY21" s="668">
        <v>2356.21</v>
      </c>
      <c r="JZ21" s="668">
        <v>2371.58</v>
      </c>
      <c r="KA21" s="669">
        <v>2386.94</v>
      </c>
      <c r="KB21" s="670">
        <v>2401.71</v>
      </c>
      <c r="KC21" s="668">
        <v>2417.4699999999998</v>
      </c>
      <c r="KD21" s="668">
        <v>2433.2399999999998</v>
      </c>
      <c r="KE21" s="669">
        <v>2449</v>
      </c>
      <c r="KF21" s="670">
        <v>2464.15</v>
      </c>
      <c r="KG21" s="668">
        <v>2480.33</v>
      </c>
      <c r="KH21" s="668">
        <v>2496.5</v>
      </c>
      <c r="KI21" s="669">
        <v>2512.6799999999998</v>
      </c>
      <c r="KJ21" s="670">
        <v>2528.2199999999998</v>
      </c>
      <c r="KK21" s="668">
        <v>2544.8200000000002</v>
      </c>
      <c r="KL21" s="668">
        <v>2561.41</v>
      </c>
      <c r="KM21" s="669">
        <v>2578.0100000000002</v>
      </c>
      <c r="KN21" s="670">
        <v>2593.9499999999998</v>
      </c>
      <c r="KO21" s="668">
        <v>2610.98</v>
      </c>
      <c r="KP21" s="668">
        <v>2628.01</v>
      </c>
      <c r="KQ21" s="669">
        <v>2645.03</v>
      </c>
      <c r="KR21" s="670">
        <v>2661.4</v>
      </c>
      <c r="KS21" s="668">
        <v>2678.87</v>
      </c>
      <c r="KT21" s="668">
        <v>2696.34</v>
      </c>
      <c r="KU21" s="669">
        <v>2713.8</v>
      </c>
      <c r="KV21" s="670">
        <v>2730.59</v>
      </c>
      <c r="KW21" s="668">
        <v>2748.52</v>
      </c>
      <c r="KX21" s="668">
        <v>2766.44</v>
      </c>
      <c r="KY21" s="669">
        <v>2784.36</v>
      </c>
      <c r="KZ21" s="670">
        <v>2801.59</v>
      </c>
      <c r="LA21" s="668">
        <v>2819.98</v>
      </c>
      <c r="LB21" s="668">
        <v>2838.37</v>
      </c>
      <c r="LC21" s="669">
        <v>2856.76</v>
      </c>
      <c r="LD21" s="670">
        <v>2874.43</v>
      </c>
      <c r="LE21" s="668">
        <v>2893.3</v>
      </c>
      <c r="LF21" s="668">
        <v>2912.17</v>
      </c>
      <c r="LG21" s="669">
        <v>2931.03</v>
      </c>
      <c r="LH21" s="670">
        <v>2949.16</v>
      </c>
      <c r="LI21" s="668">
        <v>2968.52</v>
      </c>
      <c r="LJ21" s="668">
        <v>2987.88</v>
      </c>
      <c r="LK21" s="669">
        <v>3007.24</v>
      </c>
      <c r="LL21" s="670">
        <v>3025.84</v>
      </c>
      <c r="LM21" s="668">
        <v>3045.7</v>
      </c>
      <c r="LN21" s="668">
        <v>3065.57</v>
      </c>
      <c r="LO21" s="669">
        <v>3085.43</v>
      </c>
      <c r="LP21" s="670">
        <v>3104.52</v>
      </c>
      <c r="LQ21" s="668">
        <v>3124.89</v>
      </c>
      <c r="LR21" s="668">
        <v>3145.27</v>
      </c>
      <c r="LS21" s="669">
        <v>3165.65</v>
      </c>
      <c r="LT21" s="670">
        <v>3185.23</v>
      </c>
      <c r="LU21" s="668">
        <v>3206.14</v>
      </c>
      <c r="LV21" s="668">
        <v>3227.05</v>
      </c>
      <c r="LW21" s="669">
        <v>3247.96</v>
      </c>
      <c r="LX21" s="670">
        <v>3268.05</v>
      </c>
      <c r="LY21" s="668">
        <v>3289.5</v>
      </c>
      <c r="LZ21" s="668">
        <v>3310.95</v>
      </c>
      <c r="MA21" s="669">
        <v>3332.4</v>
      </c>
      <c r="MB21" s="670">
        <v>3353.02</v>
      </c>
      <c r="MC21" s="668">
        <v>3375.03</v>
      </c>
      <c r="MD21" s="668">
        <v>3397.04</v>
      </c>
      <c r="ME21" s="669">
        <v>3419.05</v>
      </c>
      <c r="MF21" s="670">
        <v>3440.2</v>
      </c>
      <c r="MG21" s="668">
        <v>3462.78</v>
      </c>
      <c r="MH21" s="668">
        <v>3485.36</v>
      </c>
      <c r="MI21" s="669">
        <v>3507.94</v>
      </c>
      <c r="MJ21" s="670">
        <v>3529.64</v>
      </c>
      <c r="MK21" s="668">
        <v>3552.81</v>
      </c>
      <c r="ML21" s="668">
        <v>3575.98</v>
      </c>
      <c r="MM21" s="669">
        <v>3599.15</v>
      </c>
      <c r="MN21" s="670">
        <v>3621.41</v>
      </c>
      <c r="MO21" s="668">
        <v>3645.18</v>
      </c>
      <c r="MP21" s="668">
        <v>3668.95</v>
      </c>
      <c r="MQ21" s="669">
        <v>3692.72</v>
      </c>
      <c r="MR21" s="670">
        <v>3715.57</v>
      </c>
      <c r="MS21" s="668">
        <v>3739.96</v>
      </c>
      <c r="MT21" s="668">
        <v>3764.35</v>
      </c>
      <c r="MU21" s="669">
        <v>3788.74</v>
      </c>
      <c r="MV21" s="670">
        <v>3812.17</v>
      </c>
      <c r="MW21" s="668">
        <v>3837.2</v>
      </c>
      <c r="MX21" s="668">
        <v>3862.22</v>
      </c>
      <c r="MY21" s="669">
        <v>3887.24</v>
      </c>
      <c r="MZ21" s="670">
        <v>3911.29</v>
      </c>
      <c r="NA21" s="668">
        <v>3936.96</v>
      </c>
      <c r="NB21" s="668">
        <v>3962.64</v>
      </c>
      <c r="NC21" s="669">
        <v>3988.31</v>
      </c>
      <c r="ND21" s="670">
        <v>4012.98</v>
      </c>
      <c r="NE21" s="668">
        <v>4039.32</v>
      </c>
      <c r="NF21" s="668">
        <v>4065.67</v>
      </c>
      <c r="NG21" s="669">
        <v>4092.01</v>
      </c>
      <c r="NH21" s="670">
        <v>4117.32</v>
      </c>
      <c r="NI21" s="668">
        <v>4144.3500000000004</v>
      </c>
      <c r="NJ21" s="668">
        <v>4171.37</v>
      </c>
      <c r="NK21" s="669">
        <v>4198.3999999999996</v>
      </c>
      <c r="NL21" s="670">
        <v>4224.37</v>
      </c>
      <c r="NM21" s="668">
        <v>4252.1000000000004</v>
      </c>
      <c r="NN21" s="668">
        <v>4279.83</v>
      </c>
      <c r="NO21" s="669">
        <v>4307.5600000000004</v>
      </c>
      <c r="NP21" s="670">
        <v>4334.21</v>
      </c>
      <c r="NQ21" s="668">
        <v>4362.6499999999996</v>
      </c>
      <c r="NR21" s="668">
        <v>4391.1000000000004</v>
      </c>
      <c r="NS21" s="669">
        <v>4419.55</v>
      </c>
      <c r="NT21" s="670">
        <v>4446.8900000000003</v>
      </c>
      <c r="NU21" s="668">
        <v>4476.08</v>
      </c>
      <c r="NV21" s="668">
        <v>4505.2700000000004</v>
      </c>
      <c r="NW21" s="669">
        <v>4534.46</v>
      </c>
      <c r="NX21" s="670">
        <v>4562.51</v>
      </c>
      <c r="NY21" s="668">
        <v>4592.46</v>
      </c>
      <c r="NZ21" s="668">
        <v>4622.41</v>
      </c>
      <c r="OA21" s="669">
        <v>4652.3599999999997</v>
      </c>
      <c r="OB21" s="670">
        <v>4681.1400000000003</v>
      </c>
      <c r="OC21" s="668">
        <v>4711.87</v>
      </c>
      <c r="OD21" s="668">
        <v>4742.59</v>
      </c>
      <c r="OE21" s="669">
        <v>4773.32</v>
      </c>
      <c r="OF21" s="670">
        <v>4802.8500000000004</v>
      </c>
      <c r="OG21" s="668">
        <v>4834.37</v>
      </c>
      <c r="OH21" s="668">
        <v>4865.8999999999996</v>
      </c>
      <c r="OI21" s="669">
        <v>4897.43</v>
      </c>
      <c r="OJ21" s="670">
        <v>4927.72</v>
      </c>
      <c r="OK21" s="668">
        <v>4960.07</v>
      </c>
      <c r="OL21" s="668">
        <v>4992.41</v>
      </c>
      <c r="OM21" s="669">
        <v>5024.76</v>
      </c>
      <c r="ON21" s="670">
        <v>5055.84</v>
      </c>
      <c r="OO21" s="668">
        <v>5089.03</v>
      </c>
      <c r="OP21" s="668">
        <v>5122.22</v>
      </c>
      <c r="OQ21" s="669">
        <v>5155.3999999999996</v>
      </c>
      <c r="OR21" s="670">
        <v>5187.3</v>
      </c>
      <c r="OS21" s="668">
        <v>5221.3500000000004</v>
      </c>
      <c r="OT21" s="668">
        <v>5255.39</v>
      </c>
      <c r="OU21" s="669">
        <v>5289.44</v>
      </c>
      <c r="OV21" s="670">
        <v>5322.17</v>
      </c>
      <c r="OW21" s="668">
        <v>5357.1</v>
      </c>
      <c r="OX21" s="668">
        <v>5392.03</v>
      </c>
      <c r="OY21" s="669">
        <v>5426.97</v>
      </c>
      <c r="OZ21" s="670">
        <v>5460.54</v>
      </c>
      <c r="PA21" s="668">
        <v>5496.38</v>
      </c>
      <c r="PB21" s="668">
        <v>5532.23</v>
      </c>
      <c r="PC21" s="669">
        <v>5568.07</v>
      </c>
      <c r="PD21" s="670">
        <v>5602.52</v>
      </c>
      <c r="PE21" s="668">
        <v>5639.29</v>
      </c>
      <c r="PF21" s="668">
        <v>5676.07</v>
      </c>
      <c r="PG21" s="669">
        <v>5712.84</v>
      </c>
      <c r="PH21" s="670">
        <v>5748.18</v>
      </c>
      <c r="PI21" s="668">
        <v>5785.91</v>
      </c>
      <c r="PJ21" s="668">
        <v>5823.64</v>
      </c>
      <c r="PK21" s="669">
        <v>5861.37</v>
      </c>
      <c r="PL21" s="670">
        <v>5897.63</v>
      </c>
      <c r="PM21" s="668">
        <v>5936.35</v>
      </c>
      <c r="PN21" s="668">
        <v>5975.06</v>
      </c>
      <c r="PO21" s="669">
        <v>6013.77</v>
      </c>
      <c r="PP21" s="670">
        <v>6050.97</v>
      </c>
      <c r="PQ21" s="668">
        <v>6090.69</v>
      </c>
      <c r="PR21" s="668">
        <v>6130.41</v>
      </c>
      <c r="PS21" s="669">
        <v>6170.13</v>
      </c>
      <c r="PT21" s="670">
        <v>6208.3</v>
      </c>
      <c r="PU21" s="668">
        <v>6249.05</v>
      </c>
      <c r="PV21" s="668">
        <v>6289.8</v>
      </c>
      <c r="PW21" s="669">
        <v>6330.55</v>
      </c>
      <c r="PX21" s="670">
        <v>6369.71</v>
      </c>
      <c r="PY21" s="668">
        <v>6411.52</v>
      </c>
      <c r="PZ21" s="668">
        <v>6453.33</v>
      </c>
      <c r="QA21" s="669">
        <v>6495.15</v>
      </c>
      <c r="QB21" s="670">
        <v>6535.33</v>
      </c>
      <c r="QC21" s="668">
        <v>6578.22</v>
      </c>
      <c r="QD21" s="668">
        <v>6621.12</v>
      </c>
      <c r="QE21" s="669">
        <v>6664.02</v>
      </c>
      <c r="QF21" s="670">
        <v>6705.24</v>
      </c>
      <c r="QG21" s="668">
        <v>6749.26</v>
      </c>
      <c r="QH21" s="668">
        <v>6793.27</v>
      </c>
      <c r="QI21" s="669">
        <v>6837.28</v>
      </c>
      <c r="QJ21" s="670">
        <v>6879.58</v>
      </c>
      <c r="QK21" s="668">
        <v>6924.74</v>
      </c>
      <c r="QL21" s="668">
        <v>6969.9</v>
      </c>
      <c r="QM21" s="669">
        <v>7015.05</v>
      </c>
      <c r="QN21" s="670">
        <v>7058.45</v>
      </c>
      <c r="QO21" s="668">
        <v>7104.78</v>
      </c>
      <c r="QP21" s="668">
        <v>7151.11</v>
      </c>
      <c r="QQ21" s="669">
        <v>7197.44</v>
      </c>
      <c r="QR21" s="670">
        <v>7241.97</v>
      </c>
      <c r="QS21" s="668">
        <v>7289.51</v>
      </c>
      <c r="QT21" s="668">
        <v>7337.04</v>
      </c>
      <c r="QU21" s="669">
        <v>7384.58</v>
      </c>
      <c r="QV21" s="670">
        <v>7430.26</v>
      </c>
      <c r="QW21" s="668">
        <v>7479.03</v>
      </c>
      <c r="QX21" s="668">
        <v>7527.81</v>
      </c>
      <c r="QY21" s="669">
        <v>7576.58</v>
      </c>
      <c r="QZ21" s="670">
        <v>7623.45</v>
      </c>
      <c r="RA21" s="668">
        <v>7673.49</v>
      </c>
      <c r="RB21" s="668">
        <v>7723.53</v>
      </c>
      <c r="RC21" s="669">
        <v>7773.57</v>
      </c>
      <c r="RD21" s="670">
        <v>7821.66</v>
      </c>
      <c r="RE21" s="668">
        <v>7873</v>
      </c>
      <c r="RF21" s="668">
        <v>7924.34</v>
      </c>
      <c r="RG21" s="669">
        <v>7975.68</v>
      </c>
      <c r="RH21" s="670">
        <v>8025.02</v>
      </c>
      <c r="RI21" s="668">
        <v>8077.7</v>
      </c>
      <c r="RJ21" s="668">
        <v>8130.37</v>
      </c>
      <c r="RK21" s="669">
        <v>8183.05</v>
      </c>
      <c r="RL21" s="670">
        <v>8233.67</v>
      </c>
      <c r="RM21" s="668">
        <v>8287.7199999999993</v>
      </c>
      <c r="RN21" s="668">
        <v>8341.76</v>
      </c>
      <c r="RO21" s="669">
        <v>8395.81</v>
      </c>
      <c r="RP21" s="670">
        <v>8447.75</v>
      </c>
      <c r="RQ21" s="668">
        <v>8503.2000000000007</v>
      </c>
      <c r="RR21" s="668">
        <v>8558.65</v>
      </c>
      <c r="RS21" s="669">
        <v>8614.1</v>
      </c>
      <c r="RT21" s="670">
        <v>8667.39</v>
      </c>
      <c r="RU21" s="668">
        <v>8724.2800000000007</v>
      </c>
      <c r="RV21" s="668">
        <v>8781.17</v>
      </c>
      <c r="RW21" s="669">
        <v>8838.07</v>
      </c>
      <c r="RX21" s="670">
        <v>8892.74</v>
      </c>
      <c r="RY21" s="668">
        <v>8951.11</v>
      </c>
      <c r="RZ21" s="668">
        <v>9009.48</v>
      </c>
      <c r="SA21" s="669">
        <v>9067.86</v>
      </c>
    </row>
    <row r="22" spans="1:497" s="372" customFormat="1">
      <c r="A22" s="507"/>
      <c r="B22" s="507"/>
      <c r="C22" s="507"/>
      <c r="D22" s="507"/>
      <c r="E22" s="458"/>
      <c r="F22" s="458"/>
      <c r="G22" s="464">
        <v>21</v>
      </c>
      <c r="H22" s="500" t="s">
        <v>89</v>
      </c>
      <c r="I22" s="525">
        <v>21</v>
      </c>
      <c r="J22" s="501" t="s">
        <v>318</v>
      </c>
      <c r="K22" s="666">
        <v>0.02</v>
      </c>
      <c r="L22" s="667">
        <v>262.51</v>
      </c>
      <c r="M22" s="668">
        <v>266.77</v>
      </c>
      <c r="N22" s="668">
        <v>278.85000000000002</v>
      </c>
      <c r="O22" s="669">
        <v>284.04000000000002</v>
      </c>
      <c r="P22" s="667">
        <v>287.68</v>
      </c>
      <c r="Q22" s="668">
        <v>293.48</v>
      </c>
      <c r="R22" s="668">
        <v>307.19</v>
      </c>
      <c r="S22" s="669">
        <v>311.48</v>
      </c>
      <c r="T22" s="670">
        <v>317.47000000000003</v>
      </c>
      <c r="U22" s="668">
        <v>319.47000000000003</v>
      </c>
      <c r="V22" s="668">
        <v>334.99</v>
      </c>
      <c r="W22" s="669">
        <v>336.48</v>
      </c>
      <c r="X22" s="670">
        <v>338.31</v>
      </c>
      <c r="Y22" s="668">
        <v>339.12</v>
      </c>
      <c r="Z22" s="668">
        <v>345.4</v>
      </c>
      <c r="AA22" s="669">
        <v>346.48</v>
      </c>
      <c r="AB22" s="670">
        <v>347.61</v>
      </c>
      <c r="AC22" s="668">
        <v>348.8</v>
      </c>
      <c r="AD22" s="668">
        <v>354.71</v>
      </c>
      <c r="AE22" s="669">
        <v>354.44</v>
      </c>
      <c r="AF22" s="670">
        <v>356.26</v>
      </c>
      <c r="AG22" s="668">
        <v>357.84</v>
      </c>
      <c r="AH22" s="668">
        <v>360.19</v>
      </c>
      <c r="AI22" s="669">
        <v>360.68</v>
      </c>
      <c r="AJ22" s="670">
        <v>361.64</v>
      </c>
      <c r="AK22" s="668">
        <v>364.59</v>
      </c>
      <c r="AL22" s="668">
        <v>366.87</v>
      </c>
      <c r="AM22" s="669">
        <v>366.99</v>
      </c>
      <c r="AN22" s="670">
        <v>370.06</v>
      </c>
      <c r="AO22" s="668">
        <v>371.75</v>
      </c>
      <c r="AP22" s="668">
        <v>376.2</v>
      </c>
      <c r="AQ22" s="669">
        <v>377.19</v>
      </c>
      <c r="AR22" s="670">
        <v>380.01</v>
      </c>
      <c r="AS22" s="668">
        <v>382.4</v>
      </c>
      <c r="AT22" s="668">
        <v>385.05</v>
      </c>
      <c r="AU22" s="669">
        <v>386.6</v>
      </c>
      <c r="AV22" s="670">
        <v>394.09</v>
      </c>
      <c r="AW22" s="668">
        <v>397.39</v>
      </c>
      <c r="AX22" s="668">
        <v>402.05</v>
      </c>
      <c r="AY22" s="669">
        <v>404.39</v>
      </c>
      <c r="AZ22" s="670">
        <v>408.11</v>
      </c>
      <c r="BA22" s="668">
        <v>411.77</v>
      </c>
      <c r="BB22" s="668">
        <v>417.43</v>
      </c>
      <c r="BC22" s="669">
        <v>418.79</v>
      </c>
      <c r="BD22" s="670">
        <v>421.46</v>
      </c>
      <c r="BE22" s="668">
        <v>424.52</v>
      </c>
      <c r="BF22" s="668">
        <v>427.62</v>
      </c>
      <c r="BG22" s="669">
        <v>429.07</v>
      </c>
      <c r="BH22" s="670">
        <v>431.08</v>
      </c>
      <c r="BI22" s="668">
        <v>437.09</v>
      </c>
      <c r="BJ22" s="668">
        <v>443.07</v>
      </c>
      <c r="BK22" s="669">
        <v>443.82</v>
      </c>
      <c r="BL22" s="670">
        <v>446.08</v>
      </c>
      <c r="BM22" s="668">
        <v>450.52</v>
      </c>
      <c r="BN22" s="668">
        <v>454.06</v>
      </c>
      <c r="BO22" s="669">
        <v>454.39</v>
      </c>
      <c r="BP22" s="670">
        <v>457.05</v>
      </c>
      <c r="BQ22" s="668">
        <v>460.68</v>
      </c>
      <c r="BR22" s="668">
        <v>462.35</v>
      </c>
      <c r="BS22" s="669">
        <v>463.56</v>
      </c>
      <c r="BT22" s="670">
        <v>465.83</v>
      </c>
      <c r="BU22" s="668">
        <v>471.98</v>
      </c>
      <c r="BV22" s="668">
        <v>479.09</v>
      </c>
      <c r="BW22" s="669">
        <v>479.43</v>
      </c>
      <c r="BX22" s="670">
        <v>482.58</v>
      </c>
      <c r="BY22" s="668">
        <v>486.02</v>
      </c>
      <c r="BZ22" s="668">
        <v>489.99</v>
      </c>
      <c r="CA22" s="669">
        <v>490.51</v>
      </c>
      <c r="CB22" s="670">
        <v>492.64</v>
      </c>
      <c r="CC22" s="668">
        <v>494.85</v>
      </c>
      <c r="CD22" s="668">
        <v>496.49</v>
      </c>
      <c r="CE22" s="669">
        <v>498.23</v>
      </c>
      <c r="CF22" s="670">
        <v>503.53</v>
      </c>
      <c r="CG22" s="668">
        <v>506.24</v>
      </c>
      <c r="CH22" s="668">
        <v>508.4</v>
      </c>
      <c r="CI22" s="669">
        <v>510.21</v>
      </c>
      <c r="CJ22" s="671">
        <v>514.77</v>
      </c>
      <c r="CK22" s="668">
        <v>520.48</v>
      </c>
      <c r="CL22" s="668">
        <v>525.80999999999995</v>
      </c>
      <c r="CM22" s="669">
        <v>526.51</v>
      </c>
      <c r="CN22" s="670">
        <v>527.91</v>
      </c>
      <c r="CO22" s="668">
        <v>531.22</v>
      </c>
      <c r="CP22" s="668">
        <v>534.34</v>
      </c>
      <c r="CQ22" s="669">
        <v>537.36</v>
      </c>
      <c r="CR22" s="670">
        <v>540.77</v>
      </c>
      <c r="CS22" s="668">
        <v>539.82000000000005</v>
      </c>
      <c r="CT22" s="668">
        <v>544.75</v>
      </c>
      <c r="CU22" s="669">
        <v>547.51</v>
      </c>
      <c r="CV22" s="667">
        <v>550.76</v>
      </c>
      <c r="CW22" s="668">
        <v>568.85</v>
      </c>
      <c r="CX22" s="668">
        <v>574.22</v>
      </c>
      <c r="CY22" s="669">
        <v>574.58000000000004</v>
      </c>
      <c r="CZ22" s="670">
        <v>580.20000000000005</v>
      </c>
      <c r="DA22" s="668">
        <v>585.04999999999995</v>
      </c>
      <c r="DB22" s="668">
        <v>585.17999999999995</v>
      </c>
      <c r="DC22" s="669">
        <v>588.23</v>
      </c>
      <c r="DD22" s="670">
        <v>593.35</v>
      </c>
      <c r="DE22" s="668">
        <v>597.41999999999996</v>
      </c>
      <c r="DF22" s="668">
        <v>605.82000000000005</v>
      </c>
      <c r="DG22" s="669">
        <v>610.94000000000005</v>
      </c>
      <c r="DH22" s="670">
        <v>619.98</v>
      </c>
      <c r="DI22" s="668">
        <v>626.28</v>
      </c>
      <c r="DJ22" s="668">
        <v>635.25</v>
      </c>
      <c r="DK22" s="669">
        <v>639.55999999999995</v>
      </c>
      <c r="DL22" s="670">
        <v>650.69000000000005</v>
      </c>
      <c r="DM22" s="668">
        <v>658.21</v>
      </c>
      <c r="DN22" s="668">
        <v>661.81</v>
      </c>
      <c r="DO22" s="669">
        <v>669.01</v>
      </c>
      <c r="DP22" s="670">
        <v>676.88</v>
      </c>
      <c r="DQ22" s="668">
        <v>686.56</v>
      </c>
      <c r="DR22" s="668">
        <v>696</v>
      </c>
      <c r="DS22" s="669">
        <v>698.14</v>
      </c>
      <c r="DT22" s="670">
        <v>700.69</v>
      </c>
      <c r="DU22" s="668">
        <v>705.47</v>
      </c>
      <c r="DV22" s="668">
        <v>713.5</v>
      </c>
      <c r="DW22" s="669">
        <v>717.74</v>
      </c>
      <c r="DX22" s="670">
        <v>727.05</v>
      </c>
      <c r="DY22" s="668">
        <v>730.99</v>
      </c>
      <c r="DZ22" s="668">
        <v>740.35</v>
      </c>
      <c r="EA22" s="669">
        <v>741.15</v>
      </c>
      <c r="EB22" s="670">
        <v>747.83</v>
      </c>
      <c r="EC22" s="668">
        <v>748.86</v>
      </c>
      <c r="ED22" s="668">
        <v>765.59</v>
      </c>
      <c r="EE22" s="669">
        <v>766.53</v>
      </c>
      <c r="EF22" s="670">
        <v>771.39</v>
      </c>
      <c r="EG22" s="668">
        <v>778.88</v>
      </c>
      <c r="EH22" s="668">
        <v>787.89</v>
      </c>
      <c r="EI22" s="669">
        <v>789.66</v>
      </c>
      <c r="EJ22" s="670">
        <v>795.15</v>
      </c>
      <c r="EK22" s="668">
        <v>798.73</v>
      </c>
      <c r="EL22" s="668">
        <v>806.02</v>
      </c>
      <c r="EM22" s="669">
        <v>807.05</v>
      </c>
      <c r="EN22" s="670">
        <v>812.95</v>
      </c>
      <c r="EO22" s="668">
        <v>815.76</v>
      </c>
      <c r="EP22" s="668">
        <v>828.49</v>
      </c>
      <c r="EQ22" s="669">
        <v>829.61</v>
      </c>
      <c r="ER22" s="670">
        <v>834.45</v>
      </c>
      <c r="ES22" s="668">
        <v>837.27</v>
      </c>
      <c r="ET22" s="668">
        <v>845.68</v>
      </c>
      <c r="EU22" s="669">
        <v>846.05</v>
      </c>
      <c r="EV22" s="670">
        <v>852.65</v>
      </c>
      <c r="EW22" s="668">
        <v>855.4</v>
      </c>
      <c r="EX22" s="668">
        <v>864.56</v>
      </c>
      <c r="EY22" s="669">
        <v>866.46</v>
      </c>
      <c r="EZ22" s="670">
        <v>871.59</v>
      </c>
      <c r="FA22" s="668">
        <v>874.2</v>
      </c>
      <c r="FB22" s="668">
        <v>886.42</v>
      </c>
      <c r="FC22" s="669">
        <v>885.91</v>
      </c>
      <c r="FD22" s="670">
        <v>890.36</v>
      </c>
      <c r="FE22" s="668">
        <v>893.94</v>
      </c>
      <c r="FF22" s="668">
        <v>906.3</v>
      </c>
      <c r="FG22" s="669">
        <v>907.51</v>
      </c>
      <c r="FH22" s="670">
        <v>897.47</v>
      </c>
      <c r="FI22" s="668">
        <v>901.83</v>
      </c>
      <c r="FJ22" s="668">
        <v>911.64</v>
      </c>
      <c r="FK22" s="669">
        <v>928.49</v>
      </c>
      <c r="FL22" s="670">
        <v>936.64</v>
      </c>
      <c r="FM22" s="668">
        <v>941.4</v>
      </c>
      <c r="FN22" s="668">
        <v>958.55</v>
      </c>
      <c r="FO22" s="669">
        <v>959.67</v>
      </c>
      <c r="FP22" s="670">
        <v>965.66</v>
      </c>
      <c r="FQ22" s="668">
        <v>969.51</v>
      </c>
      <c r="FR22" s="668">
        <v>972.29</v>
      </c>
      <c r="FS22" s="669">
        <v>974.95</v>
      </c>
      <c r="FT22" s="670">
        <v>983.87</v>
      </c>
      <c r="FU22" s="668">
        <v>1000.49</v>
      </c>
      <c r="FV22" s="668">
        <v>1022.6</v>
      </c>
      <c r="FW22" s="669">
        <v>1039.2</v>
      </c>
      <c r="FX22" s="670">
        <v>1050.4100000000001</v>
      </c>
      <c r="FY22" s="668">
        <v>1070.45</v>
      </c>
      <c r="FZ22" s="668">
        <v>1082.54</v>
      </c>
      <c r="GA22" s="669">
        <v>1103.2</v>
      </c>
      <c r="GB22" s="670">
        <v>1129.3800000000001</v>
      </c>
      <c r="GC22" s="668">
        <v>1137.3599999999999</v>
      </c>
      <c r="GD22" s="668">
        <v>1163.6300000000001</v>
      </c>
      <c r="GE22" s="669">
        <v>1170.6300000000001</v>
      </c>
      <c r="GF22" s="670">
        <v>1185.3699999999999</v>
      </c>
      <c r="GG22" s="668">
        <v>1191.31</v>
      </c>
      <c r="GH22" s="668">
        <v>1203.51</v>
      </c>
      <c r="GI22" s="669">
        <v>1212.3900000000001</v>
      </c>
      <c r="GJ22" s="670">
        <v>1225.77</v>
      </c>
      <c r="GK22" s="668">
        <v>1231.0899999999999</v>
      </c>
      <c r="GL22" s="668">
        <v>1237.8599999999999</v>
      </c>
      <c r="GM22" s="669">
        <v>1245.9100000000001</v>
      </c>
      <c r="GN22" s="670">
        <v>1253.95</v>
      </c>
      <c r="GO22" s="668">
        <v>1262</v>
      </c>
      <c r="GP22" s="668">
        <v>1270.04</v>
      </c>
      <c r="GQ22" s="669">
        <v>1282.3499999999999</v>
      </c>
      <c r="GR22" s="670">
        <v>1287.3499999999999</v>
      </c>
      <c r="GS22" s="668">
        <v>1295.81</v>
      </c>
      <c r="GT22" s="668">
        <v>1304.26</v>
      </c>
      <c r="GU22" s="669">
        <v>1312.71</v>
      </c>
      <c r="GV22" s="670">
        <v>1320.83</v>
      </c>
      <c r="GW22" s="668">
        <v>1329.5</v>
      </c>
      <c r="GX22" s="668">
        <v>1338.17</v>
      </c>
      <c r="GY22" s="669">
        <v>1346.84</v>
      </c>
      <c r="GZ22" s="670">
        <v>1355.17</v>
      </c>
      <c r="HA22" s="668">
        <v>1364.06</v>
      </c>
      <c r="HB22" s="668">
        <v>1372.96</v>
      </c>
      <c r="HC22" s="669">
        <v>1381.85</v>
      </c>
      <c r="HD22" s="670">
        <v>1390.4</v>
      </c>
      <c r="HE22" s="668">
        <v>1399.53</v>
      </c>
      <c r="HF22" s="668">
        <v>1408.66</v>
      </c>
      <c r="HG22" s="669">
        <v>1417.78</v>
      </c>
      <c r="HH22" s="670">
        <v>1426.55</v>
      </c>
      <c r="HI22" s="668">
        <v>1435.92</v>
      </c>
      <c r="HJ22" s="668">
        <v>1445.28</v>
      </c>
      <c r="HK22" s="669">
        <v>1454.64</v>
      </c>
      <c r="HL22" s="670">
        <v>1463.64</v>
      </c>
      <c r="HM22" s="668">
        <v>1473.25</v>
      </c>
      <c r="HN22" s="668">
        <v>1482.86</v>
      </c>
      <c r="HO22" s="669">
        <v>1492.46</v>
      </c>
      <c r="HP22" s="670">
        <v>1501.7</v>
      </c>
      <c r="HQ22" s="668">
        <v>1511.55</v>
      </c>
      <c r="HR22" s="668">
        <v>1521.41</v>
      </c>
      <c r="HS22" s="669">
        <v>1531.27</v>
      </c>
      <c r="HT22" s="670">
        <v>1540.74</v>
      </c>
      <c r="HU22" s="668">
        <v>1550.85</v>
      </c>
      <c r="HV22" s="668">
        <v>1560.97</v>
      </c>
      <c r="HW22" s="669">
        <v>1571.08</v>
      </c>
      <c r="HX22" s="670">
        <v>1580.8</v>
      </c>
      <c r="HY22" s="668">
        <v>1591.18</v>
      </c>
      <c r="HZ22" s="668">
        <v>1601.55</v>
      </c>
      <c r="IA22" s="669">
        <v>1611.93</v>
      </c>
      <c r="IB22" s="670">
        <v>1621.9</v>
      </c>
      <c r="IC22" s="668">
        <v>1632.55</v>
      </c>
      <c r="ID22" s="668">
        <v>1643.19</v>
      </c>
      <c r="IE22" s="669">
        <v>1653.84</v>
      </c>
      <c r="IF22" s="670">
        <v>1664.07</v>
      </c>
      <c r="IG22" s="668">
        <v>1674.99</v>
      </c>
      <c r="IH22" s="668">
        <v>1685.92</v>
      </c>
      <c r="II22" s="669">
        <v>1696.84</v>
      </c>
      <c r="IJ22" s="670">
        <v>1707.34</v>
      </c>
      <c r="IK22" s="668">
        <v>1718.54</v>
      </c>
      <c r="IL22" s="668">
        <v>1729.75</v>
      </c>
      <c r="IM22" s="669">
        <v>1740.96</v>
      </c>
      <c r="IN22" s="670">
        <v>1751.73</v>
      </c>
      <c r="IO22" s="668">
        <v>1763.23</v>
      </c>
      <c r="IP22" s="668">
        <v>1774.72</v>
      </c>
      <c r="IQ22" s="669">
        <v>1786.22</v>
      </c>
      <c r="IR22" s="670">
        <v>1797.27</v>
      </c>
      <c r="IS22" s="668">
        <v>1809.07</v>
      </c>
      <c r="IT22" s="668">
        <v>1820.87</v>
      </c>
      <c r="IU22" s="669">
        <v>1832.66</v>
      </c>
      <c r="IV22" s="670">
        <v>1844</v>
      </c>
      <c r="IW22" s="668">
        <v>1856.11</v>
      </c>
      <c r="IX22" s="668">
        <v>1868.21</v>
      </c>
      <c r="IY22" s="669">
        <v>1880.31</v>
      </c>
      <c r="IZ22" s="670">
        <v>1891.95</v>
      </c>
      <c r="JA22" s="668">
        <v>1904.36</v>
      </c>
      <c r="JB22" s="668">
        <v>1916.78</v>
      </c>
      <c r="JC22" s="669">
        <v>1929.2</v>
      </c>
      <c r="JD22" s="670">
        <v>1941.14</v>
      </c>
      <c r="JE22" s="668">
        <v>1953.88</v>
      </c>
      <c r="JF22" s="668">
        <v>1966.62</v>
      </c>
      <c r="JG22" s="669">
        <v>1979.36</v>
      </c>
      <c r="JH22" s="670">
        <v>1991.61</v>
      </c>
      <c r="JI22" s="668">
        <v>2004.68</v>
      </c>
      <c r="JJ22" s="668">
        <v>2017.75</v>
      </c>
      <c r="JK22" s="669">
        <v>2030.82</v>
      </c>
      <c r="JL22" s="670">
        <v>2043.39</v>
      </c>
      <c r="JM22" s="668">
        <v>2056.8000000000002</v>
      </c>
      <c r="JN22" s="668">
        <v>2070.21</v>
      </c>
      <c r="JO22" s="669">
        <v>2083.63</v>
      </c>
      <c r="JP22" s="670">
        <v>2096.52</v>
      </c>
      <c r="JQ22" s="668">
        <v>2110.2800000000002</v>
      </c>
      <c r="JR22" s="668">
        <v>2124.04</v>
      </c>
      <c r="JS22" s="669">
        <v>2137.8000000000002</v>
      </c>
      <c r="JT22" s="670">
        <v>2151.0300000000002</v>
      </c>
      <c r="JU22" s="668">
        <v>2165.14</v>
      </c>
      <c r="JV22" s="668">
        <v>2179.2600000000002</v>
      </c>
      <c r="JW22" s="669">
        <v>2193.38</v>
      </c>
      <c r="JX22" s="670">
        <v>2206.9499999999998</v>
      </c>
      <c r="JY22" s="668">
        <v>2221.44</v>
      </c>
      <c r="JZ22" s="668">
        <v>2235.92</v>
      </c>
      <c r="KA22" s="669">
        <v>2250.41</v>
      </c>
      <c r="KB22" s="670">
        <v>2264.33</v>
      </c>
      <c r="KC22" s="668">
        <v>2279.1999999999998</v>
      </c>
      <c r="KD22" s="668">
        <v>2294.06</v>
      </c>
      <c r="KE22" s="669">
        <v>2308.92</v>
      </c>
      <c r="KF22" s="670">
        <v>2323.21</v>
      </c>
      <c r="KG22" s="668">
        <v>2338.4499999999998</v>
      </c>
      <c r="KH22" s="668">
        <v>2353.6999999999998</v>
      </c>
      <c r="KI22" s="669">
        <v>2368.9499999999998</v>
      </c>
      <c r="KJ22" s="670">
        <v>2383.61</v>
      </c>
      <c r="KK22" s="668">
        <v>2399.25</v>
      </c>
      <c r="KL22" s="668">
        <v>2414.9</v>
      </c>
      <c r="KM22" s="669">
        <v>2430.5500000000002</v>
      </c>
      <c r="KN22" s="670">
        <v>2445.58</v>
      </c>
      <c r="KO22" s="668">
        <v>2461.64</v>
      </c>
      <c r="KP22" s="668">
        <v>2477.69</v>
      </c>
      <c r="KQ22" s="669">
        <v>2493.7399999999998</v>
      </c>
      <c r="KR22" s="670">
        <v>2509.17</v>
      </c>
      <c r="KS22" s="668">
        <v>2525.64</v>
      </c>
      <c r="KT22" s="668">
        <v>2542.11</v>
      </c>
      <c r="KU22" s="669">
        <v>2558.58</v>
      </c>
      <c r="KV22" s="670">
        <v>2574.41</v>
      </c>
      <c r="KW22" s="668">
        <v>2591.3000000000002</v>
      </c>
      <c r="KX22" s="668">
        <v>2608.1999999999998</v>
      </c>
      <c r="KY22" s="669">
        <v>2625.1</v>
      </c>
      <c r="KZ22" s="670">
        <v>2641.34</v>
      </c>
      <c r="LA22" s="668">
        <v>2658.68</v>
      </c>
      <c r="LB22" s="668">
        <v>2676.02</v>
      </c>
      <c r="LC22" s="669">
        <v>2693.35</v>
      </c>
      <c r="LD22" s="670">
        <v>2710.02</v>
      </c>
      <c r="LE22" s="668">
        <v>2727.8</v>
      </c>
      <c r="LF22" s="668">
        <v>2745.59</v>
      </c>
      <c r="LG22" s="669">
        <v>2763.38</v>
      </c>
      <c r="LH22" s="670">
        <v>2780.48</v>
      </c>
      <c r="LI22" s="668">
        <v>2798.73</v>
      </c>
      <c r="LJ22" s="668">
        <v>2816.98</v>
      </c>
      <c r="LK22" s="669">
        <v>2835.23</v>
      </c>
      <c r="LL22" s="670">
        <v>2852.77</v>
      </c>
      <c r="LM22" s="668">
        <v>2871.49</v>
      </c>
      <c r="LN22" s="668">
        <v>2890.22</v>
      </c>
      <c r="LO22" s="669">
        <v>2908.94</v>
      </c>
      <c r="LP22" s="670">
        <v>2926.94</v>
      </c>
      <c r="LQ22" s="668">
        <v>2946.15</v>
      </c>
      <c r="LR22" s="668">
        <v>2965.36</v>
      </c>
      <c r="LS22" s="669">
        <v>2984.58</v>
      </c>
      <c r="LT22" s="670">
        <v>3003.04</v>
      </c>
      <c r="LU22" s="668">
        <v>3022.75</v>
      </c>
      <c r="LV22" s="668">
        <v>3042.46</v>
      </c>
      <c r="LW22" s="669">
        <v>3062.18</v>
      </c>
      <c r="LX22" s="670">
        <v>3081.12</v>
      </c>
      <c r="LY22" s="668">
        <v>3101.34</v>
      </c>
      <c r="LZ22" s="668">
        <v>3121.57</v>
      </c>
      <c r="MA22" s="669">
        <v>3141.79</v>
      </c>
      <c r="MB22" s="670">
        <v>3161.23</v>
      </c>
      <c r="MC22" s="668">
        <v>3181.98</v>
      </c>
      <c r="MD22" s="668">
        <v>3202.73</v>
      </c>
      <c r="ME22" s="669">
        <v>3223.48</v>
      </c>
      <c r="MF22" s="670">
        <v>3243.42</v>
      </c>
      <c r="MG22" s="668">
        <v>3264.71</v>
      </c>
      <c r="MH22" s="668">
        <v>3286</v>
      </c>
      <c r="MI22" s="669">
        <v>3307.29</v>
      </c>
      <c r="MJ22" s="670">
        <v>3327.75</v>
      </c>
      <c r="MK22" s="668">
        <v>3349.59</v>
      </c>
      <c r="ML22" s="668">
        <v>3371.44</v>
      </c>
      <c r="MM22" s="669">
        <v>3393.28</v>
      </c>
      <c r="MN22" s="670">
        <v>3414.27</v>
      </c>
      <c r="MO22" s="668">
        <v>3436.68</v>
      </c>
      <c r="MP22" s="668">
        <v>3459.09</v>
      </c>
      <c r="MQ22" s="669">
        <v>3481.5</v>
      </c>
      <c r="MR22" s="670">
        <v>3503.04</v>
      </c>
      <c r="MS22" s="668">
        <v>3526.04</v>
      </c>
      <c r="MT22" s="668">
        <v>3549.03</v>
      </c>
      <c r="MU22" s="669">
        <v>3572.02</v>
      </c>
      <c r="MV22" s="670">
        <v>3594.12</v>
      </c>
      <c r="MW22" s="668">
        <v>3617.71</v>
      </c>
      <c r="MX22" s="668">
        <v>3641.3</v>
      </c>
      <c r="MY22" s="669">
        <v>3664.9</v>
      </c>
      <c r="MZ22" s="670">
        <v>3687.57</v>
      </c>
      <c r="NA22" s="668">
        <v>3711.77</v>
      </c>
      <c r="NB22" s="668">
        <v>3735.98</v>
      </c>
      <c r="NC22" s="669">
        <v>3760.18</v>
      </c>
      <c r="ND22" s="670">
        <v>3783.45</v>
      </c>
      <c r="NE22" s="668">
        <v>3808.28</v>
      </c>
      <c r="NF22" s="668">
        <v>3833.11</v>
      </c>
      <c r="NG22" s="669">
        <v>3857.95</v>
      </c>
      <c r="NH22" s="670">
        <v>3881.81</v>
      </c>
      <c r="NI22" s="668">
        <v>3907.29</v>
      </c>
      <c r="NJ22" s="668">
        <v>3932.78</v>
      </c>
      <c r="NK22" s="669">
        <v>3958.26</v>
      </c>
      <c r="NL22" s="670">
        <v>3982.74</v>
      </c>
      <c r="NM22" s="668">
        <v>4008.88</v>
      </c>
      <c r="NN22" s="668">
        <v>4035.03</v>
      </c>
      <c r="NO22" s="669">
        <v>4061.17</v>
      </c>
      <c r="NP22" s="670">
        <v>4086.29</v>
      </c>
      <c r="NQ22" s="668">
        <v>4113.12</v>
      </c>
      <c r="NR22" s="668">
        <v>4139.9399999999996</v>
      </c>
      <c r="NS22" s="669">
        <v>4166.76</v>
      </c>
      <c r="NT22" s="670">
        <v>4192.54</v>
      </c>
      <c r="NU22" s="668">
        <v>4220.0600000000004</v>
      </c>
      <c r="NV22" s="668">
        <v>4247.58</v>
      </c>
      <c r="NW22" s="669">
        <v>4275.1000000000004</v>
      </c>
      <c r="NX22" s="670">
        <v>4301.54</v>
      </c>
      <c r="NY22" s="668">
        <v>4329.78</v>
      </c>
      <c r="NZ22" s="668">
        <v>4358.01</v>
      </c>
      <c r="OA22" s="669">
        <v>4386.25</v>
      </c>
      <c r="OB22" s="670">
        <v>4413.38</v>
      </c>
      <c r="OC22" s="668">
        <v>4442.3500000000004</v>
      </c>
      <c r="OD22" s="668">
        <v>4471.32</v>
      </c>
      <c r="OE22" s="669">
        <v>4500.29</v>
      </c>
      <c r="OF22" s="670">
        <v>4528.13</v>
      </c>
      <c r="OG22" s="668">
        <v>4557.8500000000004</v>
      </c>
      <c r="OH22" s="668">
        <v>4587.58</v>
      </c>
      <c r="OI22" s="669">
        <v>4617.3</v>
      </c>
      <c r="OJ22" s="670">
        <v>4645.8599999999997</v>
      </c>
      <c r="OK22" s="668">
        <v>4676.3599999999997</v>
      </c>
      <c r="OL22" s="668">
        <v>4706.8500000000004</v>
      </c>
      <c r="OM22" s="669">
        <v>4737.3500000000004</v>
      </c>
      <c r="ON22" s="670">
        <v>4766.6499999999996</v>
      </c>
      <c r="OO22" s="668">
        <v>4797.9399999999996</v>
      </c>
      <c r="OP22" s="668">
        <v>4829.2299999999996</v>
      </c>
      <c r="OQ22" s="669">
        <v>4860.5200000000004</v>
      </c>
      <c r="OR22" s="670">
        <v>4890.59</v>
      </c>
      <c r="OS22" s="668">
        <v>4922.6899999999996</v>
      </c>
      <c r="OT22" s="668">
        <v>4954.79</v>
      </c>
      <c r="OU22" s="669">
        <v>4986.8900000000003</v>
      </c>
      <c r="OV22" s="670">
        <v>5017.74</v>
      </c>
      <c r="OW22" s="668">
        <v>5050.68</v>
      </c>
      <c r="OX22" s="668">
        <v>5083.62</v>
      </c>
      <c r="OY22" s="669">
        <v>5116.55</v>
      </c>
      <c r="OZ22" s="670">
        <v>5148.2</v>
      </c>
      <c r="PA22" s="668">
        <v>5182</v>
      </c>
      <c r="PB22" s="668">
        <v>5215.79</v>
      </c>
      <c r="PC22" s="669">
        <v>5249.58</v>
      </c>
      <c r="PD22" s="670">
        <v>5282.06</v>
      </c>
      <c r="PE22" s="668">
        <v>5316.73</v>
      </c>
      <c r="PF22" s="668">
        <v>5351.4</v>
      </c>
      <c r="PG22" s="669">
        <v>5386.07</v>
      </c>
      <c r="PH22" s="670">
        <v>5419.39</v>
      </c>
      <c r="PI22" s="668">
        <v>5454.96</v>
      </c>
      <c r="PJ22" s="668">
        <v>5490.54</v>
      </c>
      <c r="PK22" s="669">
        <v>5526.11</v>
      </c>
      <c r="PL22" s="670">
        <v>5560.3</v>
      </c>
      <c r="PM22" s="668">
        <v>5596.79</v>
      </c>
      <c r="PN22" s="668">
        <v>5633.29</v>
      </c>
      <c r="PO22" s="669">
        <v>5669.79</v>
      </c>
      <c r="PP22" s="670">
        <v>5704.86</v>
      </c>
      <c r="PQ22" s="668">
        <v>5742.31</v>
      </c>
      <c r="PR22" s="668">
        <v>5779.76</v>
      </c>
      <c r="PS22" s="669">
        <v>5817.2</v>
      </c>
      <c r="PT22" s="670">
        <v>5853.19</v>
      </c>
      <c r="PU22" s="668">
        <v>5891.61</v>
      </c>
      <c r="PV22" s="668">
        <v>5930.03</v>
      </c>
      <c r="PW22" s="669">
        <v>5968.45</v>
      </c>
      <c r="PX22" s="670">
        <v>6005.37</v>
      </c>
      <c r="PY22" s="668">
        <v>6044.79</v>
      </c>
      <c r="PZ22" s="668">
        <v>6084.21</v>
      </c>
      <c r="QA22" s="669">
        <v>6123.63</v>
      </c>
      <c r="QB22" s="670">
        <v>6161.51</v>
      </c>
      <c r="QC22" s="668">
        <v>6201.96</v>
      </c>
      <c r="QD22" s="668">
        <v>6242.4</v>
      </c>
      <c r="QE22" s="669">
        <v>6282.84</v>
      </c>
      <c r="QF22" s="670">
        <v>6321.71</v>
      </c>
      <c r="QG22" s="668">
        <v>6363.21</v>
      </c>
      <c r="QH22" s="668">
        <v>6404.7</v>
      </c>
      <c r="QI22" s="669">
        <v>6446.2</v>
      </c>
      <c r="QJ22" s="670">
        <v>6486.08</v>
      </c>
      <c r="QK22" s="668">
        <v>6528.65</v>
      </c>
      <c r="QL22" s="668">
        <v>6571.22</v>
      </c>
      <c r="QM22" s="669">
        <v>6613.8</v>
      </c>
      <c r="QN22" s="670">
        <v>6654.71</v>
      </c>
      <c r="QO22" s="668">
        <v>6698.4</v>
      </c>
      <c r="QP22" s="668">
        <v>6742.08</v>
      </c>
      <c r="QQ22" s="669">
        <v>6785.76</v>
      </c>
      <c r="QR22" s="670">
        <v>6827.74</v>
      </c>
      <c r="QS22" s="668">
        <v>6872.55</v>
      </c>
      <c r="QT22" s="668">
        <v>6917.37</v>
      </c>
      <c r="QU22" s="669">
        <v>6962.19</v>
      </c>
      <c r="QV22" s="670">
        <v>7005.26</v>
      </c>
      <c r="QW22" s="668">
        <v>7051.24</v>
      </c>
      <c r="QX22" s="668">
        <v>7097.22</v>
      </c>
      <c r="QY22" s="669">
        <v>7143.2</v>
      </c>
      <c r="QZ22" s="670">
        <v>7187.39</v>
      </c>
      <c r="RA22" s="668">
        <v>7234.57</v>
      </c>
      <c r="RB22" s="668">
        <v>7281.75</v>
      </c>
      <c r="RC22" s="669">
        <v>7328.93</v>
      </c>
      <c r="RD22" s="670">
        <v>7374.27</v>
      </c>
      <c r="RE22" s="668">
        <v>7422.67</v>
      </c>
      <c r="RF22" s="668">
        <v>7471.08</v>
      </c>
      <c r="RG22" s="669">
        <v>7519.48</v>
      </c>
      <c r="RH22" s="670">
        <v>7566</v>
      </c>
      <c r="RI22" s="668">
        <v>7615.66</v>
      </c>
      <c r="RJ22" s="668">
        <v>7665.32</v>
      </c>
      <c r="RK22" s="669">
        <v>7714.99</v>
      </c>
      <c r="RL22" s="670">
        <v>7762.71</v>
      </c>
      <c r="RM22" s="668">
        <v>7813.67</v>
      </c>
      <c r="RN22" s="668">
        <v>7864.62</v>
      </c>
      <c r="RO22" s="669">
        <v>7915.58</v>
      </c>
      <c r="RP22" s="670">
        <v>7964.54</v>
      </c>
      <c r="RQ22" s="668">
        <v>8016.82</v>
      </c>
      <c r="RR22" s="668">
        <v>8069.1</v>
      </c>
      <c r="RS22" s="669">
        <v>8121.38</v>
      </c>
      <c r="RT22" s="670">
        <v>8171.62</v>
      </c>
      <c r="RU22" s="668">
        <v>8225.26</v>
      </c>
      <c r="RV22" s="668">
        <v>8278.9</v>
      </c>
      <c r="RW22" s="669">
        <v>8332.5400000000009</v>
      </c>
      <c r="RX22" s="670">
        <v>8384.08</v>
      </c>
      <c r="RY22" s="668">
        <v>8439.1200000000008</v>
      </c>
      <c r="RZ22" s="668">
        <v>8494.15</v>
      </c>
      <c r="SA22" s="669">
        <v>8549.18</v>
      </c>
    </row>
    <row r="23" spans="1:497" s="372" customFormat="1">
      <c r="A23" s="507"/>
      <c r="B23" s="457" t="s">
        <v>416</v>
      </c>
      <c r="C23" s="457"/>
      <c r="D23" s="457"/>
      <c r="E23" s="457"/>
      <c r="F23" s="458"/>
      <c r="G23" s="464">
        <v>22</v>
      </c>
      <c r="H23" s="500" t="s">
        <v>90</v>
      </c>
      <c r="I23" s="525">
        <v>22</v>
      </c>
      <c r="J23" s="501" t="s">
        <v>319</v>
      </c>
      <c r="K23" s="666">
        <v>0.02</v>
      </c>
      <c r="L23" s="667">
        <v>269.79000000000002</v>
      </c>
      <c r="M23" s="668">
        <v>273.86</v>
      </c>
      <c r="N23" s="668">
        <v>281.33999999999997</v>
      </c>
      <c r="O23" s="669">
        <v>285.41000000000003</v>
      </c>
      <c r="P23" s="667">
        <v>291.55</v>
      </c>
      <c r="Q23" s="668">
        <v>298.07</v>
      </c>
      <c r="R23" s="668">
        <v>308.20999999999998</v>
      </c>
      <c r="S23" s="669">
        <v>311.18</v>
      </c>
      <c r="T23" s="670">
        <v>314.92</v>
      </c>
      <c r="U23" s="668">
        <v>316.12</v>
      </c>
      <c r="V23" s="668">
        <v>324.52999999999997</v>
      </c>
      <c r="W23" s="669">
        <v>324.95</v>
      </c>
      <c r="X23" s="670">
        <v>325.26</v>
      </c>
      <c r="Y23" s="668">
        <v>328.39</v>
      </c>
      <c r="Z23" s="668">
        <v>333.91</v>
      </c>
      <c r="AA23" s="669">
        <v>335.74</v>
      </c>
      <c r="AB23" s="670">
        <v>336.79</v>
      </c>
      <c r="AC23" s="668">
        <v>340</v>
      </c>
      <c r="AD23" s="668">
        <v>343.84</v>
      </c>
      <c r="AE23" s="669">
        <v>343.63</v>
      </c>
      <c r="AF23" s="670">
        <v>344.18</v>
      </c>
      <c r="AG23" s="668">
        <v>345.83</v>
      </c>
      <c r="AH23" s="668">
        <v>347.56</v>
      </c>
      <c r="AI23" s="669">
        <v>346.91</v>
      </c>
      <c r="AJ23" s="670">
        <v>345.43</v>
      </c>
      <c r="AK23" s="668">
        <v>347.52</v>
      </c>
      <c r="AL23" s="668">
        <v>347.92</v>
      </c>
      <c r="AM23" s="669">
        <v>348.46</v>
      </c>
      <c r="AN23" s="670">
        <v>349.49</v>
      </c>
      <c r="AO23" s="668">
        <v>351.39</v>
      </c>
      <c r="AP23" s="668">
        <v>354.69</v>
      </c>
      <c r="AQ23" s="669">
        <v>357.81</v>
      </c>
      <c r="AR23" s="670">
        <v>362.28</v>
      </c>
      <c r="AS23" s="668">
        <v>368.41</v>
      </c>
      <c r="AT23" s="668">
        <v>372.76</v>
      </c>
      <c r="AU23" s="669">
        <v>374.35</v>
      </c>
      <c r="AV23" s="670">
        <v>378.56</v>
      </c>
      <c r="AW23" s="668">
        <v>383.86</v>
      </c>
      <c r="AX23" s="668">
        <v>385.02</v>
      </c>
      <c r="AY23" s="669">
        <v>385.11</v>
      </c>
      <c r="AZ23" s="670">
        <v>383.69</v>
      </c>
      <c r="BA23" s="668">
        <v>386</v>
      </c>
      <c r="BB23" s="668">
        <v>388.53</v>
      </c>
      <c r="BC23" s="669">
        <v>388.78</v>
      </c>
      <c r="BD23" s="670">
        <v>390.85</v>
      </c>
      <c r="BE23" s="668">
        <v>391.74</v>
      </c>
      <c r="BF23" s="668">
        <v>394.01</v>
      </c>
      <c r="BG23" s="669">
        <v>392.82</v>
      </c>
      <c r="BH23" s="670">
        <v>395.72</v>
      </c>
      <c r="BI23" s="668">
        <v>399.85</v>
      </c>
      <c r="BJ23" s="668">
        <v>400.53</v>
      </c>
      <c r="BK23" s="669">
        <v>400.17</v>
      </c>
      <c r="BL23" s="670">
        <v>403.93</v>
      </c>
      <c r="BM23" s="668">
        <v>411.62</v>
      </c>
      <c r="BN23" s="668">
        <v>411.97</v>
      </c>
      <c r="BO23" s="669">
        <v>415.02</v>
      </c>
      <c r="BP23" s="670">
        <v>421.19</v>
      </c>
      <c r="BQ23" s="668">
        <v>423.94</v>
      </c>
      <c r="BR23" s="668">
        <v>426.49</v>
      </c>
      <c r="BS23" s="669">
        <v>428.02</v>
      </c>
      <c r="BT23" s="670">
        <v>433.65</v>
      </c>
      <c r="BU23" s="668">
        <v>440</v>
      </c>
      <c r="BV23" s="668">
        <v>442.92</v>
      </c>
      <c r="BW23" s="669">
        <v>442.3</v>
      </c>
      <c r="BX23" s="670">
        <v>441.66</v>
      </c>
      <c r="BY23" s="668">
        <v>444.01</v>
      </c>
      <c r="BZ23" s="668">
        <v>447.85</v>
      </c>
      <c r="CA23" s="669">
        <v>448.8</v>
      </c>
      <c r="CB23" s="670">
        <v>450.05</v>
      </c>
      <c r="CC23" s="668">
        <v>454.32</v>
      </c>
      <c r="CD23" s="668">
        <v>457.23</v>
      </c>
      <c r="CE23" s="669">
        <v>458.34</v>
      </c>
      <c r="CF23" s="670">
        <v>459.51</v>
      </c>
      <c r="CG23" s="668">
        <v>461.72</v>
      </c>
      <c r="CH23" s="668">
        <v>460.32</v>
      </c>
      <c r="CI23" s="669">
        <v>456.04</v>
      </c>
      <c r="CJ23" s="671">
        <v>455.05</v>
      </c>
      <c r="CK23" s="668">
        <v>458.29</v>
      </c>
      <c r="CL23" s="668">
        <v>465.05</v>
      </c>
      <c r="CM23" s="669">
        <v>462.25</v>
      </c>
      <c r="CN23" s="670">
        <v>466.3</v>
      </c>
      <c r="CO23" s="668">
        <v>468.39</v>
      </c>
      <c r="CP23" s="668">
        <v>469.29</v>
      </c>
      <c r="CQ23" s="669">
        <v>468.22</v>
      </c>
      <c r="CR23" s="670">
        <v>468.84</v>
      </c>
      <c r="CS23" s="668">
        <v>470.57</v>
      </c>
      <c r="CT23" s="668">
        <v>474.22</v>
      </c>
      <c r="CU23" s="669">
        <v>475.09</v>
      </c>
      <c r="CV23" s="667">
        <v>476.18</v>
      </c>
      <c r="CW23" s="668">
        <v>485.23</v>
      </c>
      <c r="CX23" s="668">
        <v>492.07</v>
      </c>
      <c r="CY23" s="669">
        <v>491.16</v>
      </c>
      <c r="CZ23" s="670">
        <v>491.18</v>
      </c>
      <c r="DA23" s="668">
        <v>495.32</v>
      </c>
      <c r="DB23" s="668">
        <v>498.09</v>
      </c>
      <c r="DC23" s="669">
        <v>505</v>
      </c>
      <c r="DD23" s="670">
        <v>520.69000000000005</v>
      </c>
      <c r="DE23" s="668">
        <v>557.62</v>
      </c>
      <c r="DF23" s="668">
        <v>576.08000000000004</v>
      </c>
      <c r="DG23" s="669">
        <v>600.71</v>
      </c>
      <c r="DH23" s="670">
        <v>605.19000000000005</v>
      </c>
      <c r="DI23" s="668">
        <v>603.75</v>
      </c>
      <c r="DJ23" s="668">
        <v>600.77</v>
      </c>
      <c r="DK23" s="669">
        <v>612.16999999999996</v>
      </c>
      <c r="DL23" s="670">
        <v>632.03</v>
      </c>
      <c r="DM23" s="668">
        <v>638.5</v>
      </c>
      <c r="DN23" s="668">
        <v>649.88</v>
      </c>
      <c r="DO23" s="669">
        <v>661.67</v>
      </c>
      <c r="DP23" s="670">
        <v>658.14</v>
      </c>
      <c r="DQ23" s="668">
        <v>689.31</v>
      </c>
      <c r="DR23" s="668">
        <v>692.87</v>
      </c>
      <c r="DS23" s="669">
        <v>687.19</v>
      </c>
      <c r="DT23" s="670">
        <v>696.7</v>
      </c>
      <c r="DU23" s="668">
        <v>725.23</v>
      </c>
      <c r="DV23" s="668">
        <v>774.76</v>
      </c>
      <c r="DW23" s="669">
        <v>768.74</v>
      </c>
      <c r="DX23" s="670">
        <v>715.95</v>
      </c>
      <c r="DY23" s="668">
        <v>691.26</v>
      </c>
      <c r="DZ23" s="668">
        <v>694.39</v>
      </c>
      <c r="EA23" s="669">
        <v>697.18</v>
      </c>
      <c r="EB23" s="670">
        <v>705.25</v>
      </c>
      <c r="EC23" s="668">
        <v>722.76</v>
      </c>
      <c r="ED23" s="668">
        <v>728.03</v>
      </c>
      <c r="EE23" s="669">
        <v>727.14</v>
      </c>
      <c r="EF23" s="670">
        <v>738.68</v>
      </c>
      <c r="EG23" s="668">
        <v>759.69</v>
      </c>
      <c r="EH23" s="668">
        <v>768.44</v>
      </c>
      <c r="EI23" s="669">
        <v>768.35</v>
      </c>
      <c r="EJ23" s="670">
        <v>770.37</v>
      </c>
      <c r="EK23" s="668">
        <v>772.58</v>
      </c>
      <c r="EL23" s="668">
        <v>767.66</v>
      </c>
      <c r="EM23" s="669">
        <v>766.57</v>
      </c>
      <c r="EN23" s="670">
        <v>773.09</v>
      </c>
      <c r="EO23" s="668">
        <v>778.6</v>
      </c>
      <c r="EP23" s="668">
        <v>776.77</v>
      </c>
      <c r="EQ23" s="669">
        <v>777.31</v>
      </c>
      <c r="ER23" s="670">
        <v>785.64</v>
      </c>
      <c r="ES23" s="668">
        <v>789.93</v>
      </c>
      <c r="ET23" s="668">
        <v>795.77</v>
      </c>
      <c r="EU23" s="669">
        <v>795</v>
      </c>
      <c r="EV23" s="670">
        <v>797.68</v>
      </c>
      <c r="EW23" s="668">
        <v>784.02</v>
      </c>
      <c r="EX23" s="668">
        <v>786.63</v>
      </c>
      <c r="EY23" s="669">
        <v>776.94</v>
      </c>
      <c r="EZ23" s="670">
        <v>773.31</v>
      </c>
      <c r="FA23" s="668">
        <v>777.31</v>
      </c>
      <c r="FB23" s="668">
        <v>791.51</v>
      </c>
      <c r="FC23" s="669">
        <v>787.71</v>
      </c>
      <c r="FD23" s="670">
        <v>794.57</v>
      </c>
      <c r="FE23" s="668">
        <v>807.59</v>
      </c>
      <c r="FF23" s="668">
        <v>816.18</v>
      </c>
      <c r="FG23" s="669">
        <v>817.39</v>
      </c>
      <c r="FH23" s="670">
        <v>818.05</v>
      </c>
      <c r="FI23" s="668">
        <v>834.7</v>
      </c>
      <c r="FJ23" s="668">
        <v>850.29</v>
      </c>
      <c r="FK23" s="669">
        <v>864.3</v>
      </c>
      <c r="FL23" s="670">
        <v>870.05</v>
      </c>
      <c r="FM23" s="668">
        <v>872.7</v>
      </c>
      <c r="FN23" s="668">
        <v>864.06</v>
      </c>
      <c r="FO23" s="669">
        <v>857.91</v>
      </c>
      <c r="FP23" s="670">
        <v>858.42</v>
      </c>
      <c r="FQ23" s="668">
        <v>860.31</v>
      </c>
      <c r="FR23" s="668">
        <v>863.19</v>
      </c>
      <c r="FS23" s="669">
        <v>874.18</v>
      </c>
      <c r="FT23" s="670">
        <v>905.63</v>
      </c>
      <c r="FU23" s="668">
        <v>973.75</v>
      </c>
      <c r="FV23" s="668">
        <v>1024.8599999999999</v>
      </c>
      <c r="FW23" s="669">
        <v>1069.68</v>
      </c>
      <c r="FX23" s="670">
        <v>1129.1600000000001</v>
      </c>
      <c r="FY23" s="668">
        <v>1162.67</v>
      </c>
      <c r="FZ23" s="668">
        <v>1169.55</v>
      </c>
      <c r="GA23" s="669">
        <v>1143.96</v>
      </c>
      <c r="GB23" s="670">
        <v>1140.31</v>
      </c>
      <c r="GC23" s="668">
        <v>1159.6400000000001</v>
      </c>
      <c r="GD23" s="668">
        <v>1167.06</v>
      </c>
      <c r="GE23" s="669">
        <v>1158.56</v>
      </c>
      <c r="GF23" s="670">
        <v>1163.25</v>
      </c>
      <c r="GG23" s="668">
        <v>1158.1199999999999</v>
      </c>
      <c r="GH23" s="668">
        <v>1146.96</v>
      </c>
      <c r="GI23" s="669">
        <v>1137.95</v>
      </c>
      <c r="GJ23" s="670">
        <v>1136.3</v>
      </c>
      <c r="GK23" s="668">
        <v>1165.27</v>
      </c>
      <c r="GL23" s="668">
        <v>1180.42</v>
      </c>
      <c r="GM23" s="669">
        <v>1188.0899999999999</v>
      </c>
      <c r="GN23" s="670">
        <v>1195.77</v>
      </c>
      <c r="GO23" s="668">
        <v>1203.44</v>
      </c>
      <c r="GP23" s="668">
        <v>1211.1099999999999</v>
      </c>
      <c r="GQ23" s="669">
        <v>1222.8399999999999</v>
      </c>
      <c r="GR23" s="670">
        <v>1227.6199999999999</v>
      </c>
      <c r="GS23" s="668">
        <v>1235.68</v>
      </c>
      <c r="GT23" s="668">
        <v>1243.73</v>
      </c>
      <c r="GU23" s="669">
        <v>1251.79</v>
      </c>
      <c r="GV23" s="670">
        <v>1259.54</v>
      </c>
      <c r="GW23" s="668">
        <v>1267.8</v>
      </c>
      <c r="GX23" s="668">
        <v>1276.07</v>
      </c>
      <c r="GY23" s="669">
        <v>1284.3399999999999</v>
      </c>
      <c r="GZ23" s="670">
        <v>1292.28</v>
      </c>
      <c r="HA23" s="668">
        <v>1300.77</v>
      </c>
      <c r="HB23" s="668">
        <v>1309.25</v>
      </c>
      <c r="HC23" s="669">
        <v>1317.73</v>
      </c>
      <c r="HD23" s="670">
        <v>1325.88</v>
      </c>
      <c r="HE23" s="668">
        <v>1334.59</v>
      </c>
      <c r="HF23" s="668">
        <v>1343.29</v>
      </c>
      <c r="HG23" s="669">
        <v>1351.99</v>
      </c>
      <c r="HH23" s="670">
        <v>1360.36</v>
      </c>
      <c r="HI23" s="668">
        <v>1369.29</v>
      </c>
      <c r="HJ23" s="668">
        <v>1378.22</v>
      </c>
      <c r="HK23" s="669">
        <v>1387.14</v>
      </c>
      <c r="HL23" s="670">
        <v>1395.73</v>
      </c>
      <c r="HM23" s="668">
        <v>1404.89</v>
      </c>
      <c r="HN23" s="668">
        <v>1414.05</v>
      </c>
      <c r="HO23" s="669">
        <v>1423.21</v>
      </c>
      <c r="HP23" s="670">
        <v>1432.01</v>
      </c>
      <c r="HQ23" s="668">
        <v>1441.41</v>
      </c>
      <c r="HR23" s="668">
        <v>1450.81</v>
      </c>
      <c r="HS23" s="669">
        <v>1460.21</v>
      </c>
      <c r="HT23" s="670">
        <v>1469.25</v>
      </c>
      <c r="HU23" s="668">
        <v>1478.89</v>
      </c>
      <c r="HV23" s="668">
        <v>1488.54</v>
      </c>
      <c r="HW23" s="669">
        <v>1498.18</v>
      </c>
      <c r="HX23" s="670">
        <v>1507.45</v>
      </c>
      <c r="HY23" s="668">
        <v>1517.34</v>
      </c>
      <c r="HZ23" s="668">
        <v>1527.24</v>
      </c>
      <c r="IA23" s="669">
        <v>1537.13</v>
      </c>
      <c r="IB23" s="670">
        <v>1546.64</v>
      </c>
      <c r="IC23" s="668">
        <v>1556.79</v>
      </c>
      <c r="ID23" s="668">
        <v>1566.95</v>
      </c>
      <c r="IE23" s="669">
        <v>1577.1</v>
      </c>
      <c r="IF23" s="670">
        <v>1586.85</v>
      </c>
      <c r="IG23" s="668">
        <v>1597.27</v>
      </c>
      <c r="IH23" s="668">
        <v>1607.69</v>
      </c>
      <c r="II23" s="669">
        <v>1618.1</v>
      </c>
      <c r="IJ23" s="670">
        <v>1628.11</v>
      </c>
      <c r="IK23" s="668">
        <v>1638.8</v>
      </c>
      <c r="IL23" s="668">
        <v>1649.49</v>
      </c>
      <c r="IM23" s="669">
        <v>1660.17</v>
      </c>
      <c r="IN23" s="670">
        <v>1670.44</v>
      </c>
      <c r="IO23" s="668">
        <v>1681.41</v>
      </c>
      <c r="IP23" s="668">
        <v>1692.37</v>
      </c>
      <c r="IQ23" s="669">
        <v>1703.34</v>
      </c>
      <c r="IR23" s="670">
        <v>1713.87</v>
      </c>
      <c r="IS23" s="668">
        <v>1725.12</v>
      </c>
      <c r="IT23" s="668">
        <v>1736.37</v>
      </c>
      <c r="IU23" s="669">
        <v>1747.62</v>
      </c>
      <c r="IV23" s="670">
        <v>1758.44</v>
      </c>
      <c r="IW23" s="668">
        <v>1769.98</v>
      </c>
      <c r="IX23" s="668">
        <v>1781.52</v>
      </c>
      <c r="IY23" s="669">
        <v>1793.06</v>
      </c>
      <c r="IZ23" s="670">
        <v>1804.15</v>
      </c>
      <c r="JA23" s="668">
        <v>1816</v>
      </c>
      <c r="JB23" s="668">
        <v>1827.84</v>
      </c>
      <c r="JC23" s="669">
        <v>1839.68</v>
      </c>
      <c r="JD23" s="670">
        <v>1851.06</v>
      </c>
      <c r="JE23" s="668">
        <v>1863.21</v>
      </c>
      <c r="JF23" s="668">
        <v>1875.36</v>
      </c>
      <c r="JG23" s="669">
        <v>1887.51</v>
      </c>
      <c r="JH23" s="670">
        <v>1899.19</v>
      </c>
      <c r="JI23" s="668">
        <v>1911.66</v>
      </c>
      <c r="JJ23" s="668">
        <v>1924.12</v>
      </c>
      <c r="JK23" s="669">
        <v>1936.59</v>
      </c>
      <c r="JL23" s="670">
        <v>1948.57</v>
      </c>
      <c r="JM23" s="668">
        <v>1961.36</v>
      </c>
      <c r="JN23" s="668">
        <v>1974.15</v>
      </c>
      <c r="JO23" s="669">
        <v>1986.94</v>
      </c>
      <c r="JP23" s="670">
        <v>1999.23</v>
      </c>
      <c r="JQ23" s="668">
        <v>2012.35</v>
      </c>
      <c r="JR23" s="668">
        <v>2025.48</v>
      </c>
      <c r="JS23" s="669">
        <v>2038.6</v>
      </c>
      <c r="JT23" s="670">
        <v>2051.21</v>
      </c>
      <c r="JU23" s="668">
        <v>2064.6799999999998</v>
      </c>
      <c r="JV23" s="668">
        <v>2078.14</v>
      </c>
      <c r="JW23" s="669">
        <v>2091.6</v>
      </c>
      <c r="JX23" s="670">
        <v>2104.54</v>
      </c>
      <c r="JY23" s="668">
        <v>2118.36</v>
      </c>
      <c r="JZ23" s="668">
        <v>2132.17</v>
      </c>
      <c r="KA23" s="669">
        <v>2145.9899999999998</v>
      </c>
      <c r="KB23" s="670">
        <v>2159.2600000000002</v>
      </c>
      <c r="KC23" s="668">
        <v>2173.4299999999998</v>
      </c>
      <c r="KD23" s="668">
        <v>2187.61</v>
      </c>
      <c r="KE23" s="669">
        <v>2201.7800000000002</v>
      </c>
      <c r="KF23" s="670">
        <v>2215.4</v>
      </c>
      <c r="KG23" s="668">
        <v>2229.94</v>
      </c>
      <c r="KH23" s="668">
        <v>2244.4899999999998</v>
      </c>
      <c r="KI23" s="669">
        <v>2259.0300000000002</v>
      </c>
      <c r="KJ23" s="670">
        <v>2273</v>
      </c>
      <c r="KK23" s="668">
        <v>2287.92</v>
      </c>
      <c r="KL23" s="668">
        <v>2302.84</v>
      </c>
      <c r="KM23" s="669">
        <v>2317.7600000000002</v>
      </c>
      <c r="KN23" s="670">
        <v>2332.1</v>
      </c>
      <c r="KO23" s="668">
        <v>2347.41</v>
      </c>
      <c r="KP23" s="668">
        <v>2362.7199999999998</v>
      </c>
      <c r="KQ23" s="669">
        <v>2378.02</v>
      </c>
      <c r="KR23" s="670">
        <v>2392.7399999999998</v>
      </c>
      <c r="KS23" s="668">
        <v>2408.44</v>
      </c>
      <c r="KT23" s="668">
        <v>2424.15</v>
      </c>
      <c r="KU23" s="669">
        <v>2439.85</v>
      </c>
      <c r="KV23" s="670">
        <v>2454.9499999999998</v>
      </c>
      <c r="KW23" s="668">
        <v>2471.06</v>
      </c>
      <c r="KX23" s="668">
        <v>2487.1799999999998</v>
      </c>
      <c r="KY23" s="669">
        <v>2503.29</v>
      </c>
      <c r="KZ23" s="670">
        <v>2518.7800000000002</v>
      </c>
      <c r="LA23" s="668">
        <v>2535.31</v>
      </c>
      <c r="LB23" s="668">
        <v>2551.84</v>
      </c>
      <c r="LC23" s="669">
        <v>2568.37</v>
      </c>
      <c r="LD23" s="670">
        <v>2584.2600000000002</v>
      </c>
      <c r="LE23" s="668">
        <v>2601.23</v>
      </c>
      <c r="LF23" s="668">
        <v>2618.19</v>
      </c>
      <c r="LG23" s="669">
        <v>2635.15</v>
      </c>
      <c r="LH23" s="670">
        <v>2651.45</v>
      </c>
      <c r="LI23" s="668">
        <v>2668.86</v>
      </c>
      <c r="LJ23" s="668">
        <v>2686.26</v>
      </c>
      <c r="LK23" s="669">
        <v>2703.67</v>
      </c>
      <c r="LL23" s="670">
        <v>2720.39</v>
      </c>
      <c r="LM23" s="668">
        <v>2738.25</v>
      </c>
      <c r="LN23" s="668">
        <v>2756.11</v>
      </c>
      <c r="LO23" s="669">
        <v>2773.96</v>
      </c>
      <c r="LP23" s="670">
        <v>2791.12</v>
      </c>
      <c r="LQ23" s="668">
        <v>2809.44</v>
      </c>
      <c r="LR23" s="668">
        <v>2827.76</v>
      </c>
      <c r="LS23" s="669">
        <v>2846.08</v>
      </c>
      <c r="LT23" s="670">
        <v>2863.69</v>
      </c>
      <c r="LU23" s="668">
        <v>2882.49</v>
      </c>
      <c r="LV23" s="668">
        <v>2901.29</v>
      </c>
      <c r="LW23" s="669">
        <v>2920.08</v>
      </c>
      <c r="LX23" s="670">
        <v>2938.15</v>
      </c>
      <c r="LY23" s="668">
        <v>2957.43</v>
      </c>
      <c r="LZ23" s="668">
        <v>2976.72</v>
      </c>
      <c r="MA23" s="669">
        <v>2996.01</v>
      </c>
      <c r="MB23" s="670">
        <v>3014.54</v>
      </c>
      <c r="MC23" s="668">
        <v>3034.33</v>
      </c>
      <c r="MD23" s="668">
        <v>3054.11</v>
      </c>
      <c r="ME23" s="669">
        <v>3073.9</v>
      </c>
      <c r="MF23" s="670">
        <v>3092.92</v>
      </c>
      <c r="MG23" s="668">
        <v>3113.22</v>
      </c>
      <c r="MH23" s="668">
        <v>3133.52</v>
      </c>
      <c r="MI23" s="669">
        <v>3153.82</v>
      </c>
      <c r="MJ23" s="670">
        <v>3173.33</v>
      </c>
      <c r="MK23" s="668">
        <v>3194.16</v>
      </c>
      <c r="ML23" s="668">
        <v>3214.99</v>
      </c>
      <c r="MM23" s="669">
        <v>3235.82</v>
      </c>
      <c r="MN23" s="670">
        <v>3255.84</v>
      </c>
      <c r="MO23" s="668">
        <v>3277.21</v>
      </c>
      <c r="MP23" s="668">
        <v>3298.58</v>
      </c>
      <c r="MQ23" s="669">
        <v>3319.95</v>
      </c>
      <c r="MR23" s="670">
        <v>3340.49</v>
      </c>
      <c r="MS23" s="668">
        <v>3362.42</v>
      </c>
      <c r="MT23" s="668">
        <v>3384.35</v>
      </c>
      <c r="MU23" s="669">
        <v>3406.27</v>
      </c>
      <c r="MV23" s="670">
        <v>3427.34</v>
      </c>
      <c r="MW23" s="668">
        <v>3449.84</v>
      </c>
      <c r="MX23" s="668">
        <v>3472.34</v>
      </c>
      <c r="MY23" s="669">
        <v>3494.84</v>
      </c>
      <c r="MZ23" s="670">
        <v>3516.46</v>
      </c>
      <c r="NA23" s="668">
        <v>3539.54</v>
      </c>
      <c r="NB23" s="668">
        <v>3562.62</v>
      </c>
      <c r="NC23" s="669">
        <v>3585.7</v>
      </c>
      <c r="ND23" s="670">
        <v>3607.88</v>
      </c>
      <c r="NE23" s="668">
        <v>3631.57</v>
      </c>
      <c r="NF23" s="668">
        <v>3655.25</v>
      </c>
      <c r="NG23" s="669">
        <v>3678.93</v>
      </c>
      <c r="NH23" s="670">
        <v>3701.69</v>
      </c>
      <c r="NI23" s="668">
        <v>3725.99</v>
      </c>
      <c r="NJ23" s="668">
        <v>3750.28</v>
      </c>
      <c r="NK23" s="669">
        <v>3774.58</v>
      </c>
      <c r="NL23" s="670">
        <v>3797.93</v>
      </c>
      <c r="NM23" s="668">
        <v>3822.86</v>
      </c>
      <c r="NN23" s="668">
        <v>3847.79</v>
      </c>
      <c r="NO23" s="669">
        <v>3872.72</v>
      </c>
      <c r="NP23" s="670">
        <v>3896.68</v>
      </c>
      <c r="NQ23" s="668">
        <v>3922.26</v>
      </c>
      <c r="NR23" s="668">
        <v>3947.83</v>
      </c>
      <c r="NS23" s="669">
        <v>3973.41</v>
      </c>
      <c r="NT23" s="670">
        <v>3997.99</v>
      </c>
      <c r="NU23" s="668">
        <v>4024.23</v>
      </c>
      <c r="NV23" s="668">
        <v>4050.48</v>
      </c>
      <c r="NW23" s="669">
        <v>4076.72</v>
      </c>
      <c r="NX23" s="670">
        <v>4101.9399999999996</v>
      </c>
      <c r="NY23" s="668">
        <v>4128.8599999999997</v>
      </c>
      <c r="NZ23" s="668">
        <v>4155.79</v>
      </c>
      <c r="OA23" s="669">
        <v>4182.71</v>
      </c>
      <c r="OB23" s="670">
        <v>4208.59</v>
      </c>
      <c r="OC23" s="668">
        <v>4236.22</v>
      </c>
      <c r="OD23" s="668">
        <v>4263.84</v>
      </c>
      <c r="OE23" s="669">
        <v>4291.47</v>
      </c>
      <c r="OF23" s="670">
        <v>4318.01</v>
      </c>
      <c r="OG23" s="668">
        <v>4346.3599999999997</v>
      </c>
      <c r="OH23" s="668">
        <v>4374.7</v>
      </c>
      <c r="OI23" s="669">
        <v>4403.04</v>
      </c>
      <c r="OJ23" s="670">
        <v>4430.28</v>
      </c>
      <c r="OK23" s="668">
        <v>4459.3599999999997</v>
      </c>
      <c r="OL23" s="668">
        <v>4488.4399999999996</v>
      </c>
      <c r="OM23" s="669">
        <v>4517.5200000000004</v>
      </c>
      <c r="ON23" s="670">
        <v>4545.47</v>
      </c>
      <c r="OO23" s="668">
        <v>4575.3100000000004</v>
      </c>
      <c r="OP23" s="668">
        <v>4605.1400000000003</v>
      </c>
      <c r="OQ23" s="669">
        <v>4634.9799999999996</v>
      </c>
      <c r="OR23" s="670">
        <v>4663.6499999999996</v>
      </c>
      <c r="OS23" s="668">
        <v>4694.26</v>
      </c>
      <c r="OT23" s="668">
        <v>4724.88</v>
      </c>
      <c r="OU23" s="669">
        <v>4755.49</v>
      </c>
      <c r="OV23" s="670">
        <v>4784.91</v>
      </c>
      <c r="OW23" s="668">
        <v>4816.3100000000004</v>
      </c>
      <c r="OX23" s="668">
        <v>4847.72</v>
      </c>
      <c r="OY23" s="669">
        <v>4879.13</v>
      </c>
      <c r="OZ23" s="670">
        <v>4909.3100000000004</v>
      </c>
      <c r="PA23" s="668">
        <v>4941.54</v>
      </c>
      <c r="PB23" s="668">
        <v>4973.76</v>
      </c>
      <c r="PC23" s="669">
        <v>5005.99</v>
      </c>
      <c r="PD23" s="670">
        <v>5036.96</v>
      </c>
      <c r="PE23" s="668">
        <v>5070.0200000000004</v>
      </c>
      <c r="PF23" s="668">
        <v>5103.08</v>
      </c>
      <c r="PG23" s="669">
        <v>5136.1400000000003</v>
      </c>
      <c r="PH23" s="670">
        <v>5167.92</v>
      </c>
      <c r="PI23" s="668">
        <v>5201.84</v>
      </c>
      <c r="PJ23" s="668">
        <v>5235.76</v>
      </c>
      <c r="PK23" s="669">
        <v>5269.68</v>
      </c>
      <c r="PL23" s="670">
        <v>5302.28</v>
      </c>
      <c r="PM23" s="668">
        <v>5337.09</v>
      </c>
      <c r="PN23" s="668">
        <v>5371.89</v>
      </c>
      <c r="PO23" s="669">
        <v>5406.7</v>
      </c>
      <c r="PP23" s="670">
        <v>5440.14</v>
      </c>
      <c r="PQ23" s="668">
        <v>5475.85</v>
      </c>
      <c r="PR23" s="668">
        <v>5511.56</v>
      </c>
      <c r="PS23" s="669">
        <v>5547.27</v>
      </c>
      <c r="PT23" s="670">
        <v>5581.59</v>
      </c>
      <c r="PU23" s="668">
        <v>5618.22</v>
      </c>
      <c r="PV23" s="668">
        <v>5654.86</v>
      </c>
      <c r="PW23" s="669">
        <v>5691.5</v>
      </c>
      <c r="PX23" s="670">
        <v>5726.71</v>
      </c>
      <c r="PY23" s="668">
        <v>5764.3</v>
      </c>
      <c r="PZ23" s="668">
        <v>5801.89</v>
      </c>
      <c r="QA23" s="669">
        <v>5839.48</v>
      </c>
      <c r="QB23" s="670">
        <v>5875.6</v>
      </c>
      <c r="QC23" s="668">
        <v>5914.17</v>
      </c>
      <c r="QD23" s="668">
        <v>5952.74</v>
      </c>
      <c r="QE23" s="669">
        <v>5991.3</v>
      </c>
      <c r="QF23" s="670">
        <v>6028.37</v>
      </c>
      <c r="QG23" s="668">
        <v>6067.94</v>
      </c>
      <c r="QH23" s="668">
        <v>6107.51</v>
      </c>
      <c r="QI23" s="669">
        <v>6147.08</v>
      </c>
      <c r="QJ23" s="670">
        <v>6185.1</v>
      </c>
      <c r="QK23" s="668">
        <v>6225.7</v>
      </c>
      <c r="QL23" s="668">
        <v>6266.3</v>
      </c>
      <c r="QM23" s="669">
        <v>6306.9</v>
      </c>
      <c r="QN23" s="670">
        <v>6345.92</v>
      </c>
      <c r="QO23" s="668">
        <v>6387.57</v>
      </c>
      <c r="QP23" s="668">
        <v>6429.23</v>
      </c>
      <c r="QQ23" s="669">
        <v>6470.88</v>
      </c>
      <c r="QR23" s="670">
        <v>6510.91</v>
      </c>
      <c r="QS23" s="668">
        <v>6553.65</v>
      </c>
      <c r="QT23" s="668">
        <v>6596.39</v>
      </c>
      <c r="QU23" s="669">
        <v>6639.12</v>
      </c>
      <c r="QV23" s="670">
        <v>6680.19</v>
      </c>
      <c r="QW23" s="668">
        <v>6724.04</v>
      </c>
      <c r="QX23" s="668">
        <v>6767.89</v>
      </c>
      <c r="QY23" s="669">
        <v>6811.74</v>
      </c>
      <c r="QZ23" s="670">
        <v>6853.88</v>
      </c>
      <c r="RA23" s="668">
        <v>6898.87</v>
      </c>
      <c r="RB23" s="668">
        <v>6943.86</v>
      </c>
      <c r="RC23" s="669">
        <v>6988.85</v>
      </c>
      <c r="RD23" s="670">
        <v>7032.08</v>
      </c>
      <c r="RE23" s="668">
        <v>7078.24</v>
      </c>
      <c r="RF23" s="668">
        <v>7124.4</v>
      </c>
      <c r="RG23" s="669">
        <v>7170.56</v>
      </c>
      <c r="RH23" s="670">
        <v>7214.91</v>
      </c>
      <c r="RI23" s="668">
        <v>7262.27</v>
      </c>
      <c r="RJ23" s="668">
        <v>7309.63</v>
      </c>
      <c r="RK23" s="669">
        <v>7356.99</v>
      </c>
      <c r="RL23" s="670">
        <v>7402.5</v>
      </c>
      <c r="RM23" s="668">
        <v>7451.09</v>
      </c>
      <c r="RN23" s="668">
        <v>7499.68</v>
      </c>
      <c r="RO23" s="669">
        <v>7548.27</v>
      </c>
      <c r="RP23" s="670">
        <v>7594.97</v>
      </c>
      <c r="RQ23" s="668">
        <v>7644.82</v>
      </c>
      <c r="RR23" s="668">
        <v>7694.67</v>
      </c>
      <c r="RS23" s="669">
        <v>7744.53</v>
      </c>
      <c r="RT23" s="670">
        <v>7792.44</v>
      </c>
      <c r="RU23" s="668">
        <v>7843.59</v>
      </c>
      <c r="RV23" s="668">
        <v>7894.74</v>
      </c>
      <c r="RW23" s="669">
        <v>7945.89</v>
      </c>
      <c r="RX23" s="670">
        <v>7995.04</v>
      </c>
      <c r="RY23" s="668">
        <v>8047.52</v>
      </c>
      <c r="RZ23" s="668">
        <v>8100</v>
      </c>
      <c r="SA23" s="669">
        <v>8152.48</v>
      </c>
    </row>
    <row r="24" spans="1:497" s="372" customFormat="1">
      <c r="A24" s="507"/>
      <c r="B24" s="512" t="s">
        <v>1209</v>
      </c>
      <c r="C24" s="457"/>
      <c r="D24" s="457"/>
      <c r="E24" s="457"/>
      <c r="F24" s="458"/>
      <c r="G24" s="464">
        <v>23</v>
      </c>
      <c r="H24" s="500" t="s">
        <v>91</v>
      </c>
      <c r="I24" s="525">
        <v>23</v>
      </c>
      <c r="J24" s="501" t="s">
        <v>320</v>
      </c>
      <c r="K24" s="666">
        <v>0.05</v>
      </c>
      <c r="L24" s="667">
        <v>269.79000000000002</v>
      </c>
      <c r="M24" s="668">
        <v>273.86</v>
      </c>
      <c r="N24" s="668">
        <v>281.33999999999997</v>
      </c>
      <c r="O24" s="669">
        <v>285.41000000000003</v>
      </c>
      <c r="P24" s="667">
        <v>291.55</v>
      </c>
      <c r="Q24" s="668">
        <v>298.07</v>
      </c>
      <c r="R24" s="668">
        <v>308.20999999999998</v>
      </c>
      <c r="S24" s="669">
        <v>311.18</v>
      </c>
      <c r="T24" s="670">
        <v>314.92</v>
      </c>
      <c r="U24" s="668">
        <v>316.12</v>
      </c>
      <c r="V24" s="668">
        <v>324.52999999999997</v>
      </c>
      <c r="W24" s="669">
        <v>324.95</v>
      </c>
      <c r="X24" s="670">
        <v>325.26</v>
      </c>
      <c r="Y24" s="668">
        <v>328.39</v>
      </c>
      <c r="Z24" s="668">
        <v>333.91</v>
      </c>
      <c r="AA24" s="669">
        <v>335.74</v>
      </c>
      <c r="AB24" s="670">
        <v>336.79</v>
      </c>
      <c r="AC24" s="668">
        <v>340</v>
      </c>
      <c r="AD24" s="668">
        <v>343.84</v>
      </c>
      <c r="AE24" s="669">
        <v>343.63</v>
      </c>
      <c r="AF24" s="670">
        <v>344.18</v>
      </c>
      <c r="AG24" s="668">
        <v>345.83</v>
      </c>
      <c r="AH24" s="668">
        <v>347.56</v>
      </c>
      <c r="AI24" s="669">
        <v>346.91</v>
      </c>
      <c r="AJ24" s="670">
        <v>345.43</v>
      </c>
      <c r="AK24" s="668">
        <v>347.52</v>
      </c>
      <c r="AL24" s="668">
        <v>347.92</v>
      </c>
      <c r="AM24" s="669">
        <v>348.46</v>
      </c>
      <c r="AN24" s="670">
        <v>349.49</v>
      </c>
      <c r="AO24" s="668">
        <v>351.39</v>
      </c>
      <c r="AP24" s="668">
        <v>354.69</v>
      </c>
      <c r="AQ24" s="669">
        <v>357.81</v>
      </c>
      <c r="AR24" s="670">
        <v>362.28</v>
      </c>
      <c r="AS24" s="668">
        <v>368.41</v>
      </c>
      <c r="AT24" s="668">
        <v>372.76</v>
      </c>
      <c r="AU24" s="669">
        <v>374.35</v>
      </c>
      <c r="AV24" s="670">
        <v>378.56</v>
      </c>
      <c r="AW24" s="668">
        <v>383.86</v>
      </c>
      <c r="AX24" s="668">
        <v>385.02</v>
      </c>
      <c r="AY24" s="669">
        <v>385.11</v>
      </c>
      <c r="AZ24" s="670">
        <v>383.69</v>
      </c>
      <c r="BA24" s="668">
        <v>386</v>
      </c>
      <c r="BB24" s="668">
        <v>388.53</v>
      </c>
      <c r="BC24" s="669">
        <v>388.78</v>
      </c>
      <c r="BD24" s="670">
        <v>390.85</v>
      </c>
      <c r="BE24" s="668">
        <v>391.74</v>
      </c>
      <c r="BF24" s="668">
        <v>394.01</v>
      </c>
      <c r="BG24" s="669">
        <v>392.82</v>
      </c>
      <c r="BH24" s="670">
        <v>395.72</v>
      </c>
      <c r="BI24" s="668">
        <v>399.85</v>
      </c>
      <c r="BJ24" s="668">
        <v>400.53</v>
      </c>
      <c r="BK24" s="669">
        <v>400.17</v>
      </c>
      <c r="BL24" s="670">
        <v>403.93</v>
      </c>
      <c r="BM24" s="668">
        <v>411.62</v>
      </c>
      <c r="BN24" s="668">
        <v>411.97</v>
      </c>
      <c r="BO24" s="669">
        <v>415.02</v>
      </c>
      <c r="BP24" s="670">
        <v>421.19</v>
      </c>
      <c r="BQ24" s="668">
        <v>423.94</v>
      </c>
      <c r="BR24" s="668">
        <v>426.49</v>
      </c>
      <c r="BS24" s="669">
        <v>428.02</v>
      </c>
      <c r="BT24" s="670">
        <v>433.65</v>
      </c>
      <c r="BU24" s="668">
        <v>440</v>
      </c>
      <c r="BV24" s="668">
        <v>442.92</v>
      </c>
      <c r="BW24" s="669">
        <v>442.3</v>
      </c>
      <c r="BX24" s="670">
        <v>441.66</v>
      </c>
      <c r="BY24" s="668">
        <v>444.01</v>
      </c>
      <c r="BZ24" s="668">
        <v>447.85</v>
      </c>
      <c r="CA24" s="669">
        <v>448.8</v>
      </c>
      <c r="CB24" s="670">
        <v>450.05</v>
      </c>
      <c r="CC24" s="668">
        <v>454.32</v>
      </c>
      <c r="CD24" s="668">
        <v>457.23</v>
      </c>
      <c r="CE24" s="669">
        <v>458.34</v>
      </c>
      <c r="CF24" s="670">
        <v>459.51</v>
      </c>
      <c r="CG24" s="668">
        <v>461.72</v>
      </c>
      <c r="CH24" s="668">
        <v>460.32</v>
      </c>
      <c r="CI24" s="669">
        <v>456.04</v>
      </c>
      <c r="CJ24" s="671">
        <v>455.05</v>
      </c>
      <c r="CK24" s="668">
        <v>458.29</v>
      </c>
      <c r="CL24" s="668">
        <v>465.05</v>
      </c>
      <c r="CM24" s="669">
        <v>462.25</v>
      </c>
      <c r="CN24" s="670">
        <v>466.3</v>
      </c>
      <c r="CO24" s="668">
        <v>468.39</v>
      </c>
      <c r="CP24" s="668">
        <v>469.29</v>
      </c>
      <c r="CQ24" s="669">
        <v>468.22</v>
      </c>
      <c r="CR24" s="670">
        <v>468.84</v>
      </c>
      <c r="CS24" s="668">
        <v>470.57</v>
      </c>
      <c r="CT24" s="668">
        <v>474.22</v>
      </c>
      <c r="CU24" s="669">
        <v>475.09</v>
      </c>
      <c r="CV24" s="667">
        <v>476.18</v>
      </c>
      <c r="CW24" s="668">
        <v>485.23</v>
      </c>
      <c r="CX24" s="668">
        <v>492.07</v>
      </c>
      <c r="CY24" s="669">
        <v>491.16</v>
      </c>
      <c r="CZ24" s="670">
        <v>491.18</v>
      </c>
      <c r="DA24" s="668">
        <v>495.32</v>
      </c>
      <c r="DB24" s="668">
        <v>498.09</v>
      </c>
      <c r="DC24" s="669">
        <v>505</v>
      </c>
      <c r="DD24" s="670">
        <v>520.69000000000005</v>
      </c>
      <c r="DE24" s="668">
        <v>557.62</v>
      </c>
      <c r="DF24" s="668">
        <v>576.08000000000004</v>
      </c>
      <c r="DG24" s="669">
        <v>600.71</v>
      </c>
      <c r="DH24" s="670">
        <v>605.19000000000005</v>
      </c>
      <c r="DI24" s="668">
        <v>603.75</v>
      </c>
      <c r="DJ24" s="668">
        <v>600.77</v>
      </c>
      <c r="DK24" s="669">
        <v>612.16999999999996</v>
      </c>
      <c r="DL24" s="670">
        <v>632.03</v>
      </c>
      <c r="DM24" s="668">
        <v>638.5</v>
      </c>
      <c r="DN24" s="668">
        <v>649.88</v>
      </c>
      <c r="DO24" s="669">
        <v>661.67</v>
      </c>
      <c r="DP24" s="670">
        <v>658.14</v>
      </c>
      <c r="DQ24" s="668">
        <v>689.31</v>
      </c>
      <c r="DR24" s="668">
        <v>692.87</v>
      </c>
      <c r="DS24" s="669">
        <v>687.19</v>
      </c>
      <c r="DT24" s="670">
        <v>696.7</v>
      </c>
      <c r="DU24" s="668">
        <v>725.23</v>
      </c>
      <c r="DV24" s="668">
        <v>774.76</v>
      </c>
      <c r="DW24" s="669">
        <v>768.74</v>
      </c>
      <c r="DX24" s="670">
        <v>715.95</v>
      </c>
      <c r="DY24" s="668">
        <v>691.26</v>
      </c>
      <c r="DZ24" s="668">
        <v>694.39</v>
      </c>
      <c r="EA24" s="669">
        <v>697.18</v>
      </c>
      <c r="EB24" s="670">
        <v>705.25</v>
      </c>
      <c r="EC24" s="668">
        <v>722.76</v>
      </c>
      <c r="ED24" s="668">
        <v>728.03</v>
      </c>
      <c r="EE24" s="669">
        <v>727.14</v>
      </c>
      <c r="EF24" s="670">
        <v>738.68</v>
      </c>
      <c r="EG24" s="668">
        <v>759.69</v>
      </c>
      <c r="EH24" s="668">
        <v>768.44</v>
      </c>
      <c r="EI24" s="669">
        <v>768.35</v>
      </c>
      <c r="EJ24" s="670">
        <v>770.37</v>
      </c>
      <c r="EK24" s="668">
        <v>772.58</v>
      </c>
      <c r="EL24" s="668">
        <v>767.66</v>
      </c>
      <c r="EM24" s="669">
        <v>766.57</v>
      </c>
      <c r="EN24" s="670">
        <v>773.09</v>
      </c>
      <c r="EO24" s="668">
        <v>778.6</v>
      </c>
      <c r="EP24" s="668">
        <v>776.77</v>
      </c>
      <c r="EQ24" s="669">
        <v>777.31</v>
      </c>
      <c r="ER24" s="670">
        <v>785.64</v>
      </c>
      <c r="ES24" s="668">
        <v>789.93</v>
      </c>
      <c r="ET24" s="668">
        <v>795.77</v>
      </c>
      <c r="EU24" s="669">
        <v>795</v>
      </c>
      <c r="EV24" s="670">
        <v>797.68</v>
      </c>
      <c r="EW24" s="668">
        <v>784.02</v>
      </c>
      <c r="EX24" s="668">
        <v>786.63</v>
      </c>
      <c r="EY24" s="669">
        <v>776.94</v>
      </c>
      <c r="EZ24" s="670">
        <v>773.31</v>
      </c>
      <c r="FA24" s="668">
        <v>777.31</v>
      </c>
      <c r="FB24" s="668">
        <v>791.51</v>
      </c>
      <c r="FC24" s="669">
        <v>787.71</v>
      </c>
      <c r="FD24" s="670">
        <v>794.57</v>
      </c>
      <c r="FE24" s="668">
        <v>807.59</v>
      </c>
      <c r="FF24" s="668">
        <v>816.18</v>
      </c>
      <c r="FG24" s="669">
        <v>817.39</v>
      </c>
      <c r="FH24" s="670">
        <v>818.05</v>
      </c>
      <c r="FI24" s="668">
        <v>834.7</v>
      </c>
      <c r="FJ24" s="668">
        <v>850.29</v>
      </c>
      <c r="FK24" s="669">
        <v>864.3</v>
      </c>
      <c r="FL24" s="670">
        <v>870.05</v>
      </c>
      <c r="FM24" s="668">
        <v>872.7</v>
      </c>
      <c r="FN24" s="668">
        <v>864.06</v>
      </c>
      <c r="FO24" s="669">
        <v>857.91</v>
      </c>
      <c r="FP24" s="670">
        <v>858.42</v>
      </c>
      <c r="FQ24" s="668">
        <v>860.31</v>
      </c>
      <c r="FR24" s="668">
        <v>863.19</v>
      </c>
      <c r="FS24" s="669">
        <v>874.18</v>
      </c>
      <c r="FT24" s="670">
        <v>905.63</v>
      </c>
      <c r="FU24" s="668">
        <v>973.75</v>
      </c>
      <c r="FV24" s="668">
        <v>1024.8599999999999</v>
      </c>
      <c r="FW24" s="669">
        <v>1069.68</v>
      </c>
      <c r="FX24" s="670">
        <v>1129.1600000000001</v>
      </c>
      <c r="FY24" s="668">
        <v>1162.67</v>
      </c>
      <c r="FZ24" s="668">
        <v>1169.55</v>
      </c>
      <c r="GA24" s="669">
        <v>1143.96</v>
      </c>
      <c r="GB24" s="670">
        <v>1140.31</v>
      </c>
      <c r="GC24" s="668">
        <v>1159.6400000000001</v>
      </c>
      <c r="GD24" s="668">
        <v>1167.06</v>
      </c>
      <c r="GE24" s="669">
        <v>1158.56</v>
      </c>
      <c r="GF24" s="670">
        <v>1163.25</v>
      </c>
      <c r="GG24" s="668">
        <v>1158.1199999999999</v>
      </c>
      <c r="GH24" s="668">
        <v>1146.96</v>
      </c>
      <c r="GI24" s="669">
        <v>1137.95</v>
      </c>
      <c r="GJ24" s="670">
        <v>1136.3</v>
      </c>
      <c r="GK24" s="668">
        <v>1165.27</v>
      </c>
      <c r="GL24" s="668">
        <v>1180.42</v>
      </c>
      <c r="GM24" s="669">
        <v>1188.0899999999999</v>
      </c>
      <c r="GN24" s="670">
        <v>1195.77</v>
      </c>
      <c r="GO24" s="668">
        <v>1203.44</v>
      </c>
      <c r="GP24" s="668">
        <v>1211.1099999999999</v>
      </c>
      <c r="GQ24" s="669">
        <v>1222.8399999999999</v>
      </c>
      <c r="GR24" s="670">
        <v>1227.6199999999999</v>
      </c>
      <c r="GS24" s="668">
        <v>1235.68</v>
      </c>
      <c r="GT24" s="668">
        <v>1243.73</v>
      </c>
      <c r="GU24" s="669">
        <v>1251.79</v>
      </c>
      <c r="GV24" s="670">
        <v>1259.54</v>
      </c>
      <c r="GW24" s="668">
        <v>1267.8</v>
      </c>
      <c r="GX24" s="668">
        <v>1276.07</v>
      </c>
      <c r="GY24" s="669">
        <v>1284.3399999999999</v>
      </c>
      <c r="GZ24" s="670">
        <v>1292.28</v>
      </c>
      <c r="HA24" s="668">
        <v>1300.77</v>
      </c>
      <c r="HB24" s="668">
        <v>1309.25</v>
      </c>
      <c r="HC24" s="669">
        <v>1317.73</v>
      </c>
      <c r="HD24" s="670">
        <v>1325.88</v>
      </c>
      <c r="HE24" s="668">
        <v>1334.59</v>
      </c>
      <c r="HF24" s="668">
        <v>1343.29</v>
      </c>
      <c r="HG24" s="669">
        <v>1351.99</v>
      </c>
      <c r="HH24" s="670">
        <v>1360.36</v>
      </c>
      <c r="HI24" s="668">
        <v>1369.29</v>
      </c>
      <c r="HJ24" s="668">
        <v>1378.22</v>
      </c>
      <c r="HK24" s="669">
        <v>1387.14</v>
      </c>
      <c r="HL24" s="670">
        <v>1395.73</v>
      </c>
      <c r="HM24" s="668">
        <v>1404.89</v>
      </c>
      <c r="HN24" s="668">
        <v>1414.05</v>
      </c>
      <c r="HO24" s="669">
        <v>1423.21</v>
      </c>
      <c r="HP24" s="670">
        <v>1432.01</v>
      </c>
      <c r="HQ24" s="668">
        <v>1441.41</v>
      </c>
      <c r="HR24" s="668">
        <v>1450.81</v>
      </c>
      <c r="HS24" s="669">
        <v>1460.21</v>
      </c>
      <c r="HT24" s="670">
        <v>1469.25</v>
      </c>
      <c r="HU24" s="668">
        <v>1478.89</v>
      </c>
      <c r="HV24" s="668">
        <v>1488.54</v>
      </c>
      <c r="HW24" s="669">
        <v>1498.18</v>
      </c>
      <c r="HX24" s="670">
        <v>1507.45</v>
      </c>
      <c r="HY24" s="668">
        <v>1517.34</v>
      </c>
      <c r="HZ24" s="668">
        <v>1527.24</v>
      </c>
      <c r="IA24" s="669">
        <v>1537.13</v>
      </c>
      <c r="IB24" s="670">
        <v>1546.64</v>
      </c>
      <c r="IC24" s="668">
        <v>1556.79</v>
      </c>
      <c r="ID24" s="668">
        <v>1566.95</v>
      </c>
      <c r="IE24" s="669">
        <v>1577.1</v>
      </c>
      <c r="IF24" s="670">
        <v>1586.85</v>
      </c>
      <c r="IG24" s="668">
        <v>1597.27</v>
      </c>
      <c r="IH24" s="668">
        <v>1607.69</v>
      </c>
      <c r="II24" s="669">
        <v>1618.1</v>
      </c>
      <c r="IJ24" s="670">
        <v>1628.11</v>
      </c>
      <c r="IK24" s="668">
        <v>1638.8</v>
      </c>
      <c r="IL24" s="668">
        <v>1649.49</v>
      </c>
      <c r="IM24" s="669">
        <v>1660.17</v>
      </c>
      <c r="IN24" s="670">
        <v>1670.44</v>
      </c>
      <c r="IO24" s="668">
        <v>1681.41</v>
      </c>
      <c r="IP24" s="668">
        <v>1692.37</v>
      </c>
      <c r="IQ24" s="669">
        <v>1703.34</v>
      </c>
      <c r="IR24" s="670">
        <v>1713.87</v>
      </c>
      <c r="IS24" s="668">
        <v>1725.12</v>
      </c>
      <c r="IT24" s="668">
        <v>1736.37</v>
      </c>
      <c r="IU24" s="669">
        <v>1747.62</v>
      </c>
      <c r="IV24" s="670">
        <v>1758.44</v>
      </c>
      <c r="IW24" s="668">
        <v>1769.98</v>
      </c>
      <c r="IX24" s="668">
        <v>1781.52</v>
      </c>
      <c r="IY24" s="669">
        <v>1793.06</v>
      </c>
      <c r="IZ24" s="670">
        <v>1804.15</v>
      </c>
      <c r="JA24" s="668">
        <v>1816</v>
      </c>
      <c r="JB24" s="668">
        <v>1827.84</v>
      </c>
      <c r="JC24" s="669">
        <v>1839.68</v>
      </c>
      <c r="JD24" s="670">
        <v>1851.06</v>
      </c>
      <c r="JE24" s="668">
        <v>1863.21</v>
      </c>
      <c r="JF24" s="668">
        <v>1875.36</v>
      </c>
      <c r="JG24" s="669">
        <v>1887.51</v>
      </c>
      <c r="JH24" s="670">
        <v>1899.19</v>
      </c>
      <c r="JI24" s="668">
        <v>1911.66</v>
      </c>
      <c r="JJ24" s="668">
        <v>1924.12</v>
      </c>
      <c r="JK24" s="669">
        <v>1936.59</v>
      </c>
      <c r="JL24" s="670">
        <v>1948.57</v>
      </c>
      <c r="JM24" s="668">
        <v>1961.36</v>
      </c>
      <c r="JN24" s="668">
        <v>1974.15</v>
      </c>
      <c r="JO24" s="669">
        <v>1986.94</v>
      </c>
      <c r="JP24" s="670">
        <v>1999.23</v>
      </c>
      <c r="JQ24" s="668">
        <v>2012.35</v>
      </c>
      <c r="JR24" s="668">
        <v>2025.48</v>
      </c>
      <c r="JS24" s="669">
        <v>2038.6</v>
      </c>
      <c r="JT24" s="670">
        <v>2051.21</v>
      </c>
      <c r="JU24" s="668">
        <v>2064.6799999999998</v>
      </c>
      <c r="JV24" s="668">
        <v>2078.14</v>
      </c>
      <c r="JW24" s="669">
        <v>2091.6</v>
      </c>
      <c r="JX24" s="670">
        <v>2104.54</v>
      </c>
      <c r="JY24" s="668">
        <v>2118.36</v>
      </c>
      <c r="JZ24" s="668">
        <v>2132.17</v>
      </c>
      <c r="KA24" s="669">
        <v>2145.9899999999998</v>
      </c>
      <c r="KB24" s="670">
        <v>2159.2600000000002</v>
      </c>
      <c r="KC24" s="668">
        <v>2173.4299999999998</v>
      </c>
      <c r="KD24" s="668">
        <v>2187.61</v>
      </c>
      <c r="KE24" s="669">
        <v>2201.7800000000002</v>
      </c>
      <c r="KF24" s="670">
        <v>2215.4</v>
      </c>
      <c r="KG24" s="668">
        <v>2229.94</v>
      </c>
      <c r="KH24" s="668">
        <v>2244.4899999999998</v>
      </c>
      <c r="KI24" s="669">
        <v>2259.0300000000002</v>
      </c>
      <c r="KJ24" s="670">
        <v>2273</v>
      </c>
      <c r="KK24" s="668">
        <v>2287.92</v>
      </c>
      <c r="KL24" s="668">
        <v>2302.84</v>
      </c>
      <c r="KM24" s="669">
        <v>2317.7600000000002</v>
      </c>
      <c r="KN24" s="670">
        <v>2332.1</v>
      </c>
      <c r="KO24" s="668">
        <v>2347.41</v>
      </c>
      <c r="KP24" s="668">
        <v>2362.7199999999998</v>
      </c>
      <c r="KQ24" s="669">
        <v>2378.02</v>
      </c>
      <c r="KR24" s="670">
        <v>2392.7399999999998</v>
      </c>
      <c r="KS24" s="668">
        <v>2408.44</v>
      </c>
      <c r="KT24" s="668">
        <v>2424.15</v>
      </c>
      <c r="KU24" s="669">
        <v>2439.85</v>
      </c>
      <c r="KV24" s="670">
        <v>2454.9499999999998</v>
      </c>
      <c r="KW24" s="668">
        <v>2471.06</v>
      </c>
      <c r="KX24" s="668">
        <v>2487.1799999999998</v>
      </c>
      <c r="KY24" s="669">
        <v>2503.29</v>
      </c>
      <c r="KZ24" s="670">
        <v>2518.7800000000002</v>
      </c>
      <c r="LA24" s="668">
        <v>2535.31</v>
      </c>
      <c r="LB24" s="668">
        <v>2551.84</v>
      </c>
      <c r="LC24" s="669">
        <v>2568.37</v>
      </c>
      <c r="LD24" s="670">
        <v>2584.2600000000002</v>
      </c>
      <c r="LE24" s="668">
        <v>2601.23</v>
      </c>
      <c r="LF24" s="668">
        <v>2618.19</v>
      </c>
      <c r="LG24" s="669">
        <v>2635.15</v>
      </c>
      <c r="LH24" s="670">
        <v>2651.45</v>
      </c>
      <c r="LI24" s="668">
        <v>2668.86</v>
      </c>
      <c r="LJ24" s="668">
        <v>2686.26</v>
      </c>
      <c r="LK24" s="669">
        <v>2703.67</v>
      </c>
      <c r="LL24" s="670">
        <v>2720.39</v>
      </c>
      <c r="LM24" s="668">
        <v>2738.25</v>
      </c>
      <c r="LN24" s="668">
        <v>2756.11</v>
      </c>
      <c r="LO24" s="669">
        <v>2773.96</v>
      </c>
      <c r="LP24" s="670">
        <v>2791.12</v>
      </c>
      <c r="LQ24" s="668">
        <v>2809.44</v>
      </c>
      <c r="LR24" s="668">
        <v>2827.76</v>
      </c>
      <c r="LS24" s="669">
        <v>2846.08</v>
      </c>
      <c r="LT24" s="670">
        <v>2863.69</v>
      </c>
      <c r="LU24" s="668">
        <v>2882.49</v>
      </c>
      <c r="LV24" s="668">
        <v>2901.29</v>
      </c>
      <c r="LW24" s="669">
        <v>2920.08</v>
      </c>
      <c r="LX24" s="670">
        <v>2938.15</v>
      </c>
      <c r="LY24" s="668">
        <v>2957.43</v>
      </c>
      <c r="LZ24" s="668">
        <v>2976.72</v>
      </c>
      <c r="MA24" s="669">
        <v>2996.01</v>
      </c>
      <c r="MB24" s="670">
        <v>3014.54</v>
      </c>
      <c r="MC24" s="668">
        <v>3034.33</v>
      </c>
      <c r="MD24" s="668">
        <v>3054.11</v>
      </c>
      <c r="ME24" s="669">
        <v>3073.9</v>
      </c>
      <c r="MF24" s="670">
        <v>3092.92</v>
      </c>
      <c r="MG24" s="668">
        <v>3113.22</v>
      </c>
      <c r="MH24" s="668">
        <v>3133.52</v>
      </c>
      <c r="MI24" s="669">
        <v>3153.82</v>
      </c>
      <c r="MJ24" s="670">
        <v>3173.33</v>
      </c>
      <c r="MK24" s="668">
        <v>3194.16</v>
      </c>
      <c r="ML24" s="668">
        <v>3214.99</v>
      </c>
      <c r="MM24" s="669">
        <v>3235.82</v>
      </c>
      <c r="MN24" s="670">
        <v>3255.84</v>
      </c>
      <c r="MO24" s="668">
        <v>3277.21</v>
      </c>
      <c r="MP24" s="668">
        <v>3298.58</v>
      </c>
      <c r="MQ24" s="669">
        <v>3319.95</v>
      </c>
      <c r="MR24" s="670">
        <v>3340.49</v>
      </c>
      <c r="MS24" s="668">
        <v>3362.42</v>
      </c>
      <c r="MT24" s="668">
        <v>3384.35</v>
      </c>
      <c r="MU24" s="669">
        <v>3406.27</v>
      </c>
      <c r="MV24" s="670">
        <v>3427.34</v>
      </c>
      <c r="MW24" s="668">
        <v>3449.84</v>
      </c>
      <c r="MX24" s="668">
        <v>3472.34</v>
      </c>
      <c r="MY24" s="669">
        <v>3494.84</v>
      </c>
      <c r="MZ24" s="670">
        <v>3516.46</v>
      </c>
      <c r="NA24" s="668">
        <v>3539.54</v>
      </c>
      <c r="NB24" s="668">
        <v>3562.62</v>
      </c>
      <c r="NC24" s="669">
        <v>3585.7</v>
      </c>
      <c r="ND24" s="670">
        <v>3607.88</v>
      </c>
      <c r="NE24" s="668">
        <v>3631.57</v>
      </c>
      <c r="NF24" s="668">
        <v>3655.25</v>
      </c>
      <c r="NG24" s="669">
        <v>3678.93</v>
      </c>
      <c r="NH24" s="670">
        <v>3701.69</v>
      </c>
      <c r="NI24" s="668">
        <v>3725.99</v>
      </c>
      <c r="NJ24" s="668">
        <v>3750.28</v>
      </c>
      <c r="NK24" s="669">
        <v>3774.58</v>
      </c>
      <c r="NL24" s="670">
        <v>3797.93</v>
      </c>
      <c r="NM24" s="668">
        <v>3822.86</v>
      </c>
      <c r="NN24" s="668">
        <v>3847.79</v>
      </c>
      <c r="NO24" s="669">
        <v>3872.72</v>
      </c>
      <c r="NP24" s="670">
        <v>3896.68</v>
      </c>
      <c r="NQ24" s="668">
        <v>3922.26</v>
      </c>
      <c r="NR24" s="668">
        <v>3947.83</v>
      </c>
      <c r="NS24" s="669">
        <v>3973.41</v>
      </c>
      <c r="NT24" s="670">
        <v>3997.99</v>
      </c>
      <c r="NU24" s="668">
        <v>4024.23</v>
      </c>
      <c r="NV24" s="668">
        <v>4050.48</v>
      </c>
      <c r="NW24" s="669">
        <v>4076.72</v>
      </c>
      <c r="NX24" s="670">
        <v>4101.9399999999996</v>
      </c>
      <c r="NY24" s="668">
        <v>4128.8599999999997</v>
      </c>
      <c r="NZ24" s="668">
        <v>4155.79</v>
      </c>
      <c r="OA24" s="669">
        <v>4182.71</v>
      </c>
      <c r="OB24" s="670">
        <v>4208.59</v>
      </c>
      <c r="OC24" s="668">
        <v>4236.22</v>
      </c>
      <c r="OD24" s="668">
        <v>4263.84</v>
      </c>
      <c r="OE24" s="669">
        <v>4291.47</v>
      </c>
      <c r="OF24" s="670">
        <v>4318.01</v>
      </c>
      <c r="OG24" s="668">
        <v>4346.3599999999997</v>
      </c>
      <c r="OH24" s="668">
        <v>4374.7</v>
      </c>
      <c r="OI24" s="669">
        <v>4403.04</v>
      </c>
      <c r="OJ24" s="670">
        <v>4430.28</v>
      </c>
      <c r="OK24" s="668">
        <v>4459.3599999999997</v>
      </c>
      <c r="OL24" s="668">
        <v>4488.4399999999996</v>
      </c>
      <c r="OM24" s="669">
        <v>4517.5200000000004</v>
      </c>
      <c r="ON24" s="670">
        <v>4545.47</v>
      </c>
      <c r="OO24" s="668">
        <v>4575.3100000000004</v>
      </c>
      <c r="OP24" s="668">
        <v>4605.1400000000003</v>
      </c>
      <c r="OQ24" s="669">
        <v>4634.9799999999996</v>
      </c>
      <c r="OR24" s="670">
        <v>4663.6499999999996</v>
      </c>
      <c r="OS24" s="668">
        <v>4694.26</v>
      </c>
      <c r="OT24" s="668">
        <v>4724.88</v>
      </c>
      <c r="OU24" s="669">
        <v>4755.49</v>
      </c>
      <c r="OV24" s="670">
        <v>4784.91</v>
      </c>
      <c r="OW24" s="668">
        <v>4816.3100000000004</v>
      </c>
      <c r="OX24" s="668">
        <v>4847.72</v>
      </c>
      <c r="OY24" s="669">
        <v>4879.13</v>
      </c>
      <c r="OZ24" s="670">
        <v>4909.3100000000004</v>
      </c>
      <c r="PA24" s="668">
        <v>4941.54</v>
      </c>
      <c r="PB24" s="668">
        <v>4973.76</v>
      </c>
      <c r="PC24" s="669">
        <v>5005.99</v>
      </c>
      <c r="PD24" s="670">
        <v>5036.96</v>
      </c>
      <c r="PE24" s="668">
        <v>5070.0200000000004</v>
      </c>
      <c r="PF24" s="668">
        <v>5103.08</v>
      </c>
      <c r="PG24" s="669">
        <v>5136.1400000000003</v>
      </c>
      <c r="PH24" s="670">
        <v>5167.92</v>
      </c>
      <c r="PI24" s="668">
        <v>5201.84</v>
      </c>
      <c r="PJ24" s="668">
        <v>5235.76</v>
      </c>
      <c r="PK24" s="669">
        <v>5269.68</v>
      </c>
      <c r="PL24" s="670">
        <v>5302.28</v>
      </c>
      <c r="PM24" s="668">
        <v>5337.09</v>
      </c>
      <c r="PN24" s="668">
        <v>5371.89</v>
      </c>
      <c r="PO24" s="669">
        <v>5406.7</v>
      </c>
      <c r="PP24" s="670">
        <v>5440.14</v>
      </c>
      <c r="PQ24" s="668">
        <v>5475.85</v>
      </c>
      <c r="PR24" s="668">
        <v>5511.56</v>
      </c>
      <c r="PS24" s="669">
        <v>5547.27</v>
      </c>
      <c r="PT24" s="670">
        <v>5581.59</v>
      </c>
      <c r="PU24" s="668">
        <v>5618.22</v>
      </c>
      <c r="PV24" s="668">
        <v>5654.86</v>
      </c>
      <c r="PW24" s="669">
        <v>5691.5</v>
      </c>
      <c r="PX24" s="670">
        <v>5726.71</v>
      </c>
      <c r="PY24" s="668">
        <v>5764.3</v>
      </c>
      <c r="PZ24" s="668">
        <v>5801.89</v>
      </c>
      <c r="QA24" s="669">
        <v>5839.48</v>
      </c>
      <c r="QB24" s="670">
        <v>5875.6</v>
      </c>
      <c r="QC24" s="668">
        <v>5914.17</v>
      </c>
      <c r="QD24" s="668">
        <v>5952.74</v>
      </c>
      <c r="QE24" s="669">
        <v>5991.3</v>
      </c>
      <c r="QF24" s="670">
        <v>6028.37</v>
      </c>
      <c r="QG24" s="668">
        <v>6067.94</v>
      </c>
      <c r="QH24" s="668">
        <v>6107.51</v>
      </c>
      <c r="QI24" s="669">
        <v>6147.08</v>
      </c>
      <c r="QJ24" s="670">
        <v>6185.1</v>
      </c>
      <c r="QK24" s="668">
        <v>6225.7</v>
      </c>
      <c r="QL24" s="668">
        <v>6266.3</v>
      </c>
      <c r="QM24" s="669">
        <v>6306.9</v>
      </c>
      <c r="QN24" s="670">
        <v>6345.92</v>
      </c>
      <c r="QO24" s="668">
        <v>6387.57</v>
      </c>
      <c r="QP24" s="668">
        <v>6429.23</v>
      </c>
      <c r="QQ24" s="669">
        <v>6470.88</v>
      </c>
      <c r="QR24" s="670">
        <v>6510.91</v>
      </c>
      <c r="QS24" s="668">
        <v>6553.65</v>
      </c>
      <c r="QT24" s="668">
        <v>6596.39</v>
      </c>
      <c r="QU24" s="669">
        <v>6639.12</v>
      </c>
      <c r="QV24" s="670">
        <v>6680.19</v>
      </c>
      <c r="QW24" s="668">
        <v>6724.04</v>
      </c>
      <c r="QX24" s="668">
        <v>6767.89</v>
      </c>
      <c r="QY24" s="669">
        <v>6811.74</v>
      </c>
      <c r="QZ24" s="670">
        <v>6853.88</v>
      </c>
      <c r="RA24" s="668">
        <v>6898.87</v>
      </c>
      <c r="RB24" s="668">
        <v>6943.86</v>
      </c>
      <c r="RC24" s="669">
        <v>6988.85</v>
      </c>
      <c r="RD24" s="670">
        <v>7032.08</v>
      </c>
      <c r="RE24" s="668">
        <v>7078.24</v>
      </c>
      <c r="RF24" s="668">
        <v>7124.4</v>
      </c>
      <c r="RG24" s="669">
        <v>7170.56</v>
      </c>
      <c r="RH24" s="670">
        <v>7214.91</v>
      </c>
      <c r="RI24" s="668">
        <v>7262.27</v>
      </c>
      <c r="RJ24" s="668">
        <v>7309.63</v>
      </c>
      <c r="RK24" s="669">
        <v>7356.99</v>
      </c>
      <c r="RL24" s="670">
        <v>7402.5</v>
      </c>
      <c r="RM24" s="668">
        <v>7451.09</v>
      </c>
      <c r="RN24" s="668">
        <v>7499.68</v>
      </c>
      <c r="RO24" s="669">
        <v>7548.27</v>
      </c>
      <c r="RP24" s="670">
        <v>7594.97</v>
      </c>
      <c r="RQ24" s="668">
        <v>7644.82</v>
      </c>
      <c r="RR24" s="668">
        <v>7694.67</v>
      </c>
      <c r="RS24" s="669">
        <v>7744.53</v>
      </c>
      <c r="RT24" s="670">
        <v>7792.44</v>
      </c>
      <c r="RU24" s="668">
        <v>7843.59</v>
      </c>
      <c r="RV24" s="668">
        <v>7894.74</v>
      </c>
      <c r="RW24" s="669">
        <v>7945.89</v>
      </c>
      <c r="RX24" s="670">
        <v>7995.04</v>
      </c>
      <c r="RY24" s="668">
        <v>8047.52</v>
      </c>
      <c r="RZ24" s="668">
        <v>8100</v>
      </c>
      <c r="SA24" s="669">
        <v>8152.48</v>
      </c>
    </row>
    <row r="25" spans="1:497" s="372" customFormat="1" ht="15.75" thickBot="1">
      <c r="A25" s="507"/>
      <c r="B25" s="458"/>
      <c r="C25" s="458"/>
      <c r="D25" s="458"/>
      <c r="E25" s="458"/>
      <c r="F25" s="458" t="s">
        <v>409</v>
      </c>
      <c r="G25" s="464">
        <v>24</v>
      </c>
      <c r="H25" s="513" t="s">
        <v>92</v>
      </c>
      <c r="I25" s="678">
        <v>24</v>
      </c>
      <c r="J25" s="514" t="s">
        <v>321</v>
      </c>
      <c r="K25" s="679">
        <v>0.02</v>
      </c>
      <c r="L25" s="680">
        <v>269.79000000000002</v>
      </c>
      <c r="M25" s="681">
        <v>273.86</v>
      </c>
      <c r="N25" s="681">
        <v>281.33999999999997</v>
      </c>
      <c r="O25" s="682">
        <v>285.41000000000003</v>
      </c>
      <c r="P25" s="680">
        <v>291.55</v>
      </c>
      <c r="Q25" s="681">
        <v>298.07</v>
      </c>
      <c r="R25" s="681">
        <v>308.20999999999998</v>
      </c>
      <c r="S25" s="682">
        <v>311.18</v>
      </c>
      <c r="T25" s="683">
        <v>314.92</v>
      </c>
      <c r="U25" s="681">
        <v>316.12</v>
      </c>
      <c r="V25" s="681">
        <v>324.52999999999997</v>
      </c>
      <c r="W25" s="682">
        <v>324.95</v>
      </c>
      <c r="X25" s="683">
        <v>325.26</v>
      </c>
      <c r="Y25" s="681">
        <v>328.39</v>
      </c>
      <c r="Z25" s="681">
        <v>333.91</v>
      </c>
      <c r="AA25" s="682">
        <v>335.74</v>
      </c>
      <c r="AB25" s="683">
        <v>336.79</v>
      </c>
      <c r="AC25" s="681">
        <v>340</v>
      </c>
      <c r="AD25" s="681">
        <v>343.84</v>
      </c>
      <c r="AE25" s="682">
        <v>343.63</v>
      </c>
      <c r="AF25" s="683">
        <v>344.18</v>
      </c>
      <c r="AG25" s="681">
        <v>345.83</v>
      </c>
      <c r="AH25" s="681">
        <v>347.56</v>
      </c>
      <c r="AI25" s="682">
        <v>346.91</v>
      </c>
      <c r="AJ25" s="683">
        <v>345.43</v>
      </c>
      <c r="AK25" s="681">
        <v>347.52</v>
      </c>
      <c r="AL25" s="681">
        <v>347.92</v>
      </c>
      <c r="AM25" s="682">
        <v>348.46</v>
      </c>
      <c r="AN25" s="683">
        <v>349.49</v>
      </c>
      <c r="AO25" s="681">
        <v>351.39</v>
      </c>
      <c r="AP25" s="681">
        <v>354.69</v>
      </c>
      <c r="AQ25" s="682">
        <v>357.81</v>
      </c>
      <c r="AR25" s="683">
        <v>362.28</v>
      </c>
      <c r="AS25" s="681">
        <v>368.41</v>
      </c>
      <c r="AT25" s="681">
        <v>372.76</v>
      </c>
      <c r="AU25" s="682">
        <v>374.35</v>
      </c>
      <c r="AV25" s="683">
        <v>378.56</v>
      </c>
      <c r="AW25" s="681">
        <v>383.86</v>
      </c>
      <c r="AX25" s="681">
        <v>385.02</v>
      </c>
      <c r="AY25" s="682">
        <v>385.11</v>
      </c>
      <c r="AZ25" s="683">
        <v>383.69</v>
      </c>
      <c r="BA25" s="681">
        <v>386</v>
      </c>
      <c r="BB25" s="681">
        <v>388.53</v>
      </c>
      <c r="BC25" s="682">
        <v>388.78</v>
      </c>
      <c r="BD25" s="683">
        <v>390.85</v>
      </c>
      <c r="BE25" s="681">
        <v>391.74</v>
      </c>
      <c r="BF25" s="681">
        <v>394.01</v>
      </c>
      <c r="BG25" s="682">
        <v>392.82</v>
      </c>
      <c r="BH25" s="683">
        <v>395.72</v>
      </c>
      <c r="BI25" s="681">
        <v>399.85</v>
      </c>
      <c r="BJ25" s="681">
        <v>400.53</v>
      </c>
      <c r="BK25" s="682">
        <v>400.17</v>
      </c>
      <c r="BL25" s="683">
        <v>403.93</v>
      </c>
      <c r="BM25" s="681">
        <v>411.62</v>
      </c>
      <c r="BN25" s="681">
        <v>411.97</v>
      </c>
      <c r="BO25" s="682">
        <v>415.02</v>
      </c>
      <c r="BP25" s="683">
        <v>421.19</v>
      </c>
      <c r="BQ25" s="681">
        <v>423.94</v>
      </c>
      <c r="BR25" s="681">
        <v>426.49</v>
      </c>
      <c r="BS25" s="682">
        <v>428.02</v>
      </c>
      <c r="BT25" s="683">
        <v>433.65</v>
      </c>
      <c r="BU25" s="681">
        <v>440</v>
      </c>
      <c r="BV25" s="681">
        <v>442.92</v>
      </c>
      <c r="BW25" s="682">
        <v>442.3</v>
      </c>
      <c r="BX25" s="683">
        <v>441.66</v>
      </c>
      <c r="BY25" s="681">
        <v>444.01</v>
      </c>
      <c r="BZ25" s="681">
        <v>447.85</v>
      </c>
      <c r="CA25" s="682">
        <v>448.8</v>
      </c>
      <c r="CB25" s="683">
        <v>450.05</v>
      </c>
      <c r="CC25" s="681">
        <v>454.32</v>
      </c>
      <c r="CD25" s="681">
        <v>457.23</v>
      </c>
      <c r="CE25" s="682">
        <v>458.34</v>
      </c>
      <c r="CF25" s="683">
        <v>469.97</v>
      </c>
      <c r="CG25" s="681">
        <v>461.72</v>
      </c>
      <c r="CH25" s="681">
        <v>460.32</v>
      </c>
      <c r="CI25" s="682">
        <v>456.04</v>
      </c>
      <c r="CJ25" s="684">
        <v>455.05</v>
      </c>
      <c r="CK25" s="681">
        <v>458.29</v>
      </c>
      <c r="CL25" s="681">
        <v>465.05</v>
      </c>
      <c r="CM25" s="682">
        <v>462.25</v>
      </c>
      <c r="CN25" s="683">
        <v>466.3</v>
      </c>
      <c r="CO25" s="681">
        <v>468.39</v>
      </c>
      <c r="CP25" s="681">
        <v>469.29</v>
      </c>
      <c r="CQ25" s="682">
        <v>468.22</v>
      </c>
      <c r="CR25" s="683">
        <v>468.84</v>
      </c>
      <c r="CS25" s="681">
        <v>470.57</v>
      </c>
      <c r="CT25" s="681">
        <v>474.22</v>
      </c>
      <c r="CU25" s="682">
        <v>475.09</v>
      </c>
      <c r="CV25" s="680">
        <v>476.18</v>
      </c>
      <c r="CW25" s="681">
        <v>485.23</v>
      </c>
      <c r="CX25" s="681">
        <v>492.07</v>
      </c>
      <c r="CY25" s="682">
        <v>491.16</v>
      </c>
      <c r="CZ25" s="683">
        <v>491.18</v>
      </c>
      <c r="DA25" s="681">
        <v>495.32</v>
      </c>
      <c r="DB25" s="681">
        <v>498.09</v>
      </c>
      <c r="DC25" s="682">
        <v>505</v>
      </c>
      <c r="DD25" s="683">
        <v>520.69000000000005</v>
      </c>
      <c r="DE25" s="681">
        <v>557.62</v>
      </c>
      <c r="DF25" s="681">
        <v>576.08000000000004</v>
      </c>
      <c r="DG25" s="682">
        <v>600.71</v>
      </c>
      <c r="DH25" s="683">
        <v>605.19000000000005</v>
      </c>
      <c r="DI25" s="681">
        <v>603.75</v>
      </c>
      <c r="DJ25" s="681">
        <v>600.77</v>
      </c>
      <c r="DK25" s="682">
        <v>612.16999999999996</v>
      </c>
      <c r="DL25" s="683">
        <v>632.03</v>
      </c>
      <c r="DM25" s="681">
        <v>638.5</v>
      </c>
      <c r="DN25" s="681">
        <v>649.88</v>
      </c>
      <c r="DO25" s="682">
        <v>661.67</v>
      </c>
      <c r="DP25" s="683">
        <v>658.14</v>
      </c>
      <c r="DQ25" s="681">
        <v>689.31</v>
      </c>
      <c r="DR25" s="681">
        <v>692.87</v>
      </c>
      <c r="DS25" s="682">
        <v>687.19</v>
      </c>
      <c r="DT25" s="683">
        <v>696.7</v>
      </c>
      <c r="DU25" s="681">
        <v>725.23</v>
      </c>
      <c r="DV25" s="681">
        <v>774.76</v>
      </c>
      <c r="DW25" s="682">
        <v>768.74</v>
      </c>
      <c r="DX25" s="683">
        <v>715.95</v>
      </c>
      <c r="DY25" s="681">
        <v>691.26</v>
      </c>
      <c r="DZ25" s="681">
        <v>694.39</v>
      </c>
      <c r="EA25" s="682">
        <v>697.18</v>
      </c>
      <c r="EB25" s="683">
        <v>705.25</v>
      </c>
      <c r="EC25" s="681">
        <v>722.76</v>
      </c>
      <c r="ED25" s="681">
        <v>728.03</v>
      </c>
      <c r="EE25" s="682">
        <v>727.14</v>
      </c>
      <c r="EF25" s="683">
        <v>738.68</v>
      </c>
      <c r="EG25" s="681">
        <v>759.69</v>
      </c>
      <c r="EH25" s="681">
        <v>768.44</v>
      </c>
      <c r="EI25" s="682">
        <v>768.35</v>
      </c>
      <c r="EJ25" s="683">
        <v>770.37</v>
      </c>
      <c r="EK25" s="681">
        <v>772.58</v>
      </c>
      <c r="EL25" s="681">
        <v>767.66</v>
      </c>
      <c r="EM25" s="682">
        <v>766.57</v>
      </c>
      <c r="EN25" s="683">
        <v>773.09</v>
      </c>
      <c r="EO25" s="681">
        <v>778.6</v>
      </c>
      <c r="EP25" s="681">
        <v>776.77</v>
      </c>
      <c r="EQ25" s="682">
        <v>777.31</v>
      </c>
      <c r="ER25" s="683">
        <v>785.64</v>
      </c>
      <c r="ES25" s="681">
        <v>789.93</v>
      </c>
      <c r="ET25" s="681">
        <v>795.77</v>
      </c>
      <c r="EU25" s="682">
        <v>795</v>
      </c>
      <c r="EV25" s="683">
        <v>797.68</v>
      </c>
      <c r="EW25" s="681">
        <v>784.02</v>
      </c>
      <c r="EX25" s="681">
        <v>786.63</v>
      </c>
      <c r="EY25" s="682">
        <v>776.94</v>
      </c>
      <c r="EZ25" s="683">
        <v>773.31</v>
      </c>
      <c r="FA25" s="681">
        <v>777.31</v>
      </c>
      <c r="FB25" s="681">
        <v>791.51</v>
      </c>
      <c r="FC25" s="682">
        <v>787.71</v>
      </c>
      <c r="FD25" s="683">
        <v>794.57</v>
      </c>
      <c r="FE25" s="681">
        <v>807.59</v>
      </c>
      <c r="FF25" s="681">
        <v>816.18</v>
      </c>
      <c r="FG25" s="682">
        <v>817.39</v>
      </c>
      <c r="FH25" s="683">
        <v>818.05</v>
      </c>
      <c r="FI25" s="681">
        <v>834.7</v>
      </c>
      <c r="FJ25" s="681">
        <v>850.29</v>
      </c>
      <c r="FK25" s="682">
        <v>864.3</v>
      </c>
      <c r="FL25" s="683">
        <v>870.05</v>
      </c>
      <c r="FM25" s="681">
        <v>872.7</v>
      </c>
      <c r="FN25" s="681">
        <v>864.06</v>
      </c>
      <c r="FO25" s="682">
        <v>857.91</v>
      </c>
      <c r="FP25" s="683">
        <v>858.42</v>
      </c>
      <c r="FQ25" s="681">
        <v>860.31</v>
      </c>
      <c r="FR25" s="681">
        <v>863.19</v>
      </c>
      <c r="FS25" s="682">
        <v>874.18</v>
      </c>
      <c r="FT25" s="683">
        <v>905.63</v>
      </c>
      <c r="FU25" s="681">
        <v>973.75</v>
      </c>
      <c r="FV25" s="681">
        <v>1024.8599999999999</v>
      </c>
      <c r="FW25" s="682">
        <v>1069.68</v>
      </c>
      <c r="FX25" s="683">
        <v>1129.1600000000001</v>
      </c>
      <c r="FY25" s="681">
        <v>1162.67</v>
      </c>
      <c r="FZ25" s="681">
        <v>1169.55</v>
      </c>
      <c r="GA25" s="682">
        <v>1143.96</v>
      </c>
      <c r="GB25" s="683">
        <v>1140.31</v>
      </c>
      <c r="GC25" s="681">
        <v>1159.6400000000001</v>
      </c>
      <c r="GD25" s="681">
        <v>1167.06</v>
      </c>
      <c r="GE25" s="682">
        <v>1158.56</v>
      </c>
      <c r="GF25" s="683">
        <v>1163.25</v>
      </c>
      <c r="GG25" s="681">
        <v>1158.1199999999999</v>
      </c>
      <c r="GH25" s="681">
        <v>1146.96</v>
      </c>
      <c r="GI25" s="682">
        <v>1137.95</v>
      </c>
      <c r="GJ25" s="683">
        <v>1136.3</v>
      </c>
      <c r="GK25" s="681">
        <v>1165.27</v>
      </c>
      <c r="GL25" s="681">
        <v>1180.42</v>
      </c>
      <c r="GM25" s="682">
        <v>1188.0899999999999</v>
      </c>
      <c r="GN25" s="683">
        <v>1195.77</v>
      </c>
      <c r="GO25" s="681">
        <v>1203.44</v>
      </c>
      <c r="GP25" s="681">
        <v>1211.1099999999999</v>
      </c>
      <c r="GQ25" s="682">
        <v>1222.8399999999999</v>
      </c>
      <c r="GR25" s="683">
        <v>1227.6199999999999</v>
      </c>
      <c r="GS25" s="681">
        <v>1235.68</v>
      </c>
      <c r="GT25" s="681">
        <v>1243.73</v>
      </c>
      <c r="GU25" s="682">
        <v>1251.79</v>
      </c>
      <c r="GV25" s="683">
        <v>1259.54</v>
      </c>
      <c r="GW25" s="681">
        <v>1267.8</v>
      </c>
      <c r="GX25" s="681">
        <v>1276.07</v>
      </c>
      <c r="GY25" s="682">
        <v>1284.3399999999999</v>
      </c>
      <c r="GZ25" s="683">
        <v>1292.28</v>
      </c>
      <c r="HA25" s="681">
        <v>1300.77</v>
      </c>
      <c r="HB25" s="681">
        <v>1309.25</v>
      </c>
      <c r="HC25" s="682">
        <v>1317.73</v>
      </c>
      <c r="HD25" s="683">
        <v>1325.88</v>
      </c>
      <c r="HE25" s="681">
        <v>1334.59</v>
      </c>
      <c r="HF25" s="681">
        <v>1343.29</v>
      </c>
      <c r="HG25" s="682">
        <v>1351.99</v>
      </c>
      <c r="HH25" s="683">
        <v>1360.36</v>
      </c>
      <c r="HI25" s="681">
        <v>1369.29</v>
      </c>
      <c r="HJ25" s="681">
        <v>1378.22</v>
      </c>
      <c r="HK25" s="682">
        <v>1387.14</v>
      </c>
      <c r="HL25" s="683">
        <v>1395.73</v>
      </c>
      <c r="HM25" s="681">
        <v>1404.89</v>
      </c>
      <c r="HN25" s="681">
        <v>1414.05</v>
      </c>
      <c r="HO25" s="682">
        <v>1423.21</v>
      </c>
      <c r="HP25" s="683">
        <v>1432.01</v>
      </c>
      <c r="HQ25" s="681">
        <v>1441.41</v>
      </c>
      <c r="HR25" s="681">
        <v>1450.81</v>
      </c>
      <c r="HS25" s="682">
        <v>1460.21</v>
      </c>
      <c r="HT25" s="683">
        <v>1469.25</v>
      </c>
      <c r="HU25" s="681">
        <v>1478.89</v>
      </c>
      <c r="HV25" s="681">
        <v>1488.54</v>
      </c>
      <c r="HW25" s="682">
        <v>1498.18</v>
      </c>
      <c r="HX25" s="683">
        <v>1507.45</v>
      </c>
      <c r="HY25" s="681">
        <v>1517.34</v>
      </c>
      <c r="HZ25" s="681">
        <v>1527.24</v>
      </c>
      <c r="IA25" s="682">
        <v>1537.13</v>
      </c>
      <c r="IB25" s="683">
        <v>1546.64</v>
      </c>
      <c r="IC25" s="681">
        <v>1556.79</v>
      </c>
      <c r="ID25" s="681">
        <v>1566.95</v>
      </c>
      <c r="IE25" s="682">
        <v>1577.1</v>
      </c>
      <c r="IF25" s="683">
        <v>1586.85</v>
      </c>
      <c r="IG25" s="681">
        <v>1597.27</v>
      </c>
      <c r="IH25" s="681">
        <v>1607.69</v>
      </c>
      <c r="II25" s="682">
        <v>1618.1</v>
      </c>
      <c r="IJ25" s="683">
        <v>1628.11</v>
      </c>
      <c r="IK25" s="681">
        <v>1638.8</v>
      </c>
      <c r="IL25" s="681">
        <v>1649.49</v>
      </c>
      <c r="IM25" s="682">
        <v>1660.17</v>
      </c>
      <c r="IN25" s="683">
        <v>1670.44</v>
      </c>
      <c r="IO25" s="681">
        <v>1681.41</v>
      </c>
      <c r="IP25" s="681">
        <v>1692.37</v>
      </c>
      <c r="IQ25" s="682">
        <v>1703.34</v>
      </c>
      <c r="IR25" s="683">
        <v>1713.87</v>
      </c>
      <c r="IS25" s="681">
        <v>1725.12</v>
      </c>
      <c r="IT25" s="681">
        <v>1736.37</v>
      </c>
      <c r="IU25" s="682">
        <v>1747.62</v>
      </c>
      <c r="IV25" s="683">
        <v>1758.44</v>
      </c>
      <c r="IW25" s="681">
        <v>1769.98</v>
      </c>
      <c r="IX25" s="681">
        <v>1781.52</v>
      </c>
      <c r="IY25" s="682">
        <v>1793.06</v>
      </c>
      <c r="IZ25" s="683">
        <v>1804.15</v>
      </c>
      <c r="JA25" s="681">
        <v>1816</v>
      </c>
      <c r="JB25" s="681">
        <v>1827.84</v>
      </c>
      <c r="JC25" s="682">
        <v>1839.68</v>
      </c>
      <c r="JD25" s="683">
        <v>1851.06</v>
      </c>
      <c r="JE25" s="681">
        <v>1863.21</v>
      </c>
      <c r="JF25" s="681">
        <v>1875.36</v>
      </c>
      <c r="JG25" s="682">
        <v>1887.51</v>
      </c>
      <c r="JH25" s="683">
        <v>1899.19</v>
      </c>
      <c r="JI25" s="681">
        <v>1911.66</v>
      </c>
      <c r="JJ25" s="681">
        <v>1924.12</v>
      </c>
      <c r="JK25" s="682">
        <v>1936.59</v>
      </c>
      <c r="JL25" s="683">
        <v>1948.57</v>
      </c>
      <c r="JM25" s="681">
        <v>1961.36</v>
      </c>
      <c r="JN25" s="681">
        <v>1974.15</v>
      </c>
      <c r="JO25" s="682">
        <v>1986.94</v>
      </c>
      <c r="JP25" s="683">
        <v>1999.23</v>
      </c>
      <c r="JQ25" s="681">
        <v>2012.35</v>
      </c>
      <c r="JR25" s="681">
        <v>2025.48</v>
      </c>
      <c r="JS25" s="682">
        <v>2038.6</v>
      </c>
      <c r="JT25" s="683">
        <v>2051.21</v>
      </c>
      <c r="JU25" s="681">
        <v>2064.6799999999998</v>
      </c>
      <c r="JV25" s="681">
        <v>2078.14</v>
      </c>
      <c r="JW25" s="682">
        <v>2091.6</v>
      </c>
      <c r="JX25" s="683">
        <v>2104.54</v>
      </c>
      <c r="JY25" s="681">
        <v>2118.36</v>
      </c>
      <c r="JZ25" s="681">
        <v>2132.17</v>
      </c>
      <c r="KA25" s="682">
        <v>2145.9899999999998</v>
      </c>
      <c r="KB25" s="683">
        <v>2159.2600000000002</v>
      </c>
      <c r="KC25" s="681">
        <v>2173.4299999999998</v>
      </c>
      <c r="KD25" s="681">
        <v>2187.61</v>
      </c>
      <c r="KE25" s="682">
        <v>2201.7800000000002</v>
      </c>
      <c r="KF25" s="683">
        <v>2215.4</v>
      </c>
      <c r="KG25" s="681">
        <v>2229.94</v>
      </c>
      <c r="KH25" s="681">
        <v>2244.4899999999998</v>
      </c>
      <c r="KI25" s="682">
        <v>2259.0300000000002</v>
      </c>
      <c r="KJ25" s="683">
        <v>2273</v>
      </c>
      <c r="KK25" s="681">
        <v>2287.92</v>
      </c>
      <c r="KL25" s="681">
        <v>2302.84</v>
      </c>
      <c r="KM25" s="682">
        <v>2317.7600000000002</v>
      </c>
      <c r="KN25" s="683">
        <v>2332.1</v>
      </c>
      <c r="KO25" s="681">
        <v>2347.41</v>
      </c>
      <c r="KP25" s="681">
        <v>2362.7199999999998</v>
      </c>
      <c r="KQ25" s="682">
        <v>2378.02</v>
      </c>
      <c r="KR25" s="683">
        <v>2392.7399999999998</v>
      </c>
      <c r="KS25" s="681">
        <v>2408.44</v>
      </c>
      <c r="KT25" s="681">
        <v>2424.15</v>
      </c>
      <c r="KU25" s="682">
        <v>2439.85</v>
      </c>
      <c r="KV25" s="683">
        <v>2454.9499999999998</v>
      </c>
      <c r="KW25" s="681">
        <v>2471.06</v>
      </c>
      <c r="KX25" s="681">
        <v>2487.1799999999998</v>
      </c>
      <c r="KY25" s="682">
        <v>2503.29</v>
      </c>
      <c r="KZ25" s="683">
        <v>2518.7800000000002</v>
      </c>
      <c r="LA25" s="681">
        <v>2535.31</v>
      </c>
      <c r="LB25" s="681">
        <v>2551.84</v>
      </c>
      <c r="LC25" s="682">
        <v>2568.37</v>
      </c>
      <c r="LD25" s="683">
        <v>2584.2600000000002</v>
      </c>
      <c r="LE25" s="681">
        <v>2601.23</v>
      </c>
      <c r="LF25" s="681">
        <v>2618.19</v>
      </c>
      <c r="LG25" s="682">
        <v>2635.15</v>
      </c>
      <c r="LH25" s="683">
        <v>2651.45</v>
      </c>
      <c r="LI25" s="681">
        <v>2668.86</v>
      </c>
      <c r="LJ25" s="681">
        <v>2686.26</v>
      </c>
      <c r="LK25" s="682">
        <v>2703.67</v>
      </c>
      <c r="LL25" s="683">
        <v>2720.39</v>
      </c>
      <c r="LM25" s="681">
        <v>2738.25</v>
      </c>
      <c r="LN25" s="681">
        <v>2756.11</v>
      </c>
      <c r="LO25" s="682">
        <v>2773.96</v>
      </c>
      <c r="LP25" s="683">
        <v>2791.12</v>
      </c>
      <c r="LQ25" s="681">
        <v>2809.44</v>
      </c>
      <c r="LR25" s="681">
        <v>2827.76</v>
      </c>
      <c r="LS25" s="682">
        <v>2846.08</v>
      </c>
      <c r="LT25" s="683">
        <v>2863.69</v>
      </c>
      <c r="LU25" s="681">
        <v>2882.49</v>
      </c>
      <c r="LV25" s="681">
        <v>2901.29</v>
      </c>
      <c r="LW25" s="682">
        <v>2920.08</v>
      </c>
      <c r="LX25" s="683">
        <v>2938.15</v>
      </c>
      <c r="LY25" s="681">
        <v>2957.43</v>
      </c>
      <c r="LZ25" s="681">
        <v>2976.72</v>
      </c>
      <c r="MA25" s="682">
        <v>2996.01</v>
      </c>
      <c r="MB25" s="683">
        <v>3014.54</v>
      </c>
      <c r="MC25" s="681">
        <v>3034.33</v>
      </c>
      <c r="MD25" s="681">
        <v>3054.11</v>
      </c>
      <c r="ME25" s="682">
        <v>3073.9</v>
      </c>
      <c r="MF25" s="683">
        <v>3092.92</v>
      </c>
      <c r="MG25" s="681">
        <v>3113.22</v>
      </c>
      <c r="MH25" s="681">
        <v>3133.52</v>
      </c>
      <c r="MI25" s="682">
        <v>3153.82</v>
      </c>
      <c r="MJ25" s="683">
        <v>3173.33</v>
      </c>
      <c r="MK25" s="681">
        <v>3194.16</v>
      </c>
      <c r="ML25" s="681">
        <v>3214.99</v>
      </c>
      <c r="MM25" s="682">
        <v>3235.82</v>
      </c>
      <c r="MN25" s="683">
        <v>3255.84</v>
      </c>
      <c r="MO25" s="681">
        <v>3277.21</v>
      </c>
      <c r="MP25" s="681">
        <v>3298.58</v>
      </c>
      <c r="MQ25" s="682">
        <v>3319.95</v>
      </c>
      <c r="MR25" s="683">
        <v>3340.49</v>
      </c>
      <c r="MS25" s="681">
        <v>3362.42</v>
      </c>
      <c r="MT25" s="681">
        <v>3384.35</v>
      </c>
      <c r="MU25" s="682">
        <v>3406.27</v>
      </c>
      <c r="MV25" s="683">
        <v>3427.34</v>
      </c>
      <c r="MW25" s="681">
        <v>3449.84</v>
      </c>
      <c r="MX25" s="681">
        <v>3472.34</v>
      </c>
      <c r="MY25" s="682">
        <v>3494.84</v>
      </c>
      <c r="MZ25" s="683">
        <v>3516.46</v>
      </c>
      <c r="NA25" s="681">
        <v>3539.54</v>
      </c>
      <c r="NB25" s="681">
        <v>3562.62</v>
      </c>
      <c r="NC25" s="682">
        <v>3585.7</v>
      </c>
      <c r="ND25" s="683">
        <v>3607.88</v>
      </c>
      <c r="NE25" s="681">
        <v>3631.57</v>
      </c>
      <c r="NF25" s="681">
        <v>3655.25</v>
      </c>
      <c r="NG25" s="682">
        <v>3678.93</v>
      </c>
      <c r="NH25" s="683">
        <v>3701.69</v>
      </c>
      <c r="NI25" s="681">
        <v>3725.99</v>
      </c>
      <c r="NJ25" s="681">
        <v>3750.28</v>
      </c>
      <c r="NK25" s="682">
        <v>3774.58</v>
      </c>
      <c r="NL25" s="683">
        <v>3797.93</v>
      </c>
      <c r="NM25" s="681">
        <v>3822.86</v>
      </c>
      <c r="NN25" s="681">
        <v>3847.79</v>
      </c>
      <c r="NO25" s="682">
        <v>3872.72</v>
      </c>
      <c r="NP25" s="683">
        <v>3896.68</v>
      </c>
      <c r="NQ25" s="681">
        <v>3922.26</v>
      </c>
      <c r="NR25" s="681">
        <v>3947.83</v>
      </c>
      <c r="NS25" s="682">
        <v>3973.41</v>
      </c>
      <c r="NT25" s="683">
        <v>3997.99</v>
      </c>
      <c r="NU25" s="681">
        <v>4024.23</v>
      </c>
      <c r="NV25" s="681">
        <v>4050.48</v>
      </c>
      <c r="NW25" s="682">
        <v>4076.72</v>
      </c>
      <c r="NX25" s="683">
        <v>4101.9399999999996</v>
      </c>
      <c r="NY25" s="681">
        <v>4128.8599999999997</v>
      </c>
      <c r="NZ25" s="681">
        <v>4155.79</v>
      </c>
      <c r="OA25" s="682">
        <v>4182.71</v>
      </c>
      <c r="OB25" s="683">
        <v>4208.59</v>
      </c>
      <c r="OC25" s="681">
        <v>4236.22</v>
      </c>
      <c r="OD25" s="681">
        <v>4263.84</v>
      </c>
      <c r="OE25" s="682">
        <v>4291.47</v>
      </c>
      <c r="OF25" s="683">
        <v>4318.01</v>
      </c>
      <c r="OG25" s="681">
        <v>4346.3599999999997</v>
      </c>
      <c r="OH25" s="681">
        <v>4374.7</v>
      </c>
      <c r="OI25" s="682">
        <v>4403.04</v>
      </c>
      <c r="OJ25" s="683">
        <v>4430.28</v>
      </c>
      <c r="OK25" s="681">
        <v>4459.3599999999997</v>
      </c>
      <c r="OL25" s="681">
        <v>4488.4399999999996</v>
      </c>
      <c r="OM25" s="682">
        <v>4517.5200000000004</v>
      </c>
      <c r="ON25" s="683">
        <v>4545.47</v>
      </c>
      <c r="OO25" s="681">
        <v>4575.3100000000004</v>
      </c>
      <c r="OP25" s="681">
        <v>4605.1400000000003</v>
      </c>
      <c r="OQ25" s="682">
        <v>4634.9799999999996</v>
      </c>
      <c r="OR25" s="683">
        <v>4663.6499999999996</v>
      </c>
      <c r="OS25" s="681">
        <v>4694.26</v>
      </c>
      <c r="OT25" s="681">
        <v>4724.88</v>
      </c>
      <c r="OU25" s="682">
        <v>4755.49</v>
      </c>
      <c r="OV25" s="683">
        <v>4784.91</v>
      </c>
      <c r="OW25" s="681">
        <v>4816.3100000000004</v>
      </c>
      <c r="OX25" s="681">
        <v>4847.72</v>
      </c>
      <c r="OY25" s="682">
        <v>4879.13</v>
      </c>
      <c r="OZ25" s="683">
        <v>4909.3100000000004</v>
      </c>
      <c r="PA25" s="681">
        <v>4941.54</v>
      </c>
      <c r="PB25" s="681">
        <v>4973.76</v>
      </c>
      <c r="PC25" s="682">
        <v>5005.99</v>
      </c>
      <c r="PD25" s="683">
        <v>5036.96</v>
      </c>
      <c r="PE25" s="681">
        <v>5070.0200000000004</v>
      </c>
      <c r="PF25" s="681">
        <v>5103.08</v>
      </c>
      <c r="PG25" s="682">
        <v>5136.1400000000003</v>
      </c>
      <c r="PH25" s="683">
        <v>5167.92</v>
      </c>
      <c r="PI25" s="681">
        <v>5201.84</v>
      </c>
      <c r="PJ25" s="681">
        <v>5235.76</v>
      </c>
      <c r="PK25" s="682">
        <v>5269.68</v>
      </c>
      <c r="PL25" s="683">
        <v>5302.28</v>
      </c>
      <c r="PM25" s="681">
        <v>5337.09</v>
      </c>
      <c r="PN25" s="681">
        <v>5371.89</v>
      </c>
      <c r="PO25" s="682">
        <v>5406.7</v>
      </c>
      <c r="PP25" s="683">
        <v>5440.14</v>
      </c>
      <c r="PQ25" s="681">
        <v>5475.85</v>
      </c>
      <c r="PR25" s="681">
        <v>5511.56</v>
      </c>
      <c r="PS25" s="682">
        <v>5547.27</v>
      </c>
      <c r="PT25" s="683">
        <v>5581.59</v>
      </c>
      <c r="PU25" s="681">
        <v>5618.22</v>
      </c>
      <c r="PV25" s="681">
        <v>5654.86</v>
      </c>
      <c r="PW25" s="682">
        <v>5691.5</v>
      </c>
      <c r="PX25" s="683">
        <v>5726.71</v>
      </c>
      <c r="PY25" s="681">
        <v>5764.3</v>
      </c>
      <c r="PZ25" s="681">
        <v>5801.89</v>
      </c>
      <c r="QA25" s="682">
        <v>5839.48</v>
      </c>
      <c r="QB25" s="683">
        <v>5875.6</v>
      </c>
      <c r="QC25" s="681">
        <v>5914.17</v>
      </c>
      <c r="QD25" s="681">
        <v>5952.74</v>
      </c>
      <c r="QE25" s="682">
        <v>5991.3</v>
      </c>
      <c r="QF25" s="683">
        <v>6028.37</v>
      </c>
      <c r="QG25" s="681">
        <v>6067.94</v>
      </c>
      <c r="QH25" s="681">
        <v>6107.51</v>
      </c>
      <c r="QI25" s="682">
        <v>6147.08</v>
      </c>
      <c r="QJ25" s="683">
        <v>6185.1</v>
      </c>
      <c r="QK25" s="681">
        <v>6225.7</v>
      </c>
      <c r="QL25" s="681">
        <v>6266.3</v>
      </c>
      <c r="QM25" s="682">
        <v>6306.9</v>
      </c>
      <c r="QN25" s="683">
        <v>6345.92</v>
      </c>
      <c r="QO25" s="681">
        <v>6387.57</v>
      </c>
      <c r="QP25" s="681">
        <v>6429.23</v>
      </c>
      <c r="QQ25" s="682">
        <v>6470.88</v>
      </c>
      <c r="QR25" s="683">
        <v>6510.91</v>
      </c>
      <c r="QS25" s="681">
        <v>6553.65</v>
      </c>
      <c r="QT25" s="681">
        <v>6596.39</v>
      </c>
      <c r="QU25" s="682">
        <v>6639.12</v>
      </c>
      <c r="QV25" s="683">
        <v>6680.19</v>
      </c>
      <c r="QW25" s="681">
        <v>6724.04</v>
      </c>
      <c r="QX25" s="681">
        <v>6767.89</v>
      </c>
      <c r="QY25" s="682">
        <v>6811.74</v>
      </c>
      <c r="QZ25" s="683">
        <v>6853.88</v>
      </c>
      <c r="RA25" s="681">
        <v>6898.87</v>
      </c>
      <c r="RB25" s="681">
        <v>6943.86</v>
      </c>
      <c r="RC25" s="682">
        <v>6988.85</v>
      </c>
      <c r="RD25" s="683">
        <v>7032.08</v>
      </c>
      <c r="RE25" s="681">
        <v>7078.24</v>
      </c>
      <c r="RF25" s="681">
        <v>7124.4</v>
      </c>
      <c r="RG25" s="682">
        <v>7170.56</v>
      </c>
      <c r="RH25" s="683">
        <v>7214.91</v>
      </c>
      <c r="RI25" s="681">
        <v>7262.27</v>
      </c>
      <c r="RJ25" s="681">
        <v>7309.63</v>
      </c>
      <c r="RK25" s="682">
        <v>7356.99</v>
      </c>
      <c r="RL25" s="683">
        <v>7402.5</v>
      </c>
      <c r="RM25" s="681">
        <v>7451.09</v>
      </c>
      <c r="RN25" s="681">
        <v>7499.68</v>
      </c>
      <c r="RO25" s="682">
        <v>7548.27</v>
      </c>
      <c r="RP25" s="683">
        <v>7594.97</v>
      </c>
      <c r="RQ25" s="681">
        <v>7644.82</v>
      </c>
      <c r="RR25" s="681">
        <v>7694.67</v>
      </c>
      <c r="RS25" s="682">
        <v>7744.53</v>
      </c>
      <c r="RT25" s="683">
        <v>7792.44</v>
      </c>
      <c r="RU25" s="681">
        <v>7843.59</v>
      </c>
      <c r="RV25" s="681">
        <v>7894.74</v>
      </c>
      <c r="RW25" s="682">
        <v>7945.89</v>
      </c>
      <c r="RX25" s="683">
        <v>7995.04</v>
      </c>
      <c r="RY25" s="681">
        <v>8047.52</v>
      </c>
      <c r="RZ25" s="681">
        <v>8100</v>
      </c>
      <c r="SA25" s="682">
        <v>8152.48</v>
      </c>
    </row>
    <row r="26" spans="1:497" s="372" customFormat="1" ht="16.5" thickTop="1" thickBot="1">
      <c r="A26" s="507"/>
      <c r="B26" s="458"/>
      <c r="C26" s="458"/>
      <c r="D26" s="458"/>
      <c r="E26" s="458"/>
      <c r="F26" s="515" t="s">
        <v>408</v>
      </c>
      <c r="G26" s="464">
        <v>25</v>
      </c>
      <c r="H26" s="474" t="s">
        <v>382</v>
      </c>
      <c r="I26" s="525">
        <v>25</v>
      </c>
      <c r="J26" s="515"/>
      <c r="K26" s="685">
        <v>1.0000000000000002</v>
      </c>
      <c r="L26" s="624">
        <v>270.89</v>
      </c>
      <c r="M26" s="624">
        <v>276.33</v>
      </c>
      <c r="N26" s="624">
        <v>285.85000000000002</v>
      </c>
      <c r="O26" s="686">
        <v>289.76</v>
      </c>
      <c r="P26" s="624">
        <v>295.87</v>
      </c>
      <c r="Q26" s="624">
        <v>303.91000000000003</v>
      </c>
      <c r="R26" s="624">
        <v>314.31</v>
      </c>
      <c r="S26" s="686">
        <v>318.24</v>
      </c>
      <c r="T26" s="687">
        <v>323.45</v>
      </c>
      <c r="U26" s="624">
        <v>325.24</v>
      </c>
      <c r="V26" s="624">
        <v>335.09</v>
      </c>
      <c r="W26" s="686">
        <v>335.72</v>
      </c>
      <c r="X26" s="687">
        <v>336.75</v>
      </c>
      <c r="Y26" s="624">
        <v>337.22</v>
      </c>
      <c r="Z26" s="624">
        <v>342.77</v>
      </c>
      <c r="AA26" s="686">
        <v>344.12</v>
      </c>
      <c r="AB26" s="687">
        <v>345.25</v>
      </c>
      <c r="AC26" s="624">
        <v>348.43</v>
      </c>
      <c r="AD26" s="624">
        <v>352.39</v>
      </c>
      <c r="AE26" s="686">
        <v>352.45</v>
      </c>
      <c r="AF26" s="687">
        <v>353.23</v>
      </c>
      <c r="AG26" s="624">
        <v>353.64</v>
      </c>
      <c r="AH26" s="624">
        <v>355.73</v>
      </c>
      <c r="AI26" s="686">
        <v>354.66</v>
      </c>
      <c r="AJ26" s="687">
        <v>354.6</v>
      </c>
      <c r="AK26" s="624">
        <v>356.25</v>
      </c>
      <c r="AL26" s="624">
        <v>357.4</v>
      </c>
      <c r="AM26" s="686">
        <v>356.91</v>
      </c>
      <c r="AN26" s="687">
        <v>357.75</v>
      </c>
      <c r="AO26" s="624">
        <v>359.01</v>
      </c>
      <c r="AP26" s="624">
        <v>362.94</v>
      </c>
      <c r="AQ26" s="686">
        <v>366.08</v>
      </c>
      <c r="AR26" s="687">
        <v>369.3</v>
      </c>
      <c r="AS26" s="624">
        <v>373.44</v>
      </c>
      <c r="AT26" s="624">
        <v>376.76</v>
      </c>
      <c r="AU26" s="686">
        <v>378.56</v>
      </c>
      <c r="AV26" s="687">
        <v>383.22</v>
      </c>
      <c r="AW26" s="624">
        <v>387.78</v>
      </c>
      <c r="AX26" s="624">
        <v>391.19</v>
      </c>
      <c r="AY26" s="686">
        <v>392.55</v>
      </c>
      <c r="AZ26" s="687">
        <v>393.28</v>
      </c>
      <c r="BA26" s="624">
        <v>396.19</v>
      </c>
      <c r="BB26" s="624">
        <v>399.75</v>
      </c>
      <c r="BC26" s="686">
        <v>404.15</v>
      </c>
      <c r="BD26" s="687">
        <v>405.07</v>
      </c>
      <c r="BE26" s="624">
        <v>405.25</v>
      </c>
      <c r="BF26" s="624">
        <v>408.48</v>
      </c>
      <c r="BG26" s="686">
        <v>408.68</v>
      </c>
      <c r="BH26" s="687">
        <v>410.77</v>
      </c>
      <c r="BI26" s="624">
        <v>414.89</v>
      </c>
      <c r="BJ26" s="624">
        <v>417.22</v>
      </c>
      <c r="BK26" s="686">
        <v>418.01</v>
      </c>
      <c r="BL26" s="687">
        <v>422.05</v>
      </c>
      <c r="BM26" s="624">
        <v>428.85</v>
      </c>
      <c r="BN26" s="624">
        <v>429.04</v>
      </c>
      <c r="BO26" s="686">
        <v>431.4</v>
      </c>
      <c r="BP26" s="687">
        <v>435.65</v>
      </c>
      <c r="BQ26" s="624">
        <v>438.47</v>
      </c>
      <c r="BR26" s="624">
        <v>440.77</v>
      </c>
      <c r="BS26" s="686">
        <v>442.92</v>
      </c>
      <c r="BT26" s="687">
        <v>446.34</v>
      </c>
      <c r="BU26" s="624">
        <v>452.21</v>
      </c>
      <c r="BV26" s="624">
        <v>455.44</v>
      </c>
      <c r="BW26" s="686">
        <v>455.24</v>
      </c>
      <c r="BX26" s="687">
        <v>456.46</v>
      </c>
      <c r="BY26" s="624">
        <v>460.75</v>
      </c>
      <c r="BZ26" s="624">
        <v>464.13</v>
      </c>
      <c r="CA26" s="686">
        <v>467.28</v>
      </c>
      <c r="CB26" s="687">
        <v>468.6</v>
      </c>
      <c r="CC26" s="624">
        <v>471.96</v>
      </c>
      <c r="CD26" s="624">
        <v>473.39</v>
      </c>
      <c r="CE26" s="686">
        <v>474.74</v>
      </c>
      <c r="CF26" s="687">
        <v>476.72</v>
      </c>
      <c r="CG26" s="624">
        <v>478.83</v>
      </c>
      <c r="CH26" s="624">
        <v>478.86</v>
      </c>
      <c r="CI26" s="686">
        <v>478.01</v>
      </c>
      <c r="CJ26" s="687">
        <v>479.74</v>
      </c>
      <c r="CK26" s="624">
        <v>484.42</v>
      </c>
      <c r="CL26" s="624">
        <v>490.61</v>
      </c>
      <c r="CM26" s="686">
        <v>490.05</v>
      </c>
      <c r="CN26" s="687">
        <v>493.28</v>
      </c>
      <c r="CO26" s="624">
        <v>496.38</v>
      </c>
      <c r="CP26" s="624">
        <v>498.13</v>
      </c>
      <c r="CQ26" s="686">
        <v>500.48</v>
      </c>
      <c r="CR26" s="687">
        <v>501.17</v>
      </c>
      <c r="CS26" s="624">
        <v>501.33</v>
      </c>
      <c r="CT26" s="624">
        <v>505.47</v>
      </c>
      <c r="CU26" s="686">
        <v>506.11</v>
      </c>
      <c r="CV26" s="624">
        <v>507.18</v>
      </c>
      <c r="CW26" s="624">
        <v>516.82000000000005</v>
      </c>
      <c r="CX26" s="624">
        <v>522.4</v>
      </c>
      <c r="CY26" s="686">
        <v>523.44000000000005</v>
      </c>
      <c r="CZ26" s="687">
        <v>525.26</v>
      </c>
      <c r="DA26" s="624">
        <v>528.29999999999995</v>
      </c>
      <c r="DB26" s="624">
        <v>530.64</v>
      </c>
      <c r="DC26" s="686">
        <v>535.59</v>
      </c>
      <c r="DD26" s="687">
        <v>544.89</v>
      </c>
      <c r="DE26" s="624">
        <v>566.51</v>
      </c>
      <c r="DF26" s="624">
        <v>578.66999999999996</v>
      </c>
      <c r="DG26" s="686">
        <v>595.09</v>
      </c>
      <c r="DH26" s="687">
        <v>599.22</v>
      </c>
      <c r="DI26" s="624">
        <v>604.49</v>
      </c>
      <c r="DJ26" s="624">
        <v>608.79</v>
      </c>
      <c r="DK26" s="686">
        <v>620.94000000000005</v>
      </c>
      <c r="DL26" s="687">
        <v>630.42999999999995</v>
      </c>
      <c r="DM26" s="624">
        <v>638.08000000000004</v>
      </c>
      <c r="DN26" s="624">
        <v>644.95000000000005</v>
      </c>
      <c r="DO26" s="686">
        <v>654.19000000000005</v>
      </c>
      <c r="DP26" s="687">
        <v>657.49</v>
      </c>
      <c r="DQ26" s="624">
        <v>674.89</v>
      </c>
      <c r="DR26" s="624">
        <v>681.29</v>
      </c>
      <c r="DS26" s="686">
        <v>680.42</v>
      </c>
      <c r="DT26" s="687">
        <v>687.9</v>
      </c>
      <c r="DU26" s="624">
        <v>708.36</v>
      </c>
      <c r="DV26" s="624">
        <v>738.89</v>
      </c>
      <c r="DW26" s="686">
        <v>731.03</v>
      </c>
      <c r="DX26" s="687">
        <v>705.87</v>
      </c>
      <c r="DY26" s="624">
        <v>697.73</v>
      </c>
      <c r="DZ26" s="624">
        <v>702.67</v>
      </c>
      <c r="EA26" s="686">
        <v>705.72</v>
      </c>
      <c r="EB26" s="687">
        <v>713.39</v>
      </c>
      <c r="EC26" s="624">
        <v>722.89</v>
      </c>
      <c r="ED26" s="624">
        <v>729.23</v>
      </c>
      <c r="EE26" s="686">
        <v>731.19</v>
      </c>
      <c r="EF26" s="687">
        <v>739.86</v>
      </c>
      <c r="EG26" s="624">
        <v>756.92</v>
      </c>
      <c r="EH26" s="624">
        <v>764.34</v>
      </c>
      <c r="EI26" s="686">
        <v>764.82</v>
      </c>
      <c r="EJ26" s="687">
        <v>769.23</v>
      </c>
      <c r="EK26" s="624">
        <v>775.01</v>
      </c>
      <c r="EL26" s="624">
        <v>773.35</v>
      </c>
      <c r="EM26" s="686">
        <v>777.41</v>
      </c>
      <c r="EN26" s="687">
        <v>782.27</v>
      </c>
      <c r="EO26" s="624">
        <v>786.67</v>
      </c>
      <c r="EP26" s="624">
        <v>789.56</v>
      </c>
      <c r="EQ26" s="686">
        <v>792.07</v>
      </c>
      <c r="ER26" s="687">
        <v>797.85</v>
      </c>
      <c r="ES26" s="624">
        <v>802.53</v>
      </c>
      <c r="ET26" s="624">
        <v>808.31</v>
      </c>
      <c r="EU26" s="686">
        <v>807.52</v>
      </c>
      <c r="EV26" s="687">
        <v>805.97</v>
      </c>
      <c r="EW26" s="624">
        <v>801.94</v>
      </c>
      <c r="EX26" s="624">
        <v>808.19</v>
      </c>
      <c r="EY26" s="686">
        <v>803.77</v>
      </c>
      <c r="EZ26" s="687">
        <v>801.82</v>
      </c>
      <c r="FA26" s="624">
        <v>805.71</v>
      </c>
      <c r="FB26" s="624">
        <v>818.83</v>
      </c>
      <c r="FC26" s="686">
        <v>817.3</v>
      </c>
      <c r="FD26" s="687">
        <v>823.47</v>
      </c>
      <c r="FE26" s="624">
        <v>831.91</v>
      </c>
      <c r="FF26" s="624">
        <v>841.4</v>
      </c>
      <c r="FG26" s="686">
        <v>845.51</v>
      </c>
      <c r="FH26" s="687">
        <v>844.49</v>
      </c>
      <c r="FI26" s="624">
        <v>855.27</v>
      </c>
      <c r="FJ26" s="624">
        <v>869.33</v>
      </c>
      <c r="FK26" s="686">
        <v>881.15</v>
      </c>
      <c r="FL26" s="687">
        <v>882.69</v>
      </c>
      <c r="FM26" s="624">
        <v>888.93</v>
      </c>
      <c r="FN26" s="624">
        <v>892.31</v>
      </c>
      <c r="FO26" s="686">
        <v>890.36</v>
      </c>
      <c r="FP26" s="687">
        <v>893.31</v>
      </c>
      <c r="FQ26" s="624">
        <v>890.14</v>
      </c>
      <c r="FR26" s="624">
        <v>897.67</v>
      </c>
      <c r="FS26" s="686">
        <v>907.64</v>
      </c>
      <c r="FT26" s="687">
        <v>928.78</v>
      </c>
      <c r="FU26" s="624">
        <v>971.54</v>
      </c>
      <c r="FV26" s="624">
        <v>1005.06</v>
      </c>
      <c r="FW26" s="686">
        <v>1033.8399999999999</v>
      </c>
      <c r="FX26" s="687">
        <v>1073.97</v>
      </c>
      <c r="FY26" s="624">
        <v>1108.73</v>
      </c>
      <c r="FZ26" s="624">
        <v>1120.1600000000001</v>
      </c>
      <c r="GA26" s="686">
        <v>1120.76</v>
      </c>
      <c r="GB26" s="687">
        <v>1121.67</v>
      </c>
      <c r="GC26" s="624">
        <v>1130.44</v>
      </c>
      <c r="GD26" s="624">
        <v>1138.98</v>
      </c>
      <c r="GE26" s="686">
        <v>1144.03</v>
      </c>
      <c r="GF26" s="687">
        <v>1149.32</v>
      </c>
      <c r="GG26" s="624">
        <v>1155.42</v>
      </c>
      <c r="GH26" s="624">
        <v>1157.94</v>
      </c>
      <c r="GI26" s="686">
        <v>1157.2</v>
      </c>
      <c r="GJ26" s="687">
        <v>1162.49</v>
      </c>
      <c r="GK26" s="624">
        <v>1178.02</v>
      </c>
      <c r="GL26" s="624">
        <v>1192.24</v>
      </c>
      <c r="GM26" s="686">
        <v>1199.99</v>
      </c>
      <c r="GN26" s="687">
        <v>1207.74</v>
      </c>
      <c r="GO26" s="624">
        <v>1215.49</v>
      </c>
      <c r="GP26" s="624">
        <v>1223.24</v>
      </c>
      <c r="GQ26" s="686">
        <v>1235.0899999999999</v>
      </c>
      <c r="GR26" s="687">
        <v>1239.9100000000001</v>
      </c>
      <c r="GS26" s="624">
        <v>1248.05</v>
      </c>
      <c r="GT26" s="624">
        <v>1256.19</v>
      </c>
      <c r="GU26" s="686">
        <v>1264.33</v>
      </c>
      <c r="GV26" s="687">
        <v>1272.1500000000001</v>
      </c>
      <c r="GW26" s="624">
        <v>1280.5</v>
      </c>
      <c r="GX26" s="624">
        <v>1288.8499999999999</v>
      </c>
      <c r="GY26" s="686">
        <v>1297.2</v>
      </c>
      <c r="GZ26" s="687">
        <v>1305.23</v>
      </c>
      <c r="HA26" s="624">
        <v>1313.79</v>
      </c>
      <c r="HB26" s="624">
        <v>1322.36</v>
      </c>
      <c r="HC26" s="686">
        <v>1330.93</v>
      </c>
      <c r="HD26" s="687">
        <v>1339.16</v>
      </c>
      <c r="HE26" s="624">
        <v>1347.95</v>
      </c>
      <c r="HF26" s="624">
        <v>1356.74</v>
      </c>
      <c r="HG26" s="686">
        <v>1365.53</v>
      </c>
      <c r="HH26" s="687">
        <v>1373.98</v>
      </c>
      <c r="HI26" s="624">
        <v>1383</v>
      </c>
      <c r="HJ26" s="624">
        <v>1392.02</v>
      </c>
      <c r="HK26" s="686">
        <v>1401.04</v>
      </c>
      <c r="HL26" s="687">
        <v>1409.7</v>
      </c>
      <c r="HM26" s="624">
        <v>1418.96</v>
      </c>
      <c r="HN26" s="624">
        <v>1428.21</v>
      </c>
      <c r="HO26" s="686">
        <v>1437.46</v>
      </c>
      <c r="HP26" s="687">
        <v>1446.36</v>
      </c>
      <c r="HQ26" s="624">
        <v>1455.85</v>
      </c>
      <c r="HR26" s="624">
        <v>1465.34</v>
      </c>
      <c r="HS26" s="686">
        <v>1474.84</v>
      </c>
      <c r="HT26" s="687">
        <v>1483.96</v>
      </c>
      <c r="HU26" s="624">
        <v>1493.7</v>
      </c>
      <c r="HV26" s="624">
        <v>1503.44</v>
      </c>
      <c r="HW26" s="686">
        <v>1513.18</v>
      </c>
      <c r="HX26" s="687">
        <v>1522.54</v>
      </c>
      <c r="HY26" s="624">
        <v>1532.54</v>
      </c>
      <c r="HZ26" s="624">
        <v>1542.53</v>
      </c>
      <c r="IA26" s="686">
        <v>1552.53</v>
      </c>
      <c r="IB26" s="687">
        <v>1562.13</v>
      </c>
      <c r="IC26" s="624">
        <v>1572.38</v>
      </c>
      <c r="ID26" s="624">
        <v>1582.64</v>
      </c>
      <c r="IE26" s="686">
        <v>1592.89</v>
      </c>
      <c r="IF26" s="687">
        <v>1602.75</v>
      </c>
      <c r="IG26" s="624">
        <v>1613.27</v>
      </c>
      <c r="IH26" s="624">
        <v>1623.79</v>
      </c>
      <c r="II26" s="686">
        <v>1634.31</v>
      </c>
      <c r="IJ26" s="687">
        <v>1644.42</v>
      </c>
      <c r="IK26" s="624">
        <v>1655.21</v>
      </c>
      <c r="IL26" s="624">
        <v>1666</v>
      </c>
      <c r="IM26" s="686">
        <v>1676.8</v>
      </c>
      <c r="IN26" s="687">
        <v>1687.17</v>
      </c>
      <c r="IO26" s="624">
        <v>1698.25</v>
      </c>
      <c r="IP26" s="624">
        <v>1709.32</v>
      </c>
      <c r="IQ26" s="686">
        <v>1720.4</v>
      </c>
      <c r="IR26" s="687">
        <v>1731.04</v>
      </c>
      <c r="IS26" s="624">
        <v>1742.4</v>
      </c>
      <c r="IT26" s="624">
        <v>1753.76</v>
      </c>
      <c r="IU26" s="686">
        <v>1765.13</v>
      </c>
      <c r="IV26" s="687">
        <v>1776.05</v>
      </c>
      <c r="IW26" s="624">
        <v>1787.7</v>
      </c>
      <c r="IX26" s="624">
        <v>1799.36</v>
      </c>
      <c r="IY26" s="686">
        <v>1811.02</v>
      </c>
      <c r="IZ26" s="687">
        <v>1822.22</v>
      </c>
      <c r="JA26" s="624">
        <v>1834.18</v>
      </c>
      <c r="JB26" s="624">
        <v>1846.14</v>
      </c>
      <c r="JC26" s="686">
        <v>1858.11</v>
      </c>
      <c r="JD26" s="687">
        <v>1869.6</v>
      </c>
      <c r="JE26" s="624">
        <v>1881.87</v>
      </c>
      <c r="JF26" s="624">
        <v>1894.14</v>
      </c>
      <c r="JG26" s="686">
        <v>1906.42</v>
      </c>
      <c r="JH26" s="687">
        <v>1918.21</v>
      </c>
      <c r="JI26" s="624">
        <v>1930.8</v>
      </c>
      <c r="JJ26" s="624">
        <v>1943.39</v>
      </c>
      <c r="JK26" s="686">
        <v>1955.98</v>
      </c>
      <c r="JL26" s="687">
        <v>1968.08</v>
      </c>
      <c r="JM26" s="624">
        <v>1981</v>
      </c>
      <c r="JN26" s="624">
        <v>1993.92</v>
      </c>
      <c r="JO26" s="686">
        <v>2006.84</v>
      </c>
      <c r="JP26" s="687">
        <v>2019.25</v>
      </c>
      <c r="JQ26" s="624">
        <v>2032.51</v>
      </c>
      <c r="JR26" s="624">
        <v>2045.76</v>
      </c>
      <c r="JS26" s="686">
        <v>2059.02</v>
      </c>
      <c r="JT26" s="687">
        <v>2071.75</v>
      </c>
      <c r="JU26" s="624">
        <v>2085.35</v>
      </c>
      <c r="JV26" s="624">
        <v>2098.9499999999998</v>
      </c>
      <c r="JW26" s="686">
        <v>2112.5500000000002</v>
      </c>
      <c r="JX26" s="687">
        <v>2125.62</v>
      </c>
      <c r="JY26" s="624">
        <v>2139.5700000000002</v>
      </c>
      <c r="JZ26" s="624">
        <v>2153.52</v>
      </c>
      <c r="KA26" s="686">
        <v>2167.48</v>
      </c>
      <c r="KB26" s="687">
        <v>2180.89</v>
      </c>
      <c r="KC26" s="624">
        <v>2195.1999999999998</v>
      </c>
      <c r="KD26" s="624">
        <v>2209.52</v>
      </c>
      <c r="KE26" s="686">
        <v>2223.83</v>
      </c>
      <c r="KF26" s="687">
        <v>2237.59</v>
      </c>
      <c r="KG26" s="624">
        <v>2252.2800000000002</v>
      </c>
      <c r="KH26" s="624">
        <v>2266.96</v>
      </c>
      <c r="KI26" s="686">
        <v>2281.65</v>
      </c>
      <c r="KJ26" s="687">
        <v>2295.77</v>
      </c>
      <c r="KK26" s="624">
        <v>2310.84</v>
      </c>
      <c r="KL26" s="624">
        <v>2325.9</v>
      </c>
      <c r="KM26" s="686">
        <v>2340.9699999999998</v>
      </c>
      <c r="KN26" s="687">
        <v>2355.46</v>
      </c>
      <c r="KO26" s="624">
        <v>2370.92</v>
      </c>
      <c r="KP26" s="624">
        <v>2386.38</v>
      </c>
      <c r="KQ26" s="686">
        <v>2401.84</v>
      </c>
      <c r="KR26" s="687">
        <v>2416.6999999999998</v>
      </c>
      <c r="KS26" s="624">
        <v>2432.56</v>
      </c>
      <c r="KT26" s="624">
        <v>2448.42</v>
      </c>
      <c r="KU26" s="686">
        <v>2464.29</v>
      </c>
      <c r="KV26" s="687">
        <v>2479.5300000000002</v>
      </c>
      <c r="KW26" s="624">
        <v>2495.81</v>
      </c>
      <c r="KX26" s="624">
        <v>2512.08</v>
      </c>
      <c r="KY26" s="686">
        <v>2528.36</v>
      </c>
      <c r="KZ26" s="687">
        <v>2544</v>
      </c>
      <c r="LA26" s="624">
        <v>2560.6999999999998</v>
      </c>
      <c r="LB26" s="624">
        <v>2577.4</v>
      </c>
      <c r="LC26" s="686">
        <v>2594.1</v>
      </c>
      <c r="LD26" s="687">
        <v>2610.14</v>
      </c>
      <c r="LE26" s="624">
        <v>2627.28</v>
      </c>
      <c r="LF26" s="624">
        <v>2644.41</v>
      </c>
      <c r="LG26" s="686">
        <v>2661.54</v>
      </c>
      <c r="LH26" s="687">
        <v>2678.01</v>
      </c>
      <c r="LI26" s="624">
        <v>2695.59</v>
      </c>
      <c r="LJ26" s="624">
        <v>2713.16</v>
      </c>
      <c r="LK26" s="686">
        <v>2730.74</v>
      </c>
      <c r="LL26" s="687">
        <v>2747.64</v>
      </c>
      <c r="LM26" s="624">
        <v>2765.67</v>
      </c>
      <c r="LN26" s="624">
        <v>2783.71</v>
      </c>
      <c r="LO26" s="686">
        <v>2801.74</v>
      </c>
      <c r="LP26" s="687">
        <v>2819.07</v>
      </c>
      <c r="LQ26" s="624">
        <v>2837.58</v>
      </c>
      <c r="LR26" s="624">
        <v>2856.08</v>
      </c>
      <c r="LS26" s="686">
        <v>2874.59</v>
      </c>
      <c r="LT26" s="687">
        <v>2892.37</v>
      </c>
      <c r="LU26" s="624">
        <v>2911.36</v>
      </c>
      <c r="LV26" s="624">
        <v>2930.34</v>
      </c>
      <c r="LW26" s="686">
        <v>2949.33</v>
      </c>
      <c r="LX26" s="687">
        <v>2967.57</v>
      </c>
      <c r="LY26" s="624">
        <v>2987.05</v>
      </c>
      <c r="LZ26" s="624">
        <v>3006.53</v>
      </c>
      <c r="MA26" s="686">
        <v>3026.01</v>
      </c>
      <c r="MB26" s="687">
        <v>3044.73</v>
      </c>
      <c r="MC26" s="624">
        <v>3064.71</v>
      </c>
      <c r="MD26" s="624">
        <v>3084.7</v>
      </c>
      <c r="ME26" s="686">
        <v>3104.69</v>
      </c>
      <c r="MF26" s="687">
        <v>3123.89</v>
      </c>
      <c r="MG26" s="624">
        <v>3144.4</v>
      </c>
      <c r="MH26" s="624">
        <v>3164.9</v>
      </c>
      <c r="MI26" s="686">
        <v>3185.41</v>
      </c>
      <c r="MJ26" s="687">
        <v>3205.11</v>
      </c>
      <c r="MK26" s="624">
        <v>3226.15</v>
      </c>
      <c r="ML26" s="624">
        <v>3247.19</v>
      </c>
      <c r="MM26" s="686">
        <v>3268.23</v>
      </c>
      <c r="MN26" s="687">
        <v>3288.45</v>
      </c>
      <c r="MO26" s="624">
        <v>3310.03</v>
      </c>
      <c r="MP26" s="624">
        <v>3331.62</v>
      </c>
      <c r="MQ26" s="686">
        <v>3353.2</v>
      </c>
      <c r="MR26" s="687">
        <v>3373.95</v>
      </c>
      <c r="MS26" s="624">
        <v>3396.09</v>
      </c>
      <c r="MT26" s="624">
        <v>3418.24</v>
      </c>
      <c r="MU26" s="686">
        <v>3440.38</v>
      </c>
      <c r="MV26" s="687">
        <v>3461.67</v>
      </c>
      <c r="MW26" s="624">
        <v>3484.39</v>
      </c>
      <c r="MX26" s="624">
        <v>3507.11</v>
      </c>
      <c r="MY26" s="686">
        <v>3529.83</v>
      </c>
      <c r="MZ26" s="687">
        <v>3551.67</v>
      </c>
      <c r="NA26" s="624">
        <v>3574.98</v>
      </c>
      <c r="NB26" s="624">
        <v>3598.3</v>
      </c>
      <c r="NC26" s="686">
        <v>3621.61</v>
      </c>
      <c r="ND26" s="687">
        <v>3644.01</v>
      </c>
      <c r="NE26" s="624">
        <v>3667.93</v>
      </c>
      <c r="NF26" s="624">
        <v>3691.85</v>
      </c>
      <c r="NG26" s="686">
        <v>3715.77</v>
      </c>
      <c r="NH26" s="687">
        <v>3738.76</v>
      </c>
      <c r="NI26" s="624">
        <v>3763.3</v>
      </c>
      <c r="NJ26" s="624">
        <v>3787.84</v>
      </c>
      <c r="NK26" s="686">
        <v>3812.38</v>
      </c>
      <c r="NL26" s="687">
        <v>3835.97</v>
      </c>
      <c r="NM26" s="624">
        <v>3861.15</v>
      </c>
      <c r="NN26" s="624">
        <v>3886.33</v>
      </c>
      <c r="NO26" s="686">
        <v>3911.5</v>
      </c>
      <c r="NP26" s="687">
        <v>3935.7</v>
      </c>
      <c r="NQ26" s="624">
        <v>3961.54</v>
      </c>
      <c r="NR26" s="624">
        <v>3987.37</v>
      </c>
      <c r="NS26" s="686">
        <v>4013.2</v>
      </c>
      <c r="NT26" s="687">
        <v>4038.03</v>
      </c>
      <c r="NU26" s="624">
        <v>4064.54</v>
      </c>
      <c r="NV26" s="624">
        <v>4091.04</v>
      </c>
      <c r="NW26" s="686">
        <v>4117.55</v>
      </c>
      <c r="NX26" s="687">
        <v>4143.0200000000004</v>
      </c>
      <c r="NY26" s="624">
        <v>4170.21</v>
      </c>
      <c r="NZ26" s="624">
        <v>4197.41</v>
      </c>
      <c r="OA26" s="686">
        <v>4224.6000000000004</v>
      </c>
      <c r="OB26" s="687">
        <v>4250.74</v>
      </c>
      <c r="OC26" s="624">
        <v>4278.6400000000003</v>
      </c>
      <c r="OD26" s="624">
        <v>4306.54</v>
      </c>
      <c r="OE26" s="686">
        <v>4334.4399999999996</v>
      </c>
      <c r="OF26" s="687">
        <v>4361.26</v>
      </c>
      <c r="OG26" s="624">
        <v>4389.88</v>
      </c>
      <c r="OH26" s="624">
        <v>4418.51</v>
      </c>
      <c r="OI26" s="686">
        <v>4447.1400000000003</v>
      </c>
      <c r="OJ26" s="687">
        <v>4474.6499999999996</v>
      </c>
      <c r="OK26" s="624">
        <v>4504.0200000000004</v>
      </c>
      <c r="OL26" s="624">
        <v>4533.3900000000003</v>
      </c>
      <c r="OM26" s="686">
        <v>4562.76</v>
      </c>
      <c r="ON26" s="687">
        <v>4590.99</v>
      </c>
      <c r="OO26" s="624">
        <v>4621.13</v>
      </c>
      <c r="OP26" s="624">
        <v>4651.26</v>
      </c>
      <c r="OQ26" s="686">
        <v>4681.3999999999996</v>
      </c>
      <c r="OR26" s="687">
        <v>4710.3599999999997</v>
      </c>
      <c r="OS26" s="624">
        <v>4741.2700000000004</v>
      </c>
      <c r="OT26" s="624">
        <v>4772.1899999999996</v>
      </c>
      <c r="OU26" s="686">
        <v>4803.1099999999997</v>
      </c>
      <c r="OV26" s="687">
        <v>4832.82</v>
      </c>
      <c r="OW26" s="624">
        <v>4864.55</v>
      </c>
      <c r="OX26" s="624">
        <v>4896.2700000000004</v>
      </c>
      <c r="OY26" s="686">
        <v>4927.99</v>
      </c>
      <c r="OZ26" s="687">
        <v>4958.4799999999996</v>
      </c>
      <c r="PA26" s="624">
        <v>4991.03</v>
      </c>
      <c r="PB26" s="624">
        <v>5023.57</v>
      </c>
      <c r="PC26" s="686">
        <v>5056.12</v>
      </c>
      <c r="PD26" s="687">
        <v>5087.3999999999996</v>
      </c>
      <c r="PE26" s="624">
        <v>5120.79</v>
      </c>
      <c r="PF26" s="624">
        <v>5154.1899999999996</v>
      </c>
      <c r="PG26" s="686">
        <v>5187.58</v>
      </c>
      <c r="PH26" s="687">
        <v>5219.67</v>
      </c>
      <c r="PI26" s="624">
        <v>5253.93</v>
      </c>
      <c r="PJ26" s="624">
        <v>5288.19</v>
      </c>
      <c r="PK26" s="686">
        <v>5322.46</v>
      </c>
      <c r="PL26" s="687">
        <v>5355.38</v>
      </c>
      <c r="PM26" s="624">
        <v>5390.54</v>
      </c>
      <c r="PN26" s="624">
        <v>5425.69</v>
      </c>
      <c r="PO26" s="686">
        <v>5460.84</v>
      </c>
      <c r="PP26" s="687">
        <v>5494.62</v>
      </c>
      <c r="PQ26" s="624">
        <v>5530.69</v>
      </c>
      <c r="PR26" s="624">
        <v>5566.76</v>
      </c>
      <c r="PS26" s="686">
        <v>5602.82</v>
      </c>
      <c r="PT26" s="687">
        <v>5637.48</v>
      </c>
      <c r="PU26" s="624">
        <v>5674.49</v>
      </c>
      <c r="PV26" s="624">
        <v>5711.49</v>
      </c>
      <c r="PW26" s="686">
        <v>5748.5</v>
      </c>
      <c r="PX26" s="687">
        <v>5784.06</v>
      </c>
      <c r="PY26" s="624">
        <v>5822.02</v>
      </c>
      <c r="PZ26" s="624">
        <v>5859.99</v>
      </c>
      <c r="QA26" s="686">
        <v>5897.96</v>
      </c>
      <c r="QB26" s="687">
        <v>5934.44</v>
      </c>
      <c r="QC26" s="624">
        <v>5973.4</v>
      </c>
      <c r="QD26" s="624">
        <v>6012.35</v>
      </c>
      <c r="QE26" s="686">
        <v>6051.3</v>
      </c>
      <c r="QF26" s="687">
        <v>6088.74</v>
      </c>
      <c r="QG26" s="624">
        <v>6128.7</v>
      </c>
      <c r="QH26" s="624">
        <v>6168.67</v>
      </c>
      <c r="QI26" s="686">
        <v>6208.64</v>
      </c>
      <c r="QJ26" s="687">
        <v>6247.05</v>
      </c>
      <c r="QK26" s="624">
        <v>6288.05</v>
      </c>
      <c r="QL26" s="624">
        <v>6329.06</v>
      </c>
      <c r="QM26" s="686">
        <v>6370.06</v>
      </c>
      <c r="QN26" s="687">
        <v>6409.47</v>
      </c>
      <c r="QO26" s="624">
        <v>6451.54</v>
      </c>
      <c r="QP26" s="624">
        <v>6493.61</v>
      </c>
      <c r="QQ26" s="686">
        <v>6535.68</v>
      </c>
      <c r="QR26" s="687">
        <v>6576.11</v>
      </c>
      <c r="QS26" s="624">
        <v>6619.28</v>
      </c>
      <c r="QT26" s="624">
        <v>6662.45</v>
      </c>
      <c r="QU26" s="686">
        <v>6705.61</v>
      </c>
      <c r="QV26" s="687">
        <v>6747.09</v>
      </c>
      <c r="QW26" s="624">
        <v>6791.38</v>
      </c>
      <c r="QX26" s="624">
        <v>6835.67</v>
      </c>
      <c r="QY26" s="686">
        <v>6879.96</v>
      </c>
      <c r="QZ26" s="687">
        <v>6922.52</v>
      </c>
      <c r="RA26" s="624">
        <v>6967.96</v>
      </c>
      <c r="RB26" s="624">
        <v>7013.4</v>
      </c>
      <c r="RC26" s="686">
        <v>7058.84</v>
      </c>
      <c r="RD26" s="687">
        <v>7102.5</v>
      </c>
      <c r="RE26" s="624">
        <v>7149.12</v>
      </c>
      <c r="RF26" s="624">
        <v>7195.75</v>
      </c>
      <c r="RG26" s="686">
        <v>7242.37</v>
      </c>
      <c r="RH26" s="687">
        <v>7287.17</v>
      </c>
      <c r="RI26" s="624">
        <v>7335</v>
      </c>
      <c r="RJ26" s="624">
        <v>7382.83</v>
      </c>
      <c r="RK26" s="686">
        <v>7430.67</v>
      </c>
      <c r="RL26" s="687">
        <v>7476.64</v>
      </c>
      <c r="RM26" s="624">
        <v>7525.71</v>
      </c>
      <c r="RN26" s="624">
        <v>7574.79</v>
      </c>
      <c r="RO26" s="686">
        <v>7623.86</v>
      </c>
      <c r="RP26" s="687">
        <v>7671.03</v>
      </c>
      <c r="RQ26" s="624">
        <v>7721.38</v>
      </c>
      <c r="RR26" s="624">
        <v>7771.73</v>
      </c>
      <c r="RS26" s="686">
        <v>7822.09</v>
      </c>
      <c r="RT26" s="687">
        <v>7870.47</v>
      </c>
      <c r="RU26" s="624">
        <v>7922.14</v>
      </c>
      <c r="RV26" s="624">
        <v>7973.8</v>
      </c>
      <c r="RW26" s="686">
        <v>8025.46</v>
      </c>
      <c r="RX26" s="687">
        <v>8075.11</v>
      </c>
      <c r="RY26" s="624">
        <v>8128.11</v>
      </c>
      <c r="RZ26" s="624">
        <v>8181.12</v>
      </c>
      <c r="SA26" s="686">
        <v>8234.1200000000008</v>
      </c>
      <c r="SC26" s="688">
        <f>SUM(L7:SA26)</f>
        <v>24468254.450000055</v>
      </c>
    </row>
    <row r="27" spans="1:497" s="372" customFormat="1" ht="16.5" thickTop="1" thickBot="1">
      <c r="A27" s="507"/>
      <c r="B27" s="458"/>
      <c r="C27" s="458"/>
      <c r="D27" s="458"/>
      <c r="E27" s="689" t="str">
        <f>VLOOKUP(F27,$E$30:$F$31,2)</f>
        <v>Government Personnel</v>
      </c>
      <c r="F27" s="690">
        <v>1</v>
      </c>
      <c r="G27" s="464">
        <v>26</v>
      </c>
      <c r="H27" s="516">
        <v>30</v>
      </c>
      <c r="I27" s="525">
        <v>26</v>
      </c>
      <c r="J27" s="515" t="s">
        <v>380</v>
      </c>
      <c r="K27" s="691"/>
      <c r="L27" s="624">
        <v>1</v>
      </c>
      <c r="M27" s="624">
        <v>1</v>
      </c>
      <c r="N27" s="624">
        <v>1</v>
      </c>
      <c r="O27" s="624">
        <v>1</v>
      </c>
      <c r="P27" s="624">
        <v>1</v>
      </c>
      <c r="Q27" s="624">
        <v>1</v>
      </c>
      <c r="R27" s="624">
        <v>1</v>
      </c>
      <c r="S27" s="624">
        <v>1</v>
      </c>
      <c r="T27" s="624">
        <v>1</v>
      </c>
      <c r="U27" s="624">
        <v>1</v>
      </c>
      <c r="V27" s="624">
        <v>1</v>
      </c>
      <c r="W27" s="624">
        <v>1</v>
      </c>
      <c r="X27" s="624">
        <v>1</v>
      </c>
      <c r="Y27" s="624">
        <v>1</v>
      </c>
      <c r="Z27" s="624">
        <v>1</v>
      </c>
      <c r="AA27" s="624">
        <v>1</v>
      </c>
      <c r="AB27" s="624">
        <v>1</v>
      </c>
      <c r="AC27" s="624">
        <v>1</v>
      </c>
      <c r="AD27" s="624">
        <v>1</v>
      </c>
      <c r="AE27" s="624">
        <v>1</v>
      </c>
      <c r="AF27" s="624">
        <v>1</v>
      </c>
      <c r="AG27" s="624">
        <v>1</v>
      </c>
      <c r="AH27" s="624">
        <v>1</v>
      </c>
      <c r="AI27" s="624">
        <v>1</v>
      </c>
      <c r="AJ27" s="624">
        <v>1</v>
      </c>
      <c r="AK27" s="624">
        <v>1</v>
      </c>
      <c r="AL27" s="624">
        <v>1</v>
      </c>
      <c r="AM27" s="624">
        <v>1</v>
      </c>
      <c r="AN27" s="624">
        <v>1</v>
      </c>
      <c r="AO27" s="624">
        <v>1</v>
      </c>
      <c r="AP27" s="624">
        <v>1</v>
      </c>
      <c r="AQ27" s="624">
        <v>1</v>
      </c>
      <c r="AR27" s="624">
        <v>1</v>
      </c>
      <c r="AS27" s="624">
        <v>1</v>
      </c>
      <c r="AT27" s="624">
        <v>1</v>
      </c>
      <c r="AU27" s="624">
        <v>1</v>
      </c>
      <c r="AV27" s="624">
        <v>1</v>
      </c>
      <c r="AW27" s="624">
        <v>1</v>
      </c>
      <c r="AX27" s="624">
        <v>1</v>
      </c>
      <c r="AY27" s="624">
        <v>1</v>
      </c>
      <c r="AZ27" s="624">
        <v>1</v>
      </c>
      <c r="BA27" s="624">
        <v>1</v>
      </c>
      <c r="BB27" s="624">
        <v>1</v>
      </c>
      <c r="BC27" s="624">
        <v>1</v>
      </c>
      <c r="BD27" s="624">
        <v>1</v>
      </c>
      <c r="BE27" s="624">
        <v>1</v>
      </c>
      <c r="BF27" s="624">
        <v>1</v>
      </c>
      <c r="BG27" s="624">
        <v>1</v>
      </c>
      <c r="BH27" s="624">
        <v>1</v>
      </c>
      <c r="BI27" s="624">
        <v>1</v>
      </c>
      <c r="BJ27" s="624">
        <v>1</v>
      </c>
      <c r="BK27" s="624">
        <v>1</v>
      </c>
      <c r="BL27" s="624">
        <v>1</v>
      </c>
      <c r="BM27" s="624">
        <v>1</v>
      </c>
      <c r="BN27" s="624">
        <v>1</v>
      </c>
      <c r="BO27" s="624">
        <v>1</v>
      </c>
      <c r="BP27" s="624">
        <v>1</v>
      </c>
      <c r="BQ27" s="624">
        <v>1</v>
      </c>
      <c r="BR27" s="624">
        <v>1</v>
      </c>
      <c r="BS27" s="624">
        <v>1</v>
      </c>
      <c r="BT27" s="624">
        <v>1</v>
      </c>
      <c r="BU27" s="624">
        <v>1</v>
      </c>
      <c r="BV27" s="624">
        <v>1</v>
      </c>
      <c r="BW27" s="624">
        <v>1</v>
      </c>
      <c r="BX27" s="624">
        <v>1</v>
      </c>
      <c r="BY27" s="624">
        <v>1</v>
      </c>
      <c r="BZ27" s="624">
        <v>1</v>
      </c>
      <c r="CA27" s="624">
        <v>1</v>
      </c>
      <c r="CB27" s="624">
        <v>1</v>
      </c>
      <c r="CC27" s="624">
        <v>1</v>
      </c>
      <c r="CD27" s="624">
        <v>1</v>
      </c>
      <c r="CE27" s="624">
        <v>1</v>
      </c>
      <c r="CF27" s="624">
        <v>1</v>
      </c>
      <c r="CG27" s="624">
        <v>1</v>
      </c>
      <c r="CH27" s="624">
        <v>1</v>
      </c>
      <c r="CI27" s="624">
        <v>1</v>
      </c>
      <c r="CJ27" s="624">
        <v>1</v>
      </c>
      <c r="CK27" s="624">
        <v>1</v>
      </c>
      <c r="CL27" s="624">
        <v>1</v>
      </c>
      <c r="CM27" s="624">
        <v>1</v>
      </c>
      <c r="CN27" s="624">
        <v>1</v>
      </c>
      <c r="CO27" s="624">
        <v>1</v>
      </c>
      <c r="CP27" s="624">
        <v>1</v>
      </c>
      <c r="CQ27" s="624">
        <v>1</v>
      </c>
      <c r="CR27" s="624">
        <v>1</v>
      </c>
      <c r="CS27" s="624">
        <v>1</v>
      </c>
      <c r="CT27" s="624">
        <v>1</v>
      </c>
      <c r="CU27" s="624">
        <v>1</v>
      </c>
      <c r="CV27" s="624">
        <v>1</v>
      </c>
      <c r="CW27" s="624">
        <v>1</v>
      </c>
      <c r="CX27" s="624">
        <v>1</v>
      </c>
      <c r="CY27" s="624">
        <v>1</v>
      </c>
      <c r="CZ27" s="624">
        <v>1</v>
      </c>
      <c r="DA27" s="624">
        <v>1</v>
      </c>
      <c r="DB27" s="624">
        <v>1</v>
      </c>
      <c r="DC27" s="624">
        <v>1</v>
      </c>
      <c r="DD27" s="624">
        <v>1</v>
      </c>
      <c r="DE27" s="624">
        <v>1</v>
      </c>
      <c r="DF27" s="624">
        <v>1</v>
      </c>
      <c r="DG27" s="624">
        <v>1</v>
      </c>
      <c r="DH27" s="624">
        <v>1</v>
      </c>
      <c r="DI27" s="624">
        <v>1</v>
      </c>
      <c r="DJ27" s="624">
        <v>1</v>
      </c>
      <c r="DK27" s="624">
        <v>1</v>
      </c>
      <c r="DL27" s="624">
        <v>1</v>
      </c>
      <c r="DM27" s="624">
        <v>1</v>
      </c>
      <c r="DN27" s="624">
        <v>1</v>
      </c>
      <c r="DO27" s="624">
        <v>1</v>
      </c>
      <c r="DP27" s="624">
        <v>1</v>
      </c>
      <c r="DQ27" s="624">
        <v>1</v>
      </c>
      <c r="DR27" s="624">
        <v>1</v>
      </c>
      <c r="DS27" s="624">
        <v>1</v>
      </c>
      <c r="DT27" s="624">
        <v>1</v>
      </c>
      <c r="DU27" s="624">
        <v>1</v>
      </c>
      <c r="DV27" s="624">
        <v>1</v>
      </c>
      <c r="DW27" s="624">
        <v>1</v>
      </c>
      <c r="DX27" s="624">
        <v>1</v>
      </c>
      <c r="DY27" s="624">
        <v>1</v>
      </c>
      <c r="DZ27" s="624">
        <v>1</v>
      </c>
      <c r="EA27" s="624">
        <v>1</v>
      </c>
      <c r="EB27" s="624">
        <v>1</v>
      </c>
      <c r="EC27" s="624">
        <v>1</v>
      </c>
      <c r="ED27" s="692">
        <v>1</v>
      </c>
      <c r="EE27" s="692">
        <v>1</v>
      </c>
      <c r="EF27" s="692">
        <f>IF($F$27=1,SUM(EC27+(EG27-EC27)*3/4),IF(EG$31=1,1,EB27*(1+EG$31)))</f>
        <v>1</v>
      </c>
      <c r="EG27" s="692">
        <f>IF($F$27=1,IF(EG$30=1,1,EC27*(1+EG$30)),SUM(EF27+(EJ27-EF27)/4))</f>
        <v>1</v>
      </c>
      <c r="EH27" s="692">
        <f>IF($F$27=1,SUM(EG27+(EK27-EG27)/4),SUM(EF27+(EJ27-EF27)/2))</f>
        <v>1</v>
      </c>
      <c r="EI27" s="692">
        <f>IF($F$27=1,SUM(EG27+(EK27-EG27)/2),SUM(EF27+(EJ27-EF27)*3/4))</f>
        <v>1</v>
      </c>
      <c r="EJ27" s="692">
        <f>IF($F$27=1,SUM(EG27+(EK27-EG27)*3/4),IF(EK$31=1,1,EF27*(1+EK$31)))</f>
        <v>1</v>
      </c>
      <c r="EK27" s="692">
        <f>IF($F$27=1,IF(EK$30=1,1,EG27*(1+EK$30)),SUM(EJ27+(EN27-EJ27)/4))</f>
        <v>1</v>
      </c>
      <c r="EL27" s="692">
        <f>IF($F$27=1,SUM(EK27+(EO27-EK27)/4),SUM(EJ27+(EN27-EJ27)/2))</f>
        <v>1</v>
      </c>
      <c r="EM27" s="692">
        <f>IF($F$27=1,SUM(EK27+(EO27-EK27)/2),SUM(EJ27+(EN27-EJ27)*3/4))</f>
        <v>1</v>
      </c>
      <c r="EN27" s="692">
        <f>IF($F$27=1,SUM(EK27+(EO27-EK27)*3/4),IF(EO$31=1,1,EJ27*(1+EO$31)))</f>
        <v>1</v>
      </c>
      <c r="EO27" s="692">
        <f>IF($F$27=1,IF(EO$30=1,1,EK27*(1+EO$30)),SUM(EN27+(ER27-EN27)/4))</f>
        <v>1</v>
      </c>
      <c r="EP27" s="692">
        <f>IF($F$27=1,SUM(EO27+(ES27-EO27)/4),SUM(EN27+(ER27-EN27)/2))</f>
        <v>1</v>
      </c>
      <c r="EQ27" s="692">
        <f>IF($F$27=1,SUM(EO27+(ES27-EO27)/2),SUM(EN27+(ER27-EN27)*3/4))</f>
        <v>1</v>
      </c>
      <c r="ER27" s="692">
        <f>IF($F$27=1,SUM(EO27+(ES27-EO27)*3/4),IF(ES$31=1,1,EN27*(1+ES$31)))</f>
        <v>1</v>
      </c>
      <c r="ES27" s="692">
        <f>IF($F$27=1,IF(ES$30=1,1,EO27*(1+ES$30)),SUM(ER27+(EV27-ER27)/4))</f>
        <v>1</v>
      </c>
      <c r="ET27" s="692">
        <f>IF($F$27=1,SUM(ES27+(EW27-ES27)/4),SUM(ER27+(EV27-ER27)/2))</f>
        <v>1</v>
      </c>
      <c r="EU27" s="692">
        <f>IF($F$27=1,SUM(ES27+(EW27-ES27)/2),SUM(ER27+(EV27-ER27)*3/4))</f>
        <v>1</v>
      </c>
      <c r="EV27" s="692">
        <f>IF($F$27=1,SUM(ES27+(EW27-ES27)*3/4),IF(EW$31=1,1,ER27*(1+EW$31)))</f>
        <v>1</v>
      </c>
      <c r="EW27" s="692">
        <f>IF($F$27=1,IF(EW$30=1,1,ES27*(1+EW$30)),SUM(EV27+(EZ27-EV27)/4))</f>
        <v>1</v>
      </c>
      <c r="EX27" s="692">
        <f>IF($F$27=1,SUM(EW27+(FA27-EW27)/4),SUM(EV27+(EZ27-EV27)/2))</f>
        <v>1</v>
      </c>
      <c r="EY27" s="692">
        <f>IF($F$27=1,SUM(EW27+(FA27-EW27)/2),SUM(EV27+(EZ27-EV27)*3/4))</f>
        <v>1</v>
      </c>
      <c r="EZ27" s="692">
        <f>IF($F$27=1,SUM(EW27+(FA27-EW27)*3/4),IF(FA$31=1,1,EV27*(1+FA$31)))</f>
        <v>1</v>
      </c>
      <c r="FA27" s="692">
        <f>IF($F$27=1,IF(FA$30=1,1,EW27*(1+FA$30)),SUM(EZ27+(FD27-EZ27)/4))</f>
        <v>1</v>
      </c>
      <c r="FB27" s="692">
        <f>IF($F$27=1,SUM(FA27+(FE27-FA27)/4),SUM(EZ27+(FD27-EZ27)/2))</f>
        <v>1</v>
      </c>
      <c r="FC27" s="692">
        <f>IF($F$27=1,SUM(FA27+(FE27-FA27)/2),SUM(EZ27+(FD27-EZ27)*3/4))</f>
        <v>1</v>
      </c>
      <c r="FD27" s="692">
        <f>IF($F$27=1,SUM(FA27+(FE27-FA27)*3/4),IF(FE$31=1,1,EZ27*(1+FE$31)))</f>
        <v>1</v>
      </c>
      <c r="FE27" s="692">
        <f>IF($F$27=1,IF(FE$30=1,1,FA27*(1+FE$30)),SUM(FD27+(FH27-FD27)/4))</f>
        <v>1</v>
      </c>
      <c r="FF27" s="692">
        <f>IF($F$27=1,SUM(FE27+(FI27-FE27)/4),SUM(FD27+(FH27-FD27)/2))</f>
        <v>1</v>
      </c>
      <c r="FG27" s="692">
        <f>IF($F$27=1,SUM(FE27+(FI27-FE27)/2),SUM(FD27+(FH27-FD27)*3/4))</f>
        <v>1</v>
      </c>
      <c r="FH27" s="692">
        <f>IF($F$27=1,SUM(FE27+(FI27-FE27)*3/4),IF(FI$31=1,1,FD27*(1+FI$31)))</f>
        <v>1</v>
      </c>
      <c r="FI27" s="692">
        <f>IF($F$27=1,IF(FI$30=1,1,FE27*(1+FI$30)),SUM(FH27+(FL27-FH27)/4))</f>
        <v>1</v>
      </c>
      <c r="FJ27" s="692">
        <f>IF($F$27=1,SUM(FI27+(FM27-FI27)/4),SUM(FH27+(FL27-FH27)/2))</f>
        <v>1</v>
      </c>
      <c r="FK27" s="692">
        <f>IF($F$27=1,SUM(FI27+(FM27-FI27)/2),SUM(FH27+(FL27-FH27)*3/4))</f>
        <v>1</v>
      </c>
      <c r="FL27" s="692">
        <f>IF($F$27=1,SUM(FI27+(FM27-FI27)*3/4),IF(FM$31=1,1,FH27*(1+FM$31)))</f>
        <v>1</v>
      </c>
      <c r="FM27" s="692">
        <f>IF($F$27=1,IF(FM$30=1,1,FI27*(1+FM$30)),SUM(FL27+(FP27-FL27)/4))</f>
        <v>1</v>
      </c>
      <c r="FN27" s="692">
        <f>IF($F$27=1,SUM(FM27+(FQ27-FM27)/4),SUM(FL27+(FP27-FL27)/2))</f>
        <v>1</v>
      </c>
      <c r="FO27" s="692">
        <f>IF($F$27=1,SUM(FM27+(FQ27-FM27)/2),SUM(FL27+(FP27-FL27)*3/4))</f>
        <v>1</v>
      </c>
      <c r="FP27" s="692">
        <f>IF($F$27=1,SUM(FM27+(FQ27-FM27)*3/4),IF(FQ$31=1,1,FL27*(1+FQ$31)))</f>
        <v>1</v>
      </c>
      <c r="FQ27" s="692">
        <f>IF($F$27=1,IF(FQ$30=1,1,FM27*(1+FQ$30)),SUM(FP27+(FT27-FP27)/4))</f>
        <v>1</v>
      </c>
      <c r="FR27" s="692">
        <f>IF($F$27=1,SUM(FQ27+(FU27-FQ27)/4),SUM(FP27+(FT27-FP27)/2))</f>
        <v>1</v>
      </c>
      <c r="FS27" s="692">
        <f>IF($F$27=1,SUM(FQ27+(FU27-FQ27)/2),SUM(FP27+(FT27-FP27)*3/4))</f>
        <v>1</v>
      </c>
      <c r="FT27" s="692">
        <f>IF($F$27=1,SUM(FQ27+(FU27-FQ27)*3/4),IF(FU$31=1,1,FP27*(1+FU$31)))</f>
        <v>1</v>
      </c>
      <c r="FU27" s="692">
        <f>IF($F$27=1,IF(FU$30=1,1,FQ27*(1+FU$30)),SUM(FT27+(FX27-FT27)/4))</f>
        <v>1</v>
      </c>
      <c r="FV27" s="692">
        <f>IF($F$27=1,SUM(FU27+(FY27-FU27)/4),SUM(FT27+(FX27-FT27)/2))</f>
        <v>1</v>
      </c>
      <c r="FW27" s="692">
        <f>IF($F$27=1,SUM(FU27+(FY27-FU27)/2),SUM(FT27+(FX27-FT27)*3/4))</f>
        <v>1</v>
      </c>
      <c r="FX27" s="692">
        <f>IF($F$27=1,SUM(FU27+(FY27-FU27)*3/4),IF(FY$31=1,1,FT27*(1+FY$31)))</f>
        <v>1</v>
      </c>
      <c r="FY27" s="692">
        <f>IF($F$27=1,IF(FY$30=1,1,FU27*(1+FY$30)),SUM(FX27+(GB27-FX27)/4))</f>
        <v>1</v>
      </c>
      <c r="FZ27" s="692">
        <f>IF($F$27=1,SUM(FY27+(GC27-FY27)/4),SUM(FX27+(GB27-FX27)/2))</f>
        <v>1</v>
      </c>
      <c r="GA27" s="692">
        <f>IF($F$27=1,SUM(FY27+(GC27-FY27)/2),SUM(FX27+(GB27-FX27)*3/4))</f>
        <v>1</v>
      </c>
      <c r="GB27" s="692">
        <f>IF($F$27=1,SUM(FY27+(GC27-FY27)*3/4),IF(GC$31=1,1,FX27*(1+GC$31)))</f>
        <v>1</v>
      </c>
      <c r="GC27" s="692">
        <f>IF($F$27=1,IF(GC$30=1,1,FY27*(1+GC$30)),SUM(GB27+(GF27-GB27)/4))</f>
        <v>1</v>
      </c>
      <c r="GD27" s="692">
        <f>IF($F$27=1,SUM(GC27+(GG27-GC27)/4),SUM(GB27+(GF27-GB27)/2))</f>
        <v>1.01275</v>
      </c>
      <c r="GE27" s="692">
        <f>IF($F$27=1,SUM(GC27+(GG27-GC27)/2),SUM(GB27+(GF27-GB27)*3/4))</f>
        <v>1.0255000000000001</v>
      </c>
      <c r="GF27" s="692">
        <f>IF($F$27=1,SUM(GC27+(GG27-GC27)*3/4),IF(GG$31=1,1,GB27*(1+GG$31)))</f>
        <v>1.0382499999999999</v>
      </c>
      <c r="GG27" s="692">
        <f>IF($F$27=1,IF(GG$30=1,1,GC27*(1+GG$30)),SUM(GF27+(GJ27-GF27)/4))</f>
        <v>1.0509999999999999</v>
      </c>
      <c r="GH27" s="692">
        <f>IF($F$27=1,SUM(GG27+(GK27-GG27)/4),SUM(GF27+(GJ27-GF27)/2))</f>
        <v>1.0607217499999999</v>
      </c>
      <c r="GI27" s="692">
        <f>IF($F$27=1,SUM(GG27+(GK27-GG27)/2),SUM(GF27+(GJ27-GF27)*3/4))</f>
        <v>1.0704434999999999</v>
      </c>
      <c r="GJ27" s="692">
        <f>IF($F$27=1,SUM(GG27+(GK27-GG27)*3/4),IF(GK$31=1,1,GF27*(1+GK$31)))</f>
        <v>1.0801652499999999</v>
      </c>
      <c r="GK27" s="692">
        <f>IF($F$27=1,IF(GK$30=1,1,GG27*(1+GK$30)),SUM(GJ27+(GN27-GJ27)/4))</f>
        <v>1.0898869999999998</v>
      </c>
      <c r="GL27" s="692">
        <f>IF($F$27=1,SUM(GK27+(GO27-GK27)/4),SUM(GJ27+(GN27-GJ27)/2))</f>
        <v>1.0983336242499999</v>
      </c>
      <c r="GM27" s="692">
        <f>IF($F$27=1,SUM(GK27+(GO27-GK27)/2),SUM(GJ27+(GN27-GJ27)*3/4))</f>
        <v>1.1067802484999998</v>
      </c>
      <c r="GN27" s="692">
        <f>IF($F$27=1,SUM(GK27+(GO27-GK27)*3/4),IF(GO$31=1,1,GJ27*(1+GO$31)))</f>
        <v>1.1152268727499997</v>
      </c>
      <c r="GO27" s="692">
        <f>IF($F$27=1,IF(GO$30=1,1,GK27*(1+GO$30)),SUM(GN27+(GR27-GN27)/4))</f>
        <v>1.1236734969999997</v>
      </c>
      <c r="GP27" s="692">
        <f>IF($F$27=1,SUM(GO27+(GS27-GO27)/4),SUM(GN27+(GR27-GN27)/2))</f>
        <v>1.1323819666017498</v>
      </c>
      <c r="GQ27" s="692">
        <f>IF($F$27=1,SUM(GO27+(GS27-GO27)/2),SUM(GN27+(GR27-GN27)*3/4))</f>
        <v>1.1410904362034997</v>
      </c>
      <c r="GR27" s="692">
        <f>IF($F$27=1,SUM(GO27+(GS27-GO27)*3/4),IF(GS$31=1,1,GN27*(1+GS$31)))</f>
        <v>1.1497989058052496</v>
      </c>
      <c r="GS27" s="692">
        <f>IF($F$27=1,IF(GS$30=1,1,GO27*(1+GS$30)),SUM(GR27+(GV27-GR27)/4))</f>
        <v>1.1585073754069997</v>
      </c>
      <c r="GT27" s="692">
        <f>IF($F$27=1,SUM(GS27+(GW27-GS27)/4),SUM(GR27+(GV27-GR27)/2))</f>
        <v>1.1674858075664039</v>
      </c>
      <c r="GU27" s="692">
        <f>IF($F$27=1,SUM(GS27+(GW27-GS27)/2),SUM(GR27+(GV27-GR27)*3/4))</f>
        <v>1.1764642397258083</v>
      </c>
      <c r="GV27" s="692">
        <f>IF($F$27=1,SUM(GS27+(GW27-GS27)*3/4),IF(GW$31=1,1,GR27*(1+GW$31)))</f>
        <v>1.1854426718852125</v>
      </c>
      <c r="GW27" s="692">
        <f>IF($F$27=1,IF(GW$30=1,1,GS27*(1+GW$30)),SUM(GV27+(GZ27-GV27)/4))</f>
        <v>1.1944211040446167</v>
      </c>
      <c r="GX27" s="692">
        <f>IF($F$27=1,SUM(GW27+(HA27-GW27)/4),SUM(GV27+(GZ27-GV27)/2))</f>
        <v>1.2039764728769735</v>
      </c>
      <c r="GY27" s="692">
        <f>IF($F$27=1,SUM(GW27+(HA27-GW27)/2),SUM(GV27+(GZ27-GV27)*3/4))</f>
        <v>1.2135318417093304</v>
      </c>
      <c r="GZ27" s="692">
        <f>IF($F$27=1,SUM(GW27+(HA27-GW27)*3/4),IF(HA$31=1,1,GV27*(1+HA$31)))</f>
        <v>1.2230872105416875</v>
      </c>
      <c r="HA27" s="692">
        <f>IF($F$27=1,IF(HA$30=1,1,GW27*(1+HA$30)),SUM(GZ27+(HD27-GZ27)/4))</f>
        <v>1.2326425793740443</v>
      </c>
      <c r="HB27" s="692">
        <f>IF($F$27=1,SUM(HA27+(HE27-HA27)/4),SUM(GZ27+(HD27-GZ27)/2))</f>
        <v>1.2425037200090367</v>
      </c>
      <c r="HC27" s="692">
        <f>IF($F$27=1,SUM(HA27+(HE27-HA27)/2),SUM(GZ27+(HD27-GZ27)*3/4))</f>
        <v>1.252364860644029</v>
      </c>
      <c r="HD27" s="692">
        <f>IF($F$27=1,SUM(HA27+(HE27-HA27)*3/4),IF(HE$31=1,1,GZ27*(1+HE$31)))</f>
        <v>1.2622260012790214</v>
      </c>
      <c r="HE27" s="692">
        <f>IF($F$27=1,IF(HE$30=1,1,HA27*(1+HE$30)),SUM(HD27+(HH27-HD27)/4))</f>
        <v>1.2720871419140138</v>
      </c>
      <c r="HF27" s="692">
        <f>IF($F$27=1,SUM(HE27+(HI27-HE27)/4),SUM(HD27+(HH27-HD27)/2))</f>
        <v>1.2822638390493259</v>
      </c>
      <c r="HG27" s="692">
        <f>IF($F$27=1,SUM(HE27+(HI27-HE27)/2),SUM(HD27+(HH27-HD27)*3/4))</f>
        <v>1.2924405361846381</v>
      </c>
      <c r="HH27" s="692">
        <f>IF($F$27=1,SUM(HE27+(HI27-HE27)*3/4),IF(HI$31=1,1,HD27*(1+HI$31)))</f>
        <v>1.3026172333199502</v>
      </c>
      <c r="HI27" s="692">
        <f>IF($F$27=1,IF(HI$30=1,1,HE27*(1+HI$30)),SUM(HH27+(HL27-HH27)/4))</f>
        <v>1.3127939304552623</v>
      </c>
      <c r="HJ27" s="692">
        <f>IF($F$27=1,SUM(HI27+(HM27-HI27)/4),SUM(HH27+(HL27-HH27)/2))</f>
        <v>1.3232962818989042</v>
      </c>
      <c r="HK27" s="692">
        <f>IF($F$27=1,SUM(HI27+(HM27-HI27)/2),SUM(HH27+(HL27-HH27)*3/4))</f>
        <v>1.3337986333425464</v>
      </c>
      <c r="HL27" s="692">
        <f>IF($F$27=1,SUM(HI27+(HM27-HI27)*3/4),IF(HM$31=1,1,HH27*(1+HM$31)))</f>
        <v>1.3443009847861886</v>
      </c>
      <c r="HM27" s="692">
        <f>IF($F$27=1,IF(HM$30=1,1,HI27*(1+HM$30)),SUM(HL27+(HP27-HL27)/4))</f>
        <v>1.3548033362298306</v>
      </c>
      <c r="HN27" s="692">
        <f>IF($F$27=1,SUM(HM27+(HQ27-HM27)/4),SUM(HL27+(HP27-HL27)/2))</f>
        <v>1.3659804637537267</v>
      </c>
      <c r="HO27" s="692">
        <f>IF($F$27=1,SUM(HM27+(HQ27-HM27)/2),SUM(HL27+(HP27-HL27)*3/4))</f>
        <v>1.3771575912776228</v>
      </c>
      <c r="HP27" s="692">
        <f>IF($F$27=1,SUM(HM27+(HQ27-HM27)*3/4),IF(HQ$31=1,1,HL27*(1+HQ$31)))</f>
        <v>1.3883347188015189</v>
      </c>
      <c r="HQ27" s="692">
        <f>IF($F$27=1,IF(HQ$30=1,1,HM27*(1+HQ$30)),SUM(HP27+(HT27-HP27)/4))</f>
        <v>1.399511846325415</v>
      </c>
      <c r="HR27" s="692">
        <f>IF($F$27=1,SUM(HQ27+(HU27-HQ27)/4),SUM(HP27+(HT27-HP27)/2))</f>
        <v>1.4107079410960184</v>
      </c>
      <c r="HS27" s="692">
        <f>IF($F$27=1,SUM(HQ27+(HU27-HQ27)/2),SUM(HP27+(HT27-HP27)*3/4))</f>
        <v>1.4219040358666217</v>
      </c>
      <c r="HT27" s="692">
        <f>IF($F$27=1,SUM(HQ27+(HU27-HQ27)*3/4),IF(HU$31=1,1,HP27*(1+HU$31)))</f>
        <v>1.4331001306372251</v>
      </c>
      <c r="HU27" s="692">
        <f>IF($F$27=1,IF(HU$30=1,1,HQ27*(1+HU$30)),SUM(HT27+(HX27-HT27)/4))</f>
        <v>1.4442962254078284</v>
      </c>
      <c r="HV27" s="692">
        <f>IF($F$27=1,SUM(HU27+(HY27-HU27)/4),SUM(HT27+(HX27-HT27)/2))</f>
        <v>1.4558505952110909</v>
      </c>
      <c r="HW27" s="692">
        <f>IF($F$27=1,SUM(HU27+(HY27-HU27)/2),SUM(HT27+(HX27-HT27)*3/4))</f>
        <v>1.4674049650143537</v>
      </c>
      <c r="HX27" s="692">
        <f>IF($F$27=1,SUM(HU27+(HY27-HU27)*3/4),IF(HY$31=1,1,HT27*(1+HY$31)))</f>
        <v>1.4789593348176164</v>
      </c>
      <c r="HY27" s="692">
        <f>IF($F$27=1,IF(HY$30=1,1,HU27*(1+HY$30)),SUM(HX27+(IB27-HX27)/4))</f>
        <v>1.490513704620879</v>
      </c>
      <c r="HZ27" s="692">
        <f>IF($F$27=1,SUM(HY27+(IC27-HY27)/4),SUM(HX27+(IB27-HX27)/2))</f>
        <v>1.5028104426840012</v>
      </c>
      <c r="IA27" s="692">
        <f>IF($F$27=1,SUM(HY27+(IC27-HY27)/2),SUM(HX27+(IB27-HX27)*3/4))</f>
        <v>1.5151071807471235</v>
      </c>
      <c r="IB27" s="692">
        <f>IF($F$27=1,SUM(HY27+(IC27-HY27)*3/4),IF(IC$31=1,1,HX27*(1+IC$31)))</f>
        <v>1.5274039188102455</v>
      </c>
      <c r="IC27" s="692">
        <f>IF($F$27=1,IF(IC$30=1,1,HY27*(1+IC$30)),SUM(IB27+(IF27-IB27)/4))</f>
        <v>1.5397006568733678</v>
      </c>
      <c r="ID27" s="692">
        <f>IF($F$27=1,SUM(IC27+(IG27-IC27)/4),SUM(IB27+(IF27-IB27)/2))</f>
        <v>1.5520182621283547</v>
      </c>
      <c r="IE27" s="692">
        <f>IF($F$27=1,SUM(IC27+(IG27-IC27)/2),SUM(IB27+(IF27-IB27)*3/4))</f>
        <v>1.5643358673833416</v>
      </c>
      <c r="IF27" s="692">
        <f>IF($F$27=1,SUM(IC27+(IG27-IC27)*3/4),IF(IG$31=1,1,IB27*(1+IG$31)))</f>
        <v>1.5766534726383286</v>
      </c>
      <c r="IG27" s="692">
        <f>IF($F$27=1,IF(IG$30=1,1,IC27*(1+IG$30)),SUM(IF27+(IJ27-IF27)/4))</f>
        <v>1.5889710778933155</v>
      </c>
      <c r="IH27" s="692">
        <f>IF($F$27=1,SUM(IG27+(IK27-IG27)/4),SUM(IF27+(IJ27-IF27)/2))</f>
        <v>1.6016828465164621</v>
      </c>
      <c r="II27" s="692">
        <f>IF($F$27=1,SUM(IG27+(IK27-IG27)/2),SUM(IF27+(IJ27-IF27)*3/4))</f>
        <v>1.6143946151396085</v>
      </c>
      <c r="IJ27" s="692">
        <f>IF($F$27=1,SUM(IG27+(IK27-IG27)*3/4),IF(IK$31=1,1,IF27*(1+IK$31)))</f>
        <v>1.6271063837627551</v>
      </c>
      <c r="IK27" s="692">
        <f>IF($F$27=1,IF(IK$30=1,1,IG27*(1+IK$30)),SUM(IJ27+(IN27-IJ27)/4))</f>
        <v>1.6398181523859017</v>
      </c>
      <c r="IL27" s="692">
        <f>IF($F$27=1,SUM(IK27+(IO27-IK27)/4),SUM(IJ27+(IN27-IJ27)/2))</f>
        <v>1.6533466521430853</v>
      </c>
      <c r="IM27" s="692">
        <f>IF($F$27=1,SUM(IK27+(IO27-IK27)/2),SUM(IJ27+(IN27-IJ27)*3/4))</f>
        <v>1.6668751519002689</v>
      </c>
      <c r="IN27" s="692">
        <f>IF($F$27=1,SUM(IK27+(IO27-IK27)*3/4),IF(IO$31=1,1,IJ27*(1+IO$31)))</f>
        <v>1.6804036516574528</v>
      </c>
      <c r="IO27" s="692">
        <f>IF($F$27=1,IF(IO$30=1,1,IK27*(1+IO$30)),SUM(IN27+(IR27-IN27)/4))</f>
        <v>1.6939321514146364</v>
      </c>
      <c r="IP27" s="692">
        <f>IF($F$27=1,SUM(IO27+(IS27-IO27)/4),SUM(IN27+(IR27-IN27)/2))</f>
        <v>1.7070601255880997</v>
      </c>
      <c r="IQ27" s="692">
        <f>IF($F$27=1,SUM(IO27+(IS27-IO27)/2),SUM(IN27+(IR27-IN27)*3/4))</f>
        <v>1.7201880997615633</v>
      </c>
      <c r="IR27" s="692">
        <f>IF($F$27=1,SUM(IO27+(IS27-IO27)*3/4),IF(IS$31=1,1,IN27*(1+IS$31)))</f>
        <v>1.7333160739350266</v>
      </c>
      <c r="IS27" s="692">
        <f>IF($F$27=1,IF(IS$30=1,1,IO27*(1+IS$30)),SUM(IR27+(IV27-IR27)/4))</f>
        <v>1.74644404810849</v>
      </c>
      <c r="IT27" s="692">
        <f>IF($F$27=1,SUM(IS27+(IW27-IS27)/4),SUM(IR27+(IV27-IR27)/2))</f>
        <v>1.7599789894813307</v>
      </c>
      <c r="IU27" s="692">
        <f>IF($F$27=1,SUM(IS27+(IW27-IS27)/2),SUM(IR27+(IV27-IR27)*3/4))</f>
        <v>1.7735139308541714</v>
      </c>
      <c r="IV27" s="692">
        <f>IF($F$27=1,SUM(IS27+(IW27-IS27)*3/4),IF(IW$31=1,1,IR27*(1+IW$31)))</f>
        <v>1.7870488722270124</v>
      </c>
      <c r="IW27" s="692">
        <f>IF($F$27=1,IF(IW$30=1,1,IS27*(1+IW$30)),SUM(IV27+(IZ27-IV27)/4))</f>
        <v>1.8005838135998531</v>
      </c>
      <c r="IX27" s="692">
        <f>IF($F$27=1,SUM(IW27+(JA27-IW27)/4),SUM(IV27+(IZ27-IV27)/2))</f>
        <v>1.814538338155252</v>
      </c>
      <c r="IY27" s="692">
        <f>IF($F$27=1,SUM(IW27+(JA27-IW27)/2),SUM(IV27+(IZ27-IV27)*3/4))</f>
        <v>1.8284928627106507</v>
      </c>
      <c r="IZ27" s="692">
        <f>IF($F$27=1,SUM(IW27+(JA27-IW27)*3/4),IF(JA$31=1,1,IV27*(1+JA$31)))</f>
        <v>1.8424473872660494</v>
      </c>
      <c r="JA27" s="692">
        <f>IF($F$27=1,IF(JA$30=1,1,IW27*(1+JA$30)),SUM(IZ27+(JD27-IZ27)/4))</f>
        <v>1.8564019118214483</v>
      </c>
      <c r="JB27" s="692">
        <f>IF($F$27=1,SUM(JA27+(JE27-JA27)/4),SUM(IZ27+(JD27-IZ27)/2))</f>
        <v>1.8707890266380645</v>
      </c>
      <c r="JC27" s="692">
        <f>IF($F$27=1,SUM(JA27+(JE27-JA27)/2),SUM(IZ27+(JD27-IZ27)*3/4))</f>
        <v>1.8851761414546808</v>
      </c>
      <c r="JD27" s="692">
        <f>IF($F$27=1,SUM(JA27+(JE27-JA27)*3/4),IF(JE$31=1,1,IZ27*(1+JE$31)))</f>
        <v>1.899563256271297</v>
      </c>
      <c r="JE27" s="692">
        <f>IF($F$27=1,IF(JE$30=1,1,JA27*(1+JE$30)),SUM(JD27+(JH27-JD27)/4))</f>
        <v>1.9139503710879131</v>
      </c>
      <c r="JF27" s="692">
        <f>IF($F$27=1,SUM(JE27+(JI27-JE27)/4),SUM(JD27+(JH27-JD27)/2))</f>
        <v>1.9287834864638445</v>
      </c>
      <c r="JG27" s="692">
        <f>IF($F$27=1,SUM(JE27+(JI27-JE27)/2),SUM(JD27+(JH27-JD27)*3/4))</f>
        <v>1.9436166018397758</v>
      </c>
      <c r="JH27" s="692">
        <f>IF($F$27=1,SUM(JE27+(JI27-JE27)*3/4),IF(JI$31=1,1,JD27*(1+JI$31)))</f>
        <v>1.9584497172157069</v>
      </c>
      <c r="JI27" s="692">
        <f>IF($F$27=1,IF(JI$30=1,1,JE27*(1+JI$30)),SUM(JH27+(JL27-JH27)/4))</f>
        <v>1.9732828325916383</v>
      </c>
      <c r="JJ27" s="692">
        <f>IF($F$27=1,SUM(JI27+(JM27-JI27)/4),SUM(JH27+(JL27-JH27)/2))</f>
        <v>1.9895624159605192</v>
      </c>
      <c r="JK27" s="692">
        <f>IF($F$27=1,SUM(JI27+(JM27-JI27)/2),SUM(JH27+(JL27-JH27)*3/4))</f>
        <v>2.0058419993294003</v>
      </c>
      <c r="JL27" s="692">
        <f>IF($F$27=1,SUM(JI27+(JM27-JI27)*3/4),IF(JM$31=1,1,JH27*(1+JM$31)))</f>
        <v>2.022121582698281</v>
      </c>
      <c r="JM27" s="692">
        <f>IF($F$27=1,IF(JM$30=1,1,JI27*(1+JM$30)),SUM(JL27+(JP27-JL27)/4))</f>
        <v>2.0384011660671622</v>
      </c>
      <c r="JN27" s="692">
        <f>IF($F$27=1,SUM(JM27+(JQ27-JM27)/4),SUM(JL27+(JP27-JL27)/2))</f>
        <v>2.0547083753956996</v>
      </c>
      <c r="JO27" s="692">
        <f>IF($F$27=1,SUM(JM27+(JQ27-JM27)/2),SUM(JL27+(JP27-JL27)*3/4))</f>
        <v>2.0710155847242371</v>
      </c>
      <c r="JP27" s="692">
        <f>IF($F$27=1,SUM(JM27+(JQ27-JM27)*3/4),IF(JQ$31=1,1,JL27*(1+JQ$31)))</f>
        <v>2.0873227940527741</v>
      </c>
      <c r="JQ27" s="692">
        <f>IF($F$27=1,IF(JQ$30=1,1,JM27*(1+JQ$30)),SUM(JP27+(JT27-JP27)/4))</f>
        <v>2.1036300033813116</v>
      </c>
      <c r="JR27" s="692">
        <f>IF($F$27=1,SUM(JQ27+(JU27-JQ27)/4),SUM(JP27+(JT27-JP27)/2))</f>
        <v>2.1204590434083621</v>
      </c>
      <c r="JS27" s="692">
        <f>IF($F$27=1,SUM(JQ27+(JU27-JQ27)/2),SUM(JP27+(JT27-JP27)*3/4))</f>
        <v>2.1372880834354127</v>
      </c>
      <c r="JT27" s="692">
        <f>IF($F$27=1,SUM(JQ27+(JU27-JQ27)*3/4),IF(JU$31=1,1,JP27*(1+JU$31)))</f>
        <v>2.1541171234624632</v>
      </c>
      <c r="JU27" s="692">
        <f>IF($F$27=1,IF(JU$30=1,1,JQ27*(1+JU$30)),SUM(JT27+(JX27-JT27)/4))</f>
        <v>2.1709461634895137</v>
      </c>
      <c r="JV27" s="692">
        <f>IF($F$27=1,SUM(JU27+(JY27-JU27)/4),SUM(JT27+(JX27-JT27)/2))</f>
        <v>2.1883137327974298</v>
      </c>
      <c r="JW27" s="692">
        <f>IF($F$27=1,SUM(JU27+(JY27-JU27)/2),SUM(JT27+(JX27-JT27)*3/4))</f>
        <v>2.2056813021053463</v>
      </c>
      <c r="JX27" s="692">
        <f>IF($F$27=1,SUM(JU27+(JY27-JU27)*3/4),IF(JY$31=1,1,JT27*(1+JY$31)))</f>
        <v>2.2230488714132624</v>
      </c>
      <c r="JY27" s="692">
        <f>IF($F$27=1,IF(JY$30=1,1,JU27*(1+JY$30)),SUM(JX27+(KB27-JX27)/4))</f>
        <v>2.2404164407211784</v>
      </c>
      <c r="JZ27" s="692">
        <f>IF($F$27=1,SUM(JY27+(KC27-JY27)/4),SUM(JX27+(KB27-JX27)/2))</f>
        <v>2.2583397722469476</v>
      </c>
      <c r="KA27" s="692">
        <f>IF($F$27=1,SUM(JY27+(KC27-JY27)/2),SUM(JX27+(KB27-JX27)*3/4))</f>
        <v>2.2762631037727172</v>
      </c>
      <c r="KB27" s="692">
        <f>IF($F$27=1,SUM(JY27+(KC27-JY27)*3/4),IF(KC$31=1,1,JX27*(1+KC$31)))</f>
        <v>2.2941864352984869</v>
      </c>
      <c r="KC27" s="692">
        <f>IF($F$27=1,IF(KC$30=1,1,JY27*(1+KC$30)),SUM(KB27+(KF27-KB27)/4))</f>
        <v>2.3121097668242561</v>
      </c>
      <c r="KD27" s="692">
        <f>IF($F$27=1,SUM(KC27+(KG27-KC27)/4),SUM(KB27+(KF27-KB27)/2))</f>
        <v>2.3306066449588503</v>
      </c>
      <c r="KE27" s="692">
        <f>IF($F$27=1,SUM(KC27+(KG27-KC27)/2),SUM(KB27+(KF27-KB27)*3/4))</f>
        <v>2.3491035230934445</v>
      </c>
      <c r="KF27" s="692">
        <f>IF($F$27=1,SUM(KC27+(KG27-KC27)*3/4),IF(KG$31=1,1,KB27*(1+KG$31)))</f>
        <v>2.3676004012280383</v>
      </c>
      <c r="KG27" s="692">
        <f>IF($F$27=1,IF(KG$30=1,1,KC27*(1+KG$30)),SUM(KF27+(KJ27-KF27)/4))</f>
        <v>2.3860972793626325</v>
      </c>
      <c r="KH27" s="692">
        <f>IF($F$27=1,SUM(KG27+(KK27-KG27)/4),SUM(KF27+(KJ27-KF27)/2))</f>
        <v>2.4051860575975335</v>
      </c>
      <c r="KI27" s="692">
        <f>IF($F$27=1,SUM(KG27+(KK27-KG27)/2),SUM(KF27+(KJ27-KF27)*3/4))</f>
        <v>2.4242748358324349</v>
      </c>
      <c r="KJ27" s="692">
        <f>IF($F$27=1,SUM(KG27+(KK27-KG27)*3/4),IF(KK$31=1,1,KF27*(1+KK$31)))</f>
        <v>2.4433636140673358</v>
      </c>
      <c r="KK27" s="692">
        <f>IF($F$27=1,IF(KK$30=1,1,KG27*(1+KK$30)),SUM(KJ27+(KN27-KJ27)/4))</f>
        <v>2.4624523923022368</v>
      </c>
      <c r="KL27" s="692">
        <f>IF($F$27=1,SUM(KK27+(KO27-KK27)/4),SUM(KJ27+(KN27-KJ27)/2))</f>
        <v>2.4821520114406548</v>
      </c>
      <c r="KM27" s="692">
        <f>IF($F$27=1,SUM(KK27+(KO27-KK27)/2),SUM(KJ27+(KN27-KJ27)*3/4))</f>
        <v>2.5018516305790728</v>
      </c>
      <c r="KN27" s="692">
        <f>IF($F$27=1,SUM(KK27+(KO27-KK27)*3/4),IF(KO$31=1,1,KJ27*(1+KO$31)))</f>
        <v>2.5215512497174903</v>
      </c>
      <c r="KO27" s="692">
        <f>IF($F$27=1,IF(KO$30=1,1,KK27*(1+KO$30)),SUM(KN27+(KR27-KN27)/4))</f>
        <v>2.5412508688559083</v>
      </c>
      <c r="KP27" s="692">
        <f>IF($F$27=1,SUM(KO27+(KS27-KO27)/4),SUM(KN27+(KR27-KN27)/2))</f>
        <v>2.5615808758067558</v>
      </c>
      <c r="KQ27" s="692">
        <f>IF($F$27=1,SUM(KO27+(KS27-KO27)/2),SUM(KN27+(KR27-KN27)*3/4))</f>
        <v>2.5819108827576027</v>
      </c>
      <c r="KR27" s="692">
        <f>IF($F$27=1,SUM(KO27+(KS27-KO27)*3/4),IF(KS$31=1,1,KN27*(1+KS$31)))</f>
        <v>2.6022408897084501</v>
      </c>
      <c r="KS27" s="692">
        <f>IF($F$27=1,IF(KS$30=1,1,KO27*(1+KS$30)),SUM(KR27+(KV27-KR27)/4))</f>
        <v>2.6225708966592975</v>
      </c>
      <c r="KT27" s="692">
        <f>IF($F$27=1,SUM(KS27+(KW27-KS27)/4),SUM(KR27+(KV27-KR27)/2))</f>
        <v>2.6435514638325719</v>
      </c>
      <c r="KU27" s="692">
        <f>IF($F$27=1,SUM(KS27+(KW27-KS27)/2),SUM(KR27+(KV27-KR27)*3/4))</f>
        <v>2.6645320310058462</v>
      </c>
      <c r="KV27" s="692">
        <f>IF($F$27=1,SUM(KS27+(KW27-KS27)*3/4),IF(KW$31=1,1,KR27*(1+KW$31)))</f>
        <v>2.6855125981791206</v>
      </c>
      <c r="KW27" s="692">
        <f>IF($F$27=1,IF(KW$30=1,1,KS27*(1+KW$30)),SUM(KV27+(KZ27-KV27)/4))</f>
        <v>2.7064931653523949</v>
      </c>
      <c r="KX27" s="692">
        <f>IF($F$27=1,SUM(KW27+(LA27-KW27)/4),SUM(KV27+(KZ27-KV27)/2))</f>
        <v>2.7281451106752144</v>
      </c>
      <c r="KY27" s="692">
        <f>IF($F$27=1,SUM(KW27+(LA27-KW27)/2),SUM(KV27+(KZ27-KV27)*3/4))</f>
        <v>2.7497970559980334</v>
      </c>
      <c r="KZ27" s="692">
        <f>IF($F$27=1,SUM(KW27+(LA27-KW27)*3/4),IF(LA$31=1,1,KV27*(1+LA$31)))</f>
        <v>2.7714490013208524</v>
      </c>
      <c r="LA27" s="692">
        <f>IF($F$27=1,IF(LA$30=1,1,KW27*(1+LA$30)),SUM(KZ27+(LD27-KZ27)/4))</f>
        <v>2.7931009466436718</v>
      </c>
      <c r="LB27" s="692">
        <f>IF($F$27=1,SUM(LA27+(LE27-LA27)/4),SUM(KZ27+(LD27-KZ27)/2))</f>
        <v>2.815445754216821</v>
      </c>
      <c r="LC27" s="692">
        <f>IF($F$27=1,SUM(LA27+(LE27-LA27)/2),SUM(KZ27+(LD27-KZ27)*3/4))</f>
        <v>2.8377905617899706</v>
      </c>
      <c r="LD27" s="692">
        <f>IF($F$27=1,SUM(LA27+(LE27-LA27)*3/4),IF(LE$31=1,1,KZ27*(1+LE$31)))</f>
        <v>2.8601353693631202</v>
      </c>
      <c r="LE27" s="692">
        <f>IF($F$27=1,IF(LE$30=1,1,LA27*(1+LE$30)),SUM(LD27+(LH27-LD27)/4))</f>
        <v>2.8824801769362693</v>
      </c>
      <c r="LF27" s="692">
        <f>IF($F$27=1,SUM(LE27+(LI27-LE27)/4),SUM(LD27+(LH27-LD27)/2))</f>
        <v>2.9055400183517595</v>
      </c>
      <c r="LG27" s="692">
        <f>IF($F$27=1,SUM(LE27+(LI27-LE27)/2),SUM(LD27+(LH27-LD27)*3/4))</f>
        <v>2.9285998597672496</v>
      </c>
      <c r="LH27" s="692">
        <f>IF($F$27=1,SUM(LE27+(LI27-LE27)*3/4),IF(LI$31=1,1,LD27*(1+LI$31)))</f>
        <v>2.9516597011827401</v>
      </c>
      <c r="LI27" s="692">
        <f>IF($F$27=1,IF(LI$30=1,1,LE27*(1+LI$30)),SUM(LH27+(LL27-LH27)/4))</f>
        <v>2.9747195425982302</v>
      </c>
      <c r="LJ27" s="692">
        <f>IF($F$27=1,SUM(LI27+(LM27-LI27)/4),SUM(LH27+(LL27-LH27)/2))</f>
        <v>2.9985172989390163</v>
      </c>
      <c r="LK27" s="692">
        <f>IF($F$27=1,SUM(LI27+(LM27-LI27)/2),SUM(LH27+(LL27-LH27)*3/4))</f>
        <v>3.0223150552798019</v>
      </c>
      <c r="LL27" s="692">
        <f>IF($F$27=1,SUM(LI27+(LM27-LI27)*3/4),IF(LM$31=1,1,LH27*(1+LM$31)))</f>
        <v>3.0461128116205876</v>
      </c>
      <c r="LM27" s="692">
        <f>IF($F$27=1,IF(LM$30=1,1,LI27*(1+LM$30)),SUM(LL27+(LP27-LL27)/4))</f>
        <v>3.0699105679613736</v>
      </c>
      <c r="LN27" s="692">
        <f>IF($F$27=1,SUM(LM27+(LQ27-LM27)/4),SUM(LL27+(LP27-LL27)/2))</f>
        <v>3.0944698525050649</v>
      </c>
      <c r="LO27" s="692">
        <f>IF($F$27=1,SUM(LM27+(LQ27-LM27)/2),SUM(LL27+(LP27-LL27)*3/4))</f>
        <v>3.1190291370487557</v>
      </c>
      <c r="LP27" s="692">
        <f>IF($F$27=1,SUM(LM27+(LQ27-LM27)*3/4),IF(LQ$31=1,1,LL27*(1+LQ$31)))</f>
        <v>3.1435884215924466</v>
      </c>
      <c r="LQ27" s="692">
        <f>IF($F$27=1,IF(LQ$30=1,1,LM27*(1+LQ$30)),SUM(LP27+(LT27-LP27)/4))</f>
        <v>3.1681477061361378</v>
      </c>
      <c r="LR27" s="692">
        <f>IF($F$27=1,SUM(LQ27+(LU27-LQ27)/4),SUM(LP27+(LT27-LP27)/2))</f>
        <v>3.1934928877852271</v>
      </c>
      <c r="LS27" s="692">
        <f>IF($F$27=1,SUM(LQ27+(LU27-LQ27)/2),SUM(LP27+(LT27-LP27)*3/4))</f>
        <v>3.2188380694343159</v>
      </c>
      <c r="LT27" s="692">
        <f>IF($F$27=1,SUM(LQ27+(LU27-LQ27)*3/4),IF(LU$31=1,1,LP27*(1+LU$31)))</f>
        <v>3.2441832510834052</v>
      </c>
      <c r="LU27" s="692">
        <f>IF($F$27=1,IF(LU$30=1,1,LQ27*(1+LU$30)),SUM(LT27+(LX27-LT27)/4))</f>
        <v>3.2695284327324945</v>
      </c>
      <c r="LV27" s="692">
        <f>IF($F$27=1,SUM(LU27+(LY27-LU27)/4),SUM(LT27+(LX27-LT27)/2))</f>
        <v>3.2956846601943544</v>
      </c>
      <c r="LW27" s="692">
        <f>IF($F$27=1,SUM(LU27+(LY27-LU27)/2),SUM(LT27+(LX27-LT27)*3/4))</f>
        <v>3.3218408876562142</v>
      </c>
      <c r="LX27" s="692">
        <f>IF($F$27=1,SUM(LU27+(LY27-LU27)*3/4),IF(LY$31=1,1,LT27*(1+LY$31)))</f>
        <v>3.3479971151180745</v>
      </c>
      <c r="LY27" s="692">
        <f>IF($F$27=1,IF(LY$30=1,1,LU27*(1+LY$30)),SUM(LX27+(MB27-LX27)/4))</f>
        <v>3.3741533425799344</v>
      </c>
      <c r="LZ27" s="692">
        <f>IF($F$27=1,SUM(LY27+(MC27-LY27)/4),SUM(LX27+(MB27-LX27)/2))</f>
        <v>3.401146569320574</v>
      </c>
      <c r="MA27" s="692">
        <f>IF($F$27=1,SUM(LY27+(MC27-LY27)/2),SUM(LX27+(MB27-LX27)*3/4))</f>
        <v>3.4281397960612132</v>
      </c>
      <c r="MB27" s="692">
        <f>IF($F$27=1,SUM(LY27+(MC27-LY27)*3/4),IF(MC$31=1,1,LX27*(1+MC$31)))</f>
        <v>3.4551330228018529</v>
      </c>
      <c r="MC27" s="692">
        <f>IF($F$27=1,IF(MC$30=1,1,LY27*(1+MC$30)),SUM(MB27+(MF27-MB27)/4))</f>
        <v>3.4821262495424925</v>
      </c>
      <c r="MD27" s="692">
        <f>IF($F$27=1,SUM(MC27+(MG27-MC27)/4),SUM(MB27+(MF27-MB27)/2))</f>
        <v>3.5099832595388323</v>
      </c>
      <c r="ME27" s="692">
        <f>IF($F$27=1,SUM(MC27+(MG27-MC27)/2),SUM(MB27+(MF27-MB27)*3/4))</f>
        <v>3.5378402695351725</v>
      </c>
      <c r="MF27" s="692">
        <f>IF($F$27=1,SUM(MC27+(MG27-MC27)*3/4),IF(MG$31=1,1,MB27*(1+MG$31)))</f>
        <v>3.5656972795315127</v>
      </c>
      <c r="MG27" s="692">
        <f>IF($F$27=1,IF(MG$30=1,1,MC27*(1+MG$30)),SUM(MF27+(MJ27-MF27)/4))</f>
        <v>3.5935542895278525</v>
      </c>
      <c r="MH27" s="692">
        <f>IF($F$27=1,SUM(MG27+(MK27-MG27)/4),SUM(MF27+(MJ27-MF27)/2))</f>
        <v>3.6223027238440753</v>
      </c>
      <c r="MI27" s="692">
        <f>IF($F$27=1,SUM(MG27+(MK27-MG27)/2),SUM(MF27+(MJ27-MF27)*3/4))</f>
        <v>3.651051158160298</v>
      </c>
      <c r="MJ27" s="692">
        <f>IF($F$27=1,SUM(MG27+(MK27-MG27)*3/4),IF(MK$31=1,1,MF27*(1+MK$31)))</f>
        <v>3.6797995924765212</v>
      </c>
      <c r="MK27" s="692">
        <f>IF($F$27=1,IF(MK$30=1,1,MG27*(1+MK$30)),SUM(MJ27+(MN27-MJ27)/4))</f>
        <v>3.708548026792744</v>
      </c>
      <c r="ML27" s="692">
        <f>IF($F$27=1,SUM(MK27+(MO27-MK27)/4),SUM(MJ27+(MN27-MJ27)/2))</f>
        <v>3.7382164110070857</v>
      </c>
      <c r="MM27" s="692">
        <f>IF($F$27=1,SUM(MK27+(MO27-MK27)/2),SUM(MJ27+(MN27-MJ27)*3/4))</f>
        <v>3.7678847952214278</v>
      </c>
      <c r="MN27" s="692">
        <f>IF($F$27=1,SUM(MK27+(MO27-MK27)*3/4),IF(MO$31=1,1,MJ27*(1+MO$31)))</f>
        <v>3.79755317943577</v>
      </c>
      <c r="MO27" s="692">
        <f>IF($F$27=1,IF(MO$30=1,1,MK27*(1+MO$30)),SUM(MN27+(MR27-MN27)/4))</f>
        <v>3.8272215636501117</v>
      </c>
      <c r="MP27" s="692">
        <f>IF($F$27=1,SUM(MO27+(MS27-MO27)/4),SUM(MN27+(MR27-MN27)/2))</f>
        <v>3.8578393361593126</v>
      </c>
      <c r="MQ27" s="692">
        <f>IF($F$27=1,SUM(MO27+(MS27-MO27)/2),SUM(MN27+(MR27-MN27)*3/4))</f>
        <v>3.8884571086685136</v>
      </c>
      <c r="MR27" s="692">
        <f>IF($F$27=1,SUM(MO27+(MS27-MO27)*3/4),IF(MS$31=1,1,MN27*(1+MS$31)))</f>
        <v>3.9190748811777145</v>
      </c>
      <c r="MS27" s="692">
        <f>IF($F$27=1,IF(MS$30=1,1,MO27*(1+MS$30)),SUM(MR27+(MV27-MR27)/4))</f>
        <v>3.9496926536869155</v>
      </c>
      <c r="MT27" s="692">
        <f>IF($F$27=1,SUM(MS27+(MW27-MS27)/4),SUM(MR27+(MV27-MR27)/2))</f>
        <v>3.981290194916411</v>
      </c>
      <c r="MU27" s="692">
        <f>IF($F$27=1,SUM(MS27+(MW27-MS27)/2),SUM(MR27+(MV27-MR27)*3/4))</f>
        <v>4.0128877361459061</v>
      </c>
      <c r="MV27" s="692">
        <f>IF($F$27=1,SUM(MS27+(MW27-MS27)*3/4),IF(MW$31=1,1,MR27*(1+MW$31)))</f>
        <v>4.0444852773754016</v>
      </c>
      <c r="MW27" s="692">
        <f>IF($F$27=1,IF(MW$30=1,1,MS27*(1+MW$30)),SUM(MV27+(MZ27-MV27)/4))</f>
        <v>4.0760828186048972</v>
      </c>
      <c r="MX27" s="692">
        <f>IF($F$27=1,SUM(MW27+(NA27-MW27)/4),SUM(MV27+(MZ27-MV27)/2))</f>
        <v>4.1086914811537358</v>
      </c>
      <c r="MY27" s="692">
        <f>IF($F$27=1,SUM(MW27+(NA27-MW27)/2),SUM(MV27+(MZ27-MV27)*3/4))</f>
        <v>4.1413001437025754</v>
      </c>
      <c r="MZ27" s="692">
        <f>IF($F$27=1,SUM(MW27+(NA27-MW27)*3/4),IF(NA$31=1,1,MV27*(1+NA$31)))</f>
        <v>4.1739088062514149</v>
      </c>
      <c r="NA27" s="692">
        <f>IF($F$27=1,IF(NA$30=1,1,MW27*(1+NA$30)),SUM(MZ27+(ND27-MZ27)/4))</f>
        <v>4.2065174688002536</v>
      </c>
      <c r="NB27" s="692">
        <f>IF($F$27=1,SUM(NA27+(NE27-NA27)/4),SUM(MZ27+(ND27-MZ27)/2))</f>
        <v>4.2401696085506559</v>
      </c>
      <c r="NC27" s="692">
        <f>IF($F$27=1,SUM(NA27+(NE27-NA27)/2),SUM(MZ27+(ND27-MZ27)*3/4))</f>
        <v>4.2738217483010583</v>
      </c>
      <c r="ND27" s="692">
        <f>IF($F$27=1,SUM(NA27+(NE27-NA27)*3/4),IF(NE$31=1,1,MZ27*(1+NE$31)))</f>
        <v>4.3074738880514598</v>
      </c>
      <c r="NE27" s="692">
        <f>IF($F$27=1,IF(NE$30=1,1,NA27*(1+NE$30)),SUM(ND27+(NH27-ND27)/4))</f>
        <v>4.3411260278018622</v>
      </c>
      <c r="NF27" s="692">
        <f>IF($F$27=1,SUM(NE27+(NI27-NE27)/4),SUM(ND27+(NH27-ND27)/2))</f>
        <v>4.3758550360242774</v>
      </c>
      <c r="NG27" s="692">
        <f>IF($F$27=1,SUM(NE27+(NI27-NE27)/2),SUM(ND27+(NH27-ND27)*3/4))</f>
        <v>4.4105840442466917</v>
      </c>
      <c r="NH27" s="692">
        <f>IF($F$27=1,SUM(NE27+(NI27-NE27)*3/4),IF(NI$31=1,1,ND27*(1+NI$31)))</f>
        <v>4.4453130524691069</v>
      </c>
      <c r="NI27" s="692">
        <f>IF($F$27=1,IF(NI$30=1,1,NE27*(1+NI$30)),SUM(NH27+(NL27-NH27)/4))</f>
        <v>4.4800420606915221</v>
      </c>
      <c r="NJ27" s="692">
        <f>IF($F$27=1,SUM(NI27+(NM27-NI27)/4),SUM(NH27+(NL27-NH27)/2))</f>
        <v>4.5158823971770543</v>
      </c>
      <c r="NK27" s="692">
        <f>IF($F$27=1,SUM(NI27+(NM27-NI27)/2),SUM(NH27+(NL27-NH27)*3/4))</f>
        <v>4.5517227336625865</v>
      </c>
      <c r="NL27" s="692">
        <f>IF($F$27=1,SUM(NI27+(NM27-NI27)*3/4),IF(NM$31=1,1,NH27*(1+NM$31)))</f>
        <v>4.5875630701481187</v>
      </c>
      <c r="NM27" s="692">
        <f>IF($F$27=1,IF(NM$30=1,1,NI27*(1+NM$30)),SUM(NL27+(NP27-NL27)/4))</f>
        <v>4.6234034066336509</v>
      </c>
      <c r="NN27" s="692">
        <f>IF($F$27=1,SUM(NM27+(NQ27-NM27)/4),SUM(NL27+(NP27-NL27)/2))</f>
        <v>4.6603906338867205</v>
      </c>
      <c r="NO27" s="692">
        <f>IF($F$27=1,SUM(NM27+(NQ27-NM27)/2),SUM(NL27+(NP27-NL27)*3/4))</f>
        <v>4.6973778611397892</v>
      </c>
      <c r="NP27" s="692">
        <f>IF($F$27=1,SUM(NM27+(NQ27-NM27)*3/4),IF(NQ$31=1,1,NL27*(1+NQ$31)))</f>
        <v>4.7343650883928579</v>
      </c>
      <c r="NQ27" s="692">
        <f>IF($F$27=1,IF(NQ$30=1,1,NM27*(1+NQ$30)),SUM(NP27+(NT27-NP27)/4))</f>
        <v>4.7713523156459274</v>
      </c>
      <c r="NR27" s="692">
        <f>IF($F$27=1,SUM(NQ27+(NU27-NQ27)/4),SUM(NP27+(NT27-NP27)/2))</f>
        <v>4.8095231341710951</v>
      </c>
      <c r="NS27" s="692">
        <f>IF($F$27=1,SUM(NQ27+(NU27-NQ27)/2),SUM(NP27+(NT27-NP27)*3/4))</f>
        <v>4.8476939526962628</v>
      </c>
      <c r="NT27" s="692">
        <f>IF($F$27=1,SUM(NQ27+(NU27-NQ27)*3/4),IF(NU$31=1,1,NP27*(1+NU$31)))</f>
        <v>4.8858647712214296</v>
      </c>
      <c r="NU27" s="692">
        <f>IF($F$27=1,IF(NU$30=1,1,NQ27*(1+NU$30)),SUM(NT27+(NX27-NT27)/4))</f>
        <v>4.9240355897465973</v>
      </c>
      <c r="NV27" s="692">
        <f>IF($F$27=1,SUM(NU27+(NY27-NU27)/4),SUM(NT27+(NX27-NT27)/2))</f>
        <v>4.9634278744645703</v>
      </c>
      <c r="NW27" s="692">
        <f>IF($F$27=1,SUM(NU27+(NY27-NU27)/2),SUM(NT27+(NX27-NT27)*3/4))</f>
        <v>5.0028201591825425</v>
      </c>
      <c r="NX27" s="692">
        <f>IF($F$27=1,SUM(NU27+(NY27-NU27)*3/4),IF(NY$31=1,1,NT27*(1+NY$31)))</f>
        <v>5.0422124439005156</v>
      </c>
      <c r="NY27" s="692">
        <f>IF($F$27=1,IF(NY$30=1,1,NU27*(1+NY$30)),SUM(NX27+(OB27-NX27)/4))</f>
        <v>5.0816047286184887</v>
      </c>
      <c r="NZ27" s="692">
        <f>IF($F$27=1,SUM(NY27+(OC27-NY27)/4),SUM(NX27+(OB27-NX27)/2))</f>
        <v>5.1222575664474368</v>
      </c>
      <c r="OA27" s="692">
        <f>IF($F$27=1,SUM(NY27+(OC27-NY27)/2),SUM(NX27+(OB27-NX27)*3/4))</f>
        <v>5.1629104042763849</v>
      </c>
      <c r="OB27" s="692">
        <f>IF($F$27=1,SUM(NY27+(OC27-NY27)*3/4),IF(OC$31=1,1,NX27*(1+OC$31)))</f>
        <v>5.2035632421053322</v>
      </c>
      <c r="OC27" s="692">
        <f>IF($F$27=1,IF(OC$30=1,1,NY27*(1+OC$30)),SUM(OB27+(OF27-OB27)/4))</f>
        <v>5.2442160799342803</v>
      </c>
      <c r="OD27" s="692">
        <f>IF($F$27=1,SUM(OC27+(OG27-OC27)/4),SUM(OB27+(OF27-OB27)/2))</f>
        <v>5.2861698085737547</v>
      </c>
      <c r="OE27" s="692">
        <f>IF($F$27=1,SUM(OC27+(OG27-OC27)/2),SUM(OB27+(OF27-OB27)*3/4))</f>
        <v>5.3281235372132283</v>
      </c>
      <c r="OF27" s="692">
        <f>IF($F$27=1,SUM(OC27+(OG27-OC27)*3/4),IF(OG$31=1,1,OB27*(1+OG$31)))</f>
        <v>5.3700772658527027</v>
      </c>
      <c r="OG27" s="692">
        <f>IF($F$27=1,IF(OG$30=1,1,OC27*(1+OG$30)),SUM(OF27+(OJ27-OF27)/4))</f>
        <v>5.4120309944921772</v>
      </c>
      <c r="OH27" s="692">
        <f>IF($F$27=1,SUM(OG27+(OK27-OG27)/4),SUM(OF27+(OJ27-OF27)/2))</f>
        <v>5.4553272424481145</v>
      </c>
      <c r="OI27" s="692">
        <f>IF($F$27=1,SUM(OG27+(OK27-OG27)/2),SUM(OF27+(OJ27-OF27)*3/4))</f>
        <v>5.4986234904040519</v>
      </c>
      <c r="OJ27" s="692">
        <f>IF($F$27=1,SUM(OG27+(OK27-OG27)*3/4),IF(OK$31=1,1,OF27*(1+OK$31)))</f>
        <v>5.5419197383599901</v>
      </c>
      <c r="OK27" s="692">
        <f>IF($F$27=1,IF(OK$30=1,1,OG27*(1+OK$30)),SUM(OJ27+(ON27-OJ27)/4))</f>
        <v>5.5852159863159274</v>
      </c>
      <c r="OL27" s="692">
        <f>IF($F$27=1,SUM(OK27+(OO27-OK27)/4),SUM(OJ27+(ON27-OJ27)/2))</f>
        <v>5.6298977142064546</v>
      </c>
      <c r="OM27" s="692">
        <f>IF($F$27=1,SUM(OK27+(OO27-OK27)/2),SUM(OJ27+(ON27-OJ27)*3/4))</f>
        <v>5.6745794420969826</v>
      </c>
      <c r="ON27" s="692">
        <f>IF($F$27=1,SUM(OK27+(OO27-OK27)*3/4),IF(OO$31=1,1,OJ27*(1+OO$31)))</f>
        <v>5.7192611699875098</v>
      </c>
      <c r="OO27" s="692">
        <f>IF($F$27=1,IF(OO$30=1,1,OK27*(1+OO$30)),SUM(ON27+(OR27-ON27)/4))</f>
        <v>5.7639428978780369</v>
      </c>
      <c r="OP27" s="692">
        <f>IF($F$27=1,SUM(OO27+(OS27-OO27)/4),SUM(ON27+(OR27-ON27)/2))</f>
        <v>5.8100544410610615</v>
      </c>
      <c r="OQ27" s="692">
        <f>IF($F$27=1,SUM(OO27+(OS27-OO27)/2),SUM(ON27+(OR27-ON27)*3/4))</f>
        <v>5.8561659842440861</v>
      </c>
      <c r="OR27" s="692">
        <f>IF($F$27=1,SUM(OO27+(OS27-OO27)*3/4),IF(OS$31=1,1,ON27*(1+OS$31)))</f>
        <v>5.9022775274271098</v>
      </c>
      <c r="OS27" s="692">
        <f>IF($F$27=1,IF(OS$30=1,1,OO27*(1+OS$30)),SUM(OR27+(OV27-OR27)/4))</f>
        <v>5.9483890706101343</v>
      </c>
      <c r="OT27" s="692">
        <f>IF($F$27=1,SUM(OS27+(OW27-OS27)/4),SUM(OR27+(OV27-OR27)/2))</f>
        <v>5.9959761831750154</v>
      </c>
      <c r="OU27" s="692">
        <f>IF($F$27=1,SUM(OS27+(OW27-OS27)/2),SUM(OR27+(OV27-OR27)*3/4))</f>
        <v>6.0435632957398964</v>
      </c>
      <c r="OV27" s="692">
        <f>IF($F$27=1,SUM(OS27+(OW27-OS27)*3/4),IF(OW$31=1,1,OR27*(1+OW$31)))</f>
        <v>6.0911504083047774</v>
      </c>
      <c r="OW27" s="692">
        <f>IF($F$27=1,IF(OW$30=1,1,OS27*(1+OW$30)),SUM(OV27+(OZ27-OV27)/4))</f>
        <v>6.1387375208696584</v>
      </c>
      <c r="OX27" s="692">
        <f>IF($F$27=1,SUM(OW27+(PA27-OW27)/4),SUM(OV27+(OZ27-OV27)/2))</f>
        <v>6.1878474210366159</v>
      </c>
      <c r="OY27" s="692">
        <f>IF($F$27=1,SUM(OW27+(PA27-OW27)/2),SUM(OV27+(OZ27-OV27)*3/4))</f>
        <v>6.2369573212035725</v>
      </c>
      <c r="OZ27" s="692">
        <f>IF($F$27=1,SUM(OW27+(PA27-OW27)*3/4),IF(PA$31=1,1,OV27*(1+PA$31)))</f>
        <v>6.28606722137053</v>
      </c>
      <c r="PA27" s="692">
        <f>IF($F$27=1,IF(PA$30=1,1,OW27*(1+PA$30)),SUM(OZ27+(PD27-OZ27)/4))</f>
        <v>6.3351771215374875</v>
      </c>
      <c r="PB27" s="692">
        <f>IF($F$27=1,SUM(PA27+(PE27-PA27)/4),SUM(OZ27+(PD27-OZ27)/2))</f>
        <v>6.3858585385097877</v>
      </c>
      <c r="PC27" s="692">
        <f>IF($F$27=1,SUM(PA27+(PE27-PA27)/2),SUM(OZ27+(PD27-OZ27)*3/4))</f>
        <v>6.4365399554820879</v>
      </c>
      <c r="PD27" s="692">
        <f>IF($F$27=1,SUM(PA27+(PE27-PA27)*3/4),IF(PE$31=1,1,OZ27*(1+PE$31)))</f>
        <v>6.4872213724543872</v>
      </c>
      <c r="PE27" s="692">
        <f>IF($F$27=1,IF(PE$30=1,1,PA27*(1+PE$30)),SUM(PD27+(PH27-PD27)/4))</f>
        <v>6.5379027894266875</v>
      </c>
      <c r="PF27" s="692">
        <f>IF($F$27=1,SUM(PE27+(PI27-PE27)/4),SUM(PD27+(PH27-PD27)/2))</f>
        <v>6.5902060117421009</v>
      </c>
      <c r="PG27" s="692">
        <f>IF($F$27=1,SUM(PE27+(PI27-PE27)/2),SUM(PD27+(PH27-PD27)*3/4))</f>
        <v>6.6425092340575151</v>
      </c>
      <c r="PH27" s="692">
        <f>IF($F$27=1,SUM(PE27+(PI27-PE27)*3/4),IF(PI$31=1,1,PD27*(1+PI$31)))</f>
        <v>6.6948124563729285</v>
      </c>
      <c r="PI27" s="692">
        <f>IF($F$27=1,IF(PI$30=1,1,PE27*(1+PI$30)),SUM(PH27+(PL27-PH27)/4))</f>
        <v>6.7471156786883419</v>
      </c>
      <c r="PJ27" s="692">
        <f>IF($F$27=1,SUM(PI27+(PM27-PI27)/4),SUM(PH27+(PL27-PH27)/2))</f>
        <v>6.8010926041178488</v>
      </c>
      <c r="PK27" s="692">
        <f>IF($F$27=1,SUM(PI27+(PM27-PI27)/2),SUM(PH27+(PL27-PH27)*3/4))</f>
        <v>6.8550695295473556</v>
      </c>
      <c r="PL27" s="692">
        <f>IF($F$27=1,SUM(PI27+(PM27-PI27)*3/4),IF(PM$31=1,1,PH27*(1+PM$31)))</f>
        <v>6.9090464549768624</v>
      </c>
      <c r="PM27" s="692">
        <f>IF($F$27=1,IF(PM$30=1,1,PI27*(1+PM$30)),SUM(PL27+(PP27-PL27)/4))</f>
        <v>6.9630233804063693</v>
      </c>
      <c r="PN27" s="692">
        <f>IF($F$27=1,SUM(PM27+(PQ27-PM27)/4),SUM(PL27+(PP27-PL27)/2))</f>
        <v>7.0187275674496199</v>
      </c>
      <c r="PO27" s="692">
        <f>IF($F$27=1,SUM(PM27+(PQ27-PM27)/2),SUM(PL27+(PP27-PL27)*3/4))</f>
        <v>7.0744317544928714</v>
      </c>
      <c r="PP27" s="692">
        <f>IF($F$27=1,SUM(PM27+(PQ27-PM27)*3/4),IF(PQ$31=1,1,PL27*(1+PQ$31)))</f>
        <v>7.130135941536123</v>
      </c>
      <c r="PQ27" s="692">
        <f>IF($F$27=1,IF(PQ$30=1,1,PM27*(1+PQ$30)),SUM(PP27+(PT27-PP27)/4))</f>
        <v>7.1858401285793736</v>
      </c>
      <c r="PR27" s="692">
        <f>IF($F$27=1,SUM(PQ27+(PU27-PQ27)/4),SUM(PP27+(PT27-PP27)/2))</f>
        <v>7.2433268496080085</v>
      </c>
      <c r="PS27" s="692">
        <f>IF($F$27=1,SUM(PQ27+(PU27-PQ27)/2),SUM(PP27+(PT27-PP27)*3/4))</f>
        <v>7.3008135706366435</v>
      </c>
      <c r="PT27" s="692">
        <f>IF($F$27=1,SUM(PQ27+(PU27-PQ27)*3/4),IF(PU$31=1,1,PP27*(1+PU$31)))</f>
        <v>7.3583002916652784</v>
      </c>
      <c r="PU27" s="692">
        <f>IF($F$27=1,IF(PU$30=1,1,PQ27*(1+PU$30)),SUM(PT27+(PX27-PT27)/4))</f>
        <v>7.4157870126939134</v>
      </c>
      <c r="PV27" s="692">
        <f>IF($F$27=1,SUM(PU27+(PY27-PU27)/4),SUM(PT27+(PX27-PT27)/2))</f>
        <v>7.4751133087954642</v>
      </c>
      <c r="PW27" s="692">
        <f>IF($F$27=1,SUM(PU27+(PY27-PU27)/2),SUM(PT27+(PX27-PT27)*3/4))</f>
        <v>7.5344396048970159</v>
      </c>
      <c r="PX27" s="692">
        <f>IF($F$27=1,SUM(PU27+(PY27-PU27)*3/4),IF(PY$31=1,1,PT27*(1+PY$31)))</f>
        <v>7.5937659009985676</v>
      </c>
      <c r="PY27" s="692">
        <f>IF($F$27=1,IF(PY$30=1,1,PU27*(1+PY$30)),SUM(PX27+(QB27-PX27)/4))</f>
        <v>7.6530921971001185</v>
      </c>
      <c r="PZ27" s="692">
        <f>IF($F$27=1,SUM(PY27+(QC27-PY27)/4),SUM(PX27+(QB27-PX27)/2))</f>
        <v>7.7143169346769191</v>
      </c>
      <c r="QA27" s="692">
        <f>IF($F$27=1,SUM(PY27+(QC27-PY27)/2),SUM(PX27+(QB27-PX27)*3/4))</f>
        <v>7.7755416722537198</v>
      </c>
      <c r="QB27" s="692">
        <f>IF($F$27=1,SUM(PY27+(QC27-PY27)*3/4),IF(QC$31=1,1,PX27*(1+QC$31)))</f>
        <v>7.8367664098305214</v>
      </c>
      <c r="QC27" s="692">
        <f>IF($F$27=1,IF(QC$30=1,1,PY27*(1+QC$30)),SUM(QB27+(QF27-QB27)/4))</f>
        <v>7.8979911474073221</v>
      </c>
      <c r="QD27" s="692">
        <f>IF($F$27=1,SUM(QC27+(QG27-QC27)/4),SUM(QB27+(QF27-QB27)/2))</f>
        <v>7.9611750765865805</v>
      </c>
      <c r="QE27" s="692">
        <f>IF($F$27=1,SUM(QC27+(QG27-QC27)/2),SUM(QB27+(QF27-QB27)*3/4))</f>
        <v>8.0243590057658398</v>
      </c>
      <c r="QF27" s="692">
        <f>IF($F$27=1,SUM(QC27+(QG27-QC27)*3/4),IF(QG$31=1,1,QB27*(1+QG$31)))</f>
        <v>8.0875429349450982</v>
      </c>
      <c r="QG27" s="692">
        <f>IF($F$27=1,IF(QG$30=1,1,QC27*(1+QG$30)),SUM(QF27+(QJ27-QF27)/4))</f>
        <v>8.1507268641243567</v>
      </c>
      <c r="QH27" s="692">
        <f>IF($F$27=1,SUM(QG27+(QK27-QG27)/4),SUM(QF27+(QJ27-QF27)/2))</f>
        <v>8.2159326790373512</v>
      </c>
      <c r="QI27" s="692">
        <f>IF($F$27=1,SUM(QG27+(QK27-QG27)/2),SUM(QF27+(QJ27-QF27)*3/4))</f>
        <v>8.2811384939503476</v>
      </c>
      <c r="QJ27" s="692">
        <f>IF($F$27=1,SUM(QG27+(QK27-QG27)*3/4),IF(QK$31=1,1,QF27*(1+QK$31)))</f>
        <v>8.3463443088633422</v>
      </c>
      <c r="QK27" s="692">
        <f>IF($F$27=1,IF(QK$30=1,1,QG27*(1+QK$30)),SUM(QJ27+(QN27-QJ27)/4))</f>
        <v>8.4115501237763368</v>
      </c>
      <c r="QL27" s="692">
        <f>IF($F$27=1,SUM(QK27+(QO27-QK27)/4),SUM(QJ27+(QN27-QJ27)/2))</f>
        <v>8.4788425247665486</v>
      </c>
      <c r="QM27" s="692">
        <f>IF($F$27=1,SUM(QK27+(QO27-QK27)/2),SUM(QJ27+(QN27-QJ27)*3/4))</f>
        <v>8.5461349257567587</v>
      </c>
      <c r="QN27" s="692">
        <f>IF($F$27=1,SUM(QK27+(QO27-QK27)*3/4),IF(QO$31=1,1,QJ27*(1+QO$31)))</f>
        <v>8.6134273267469688</v>
      </c>
      <c r="QO27" s="692">
        <f>IF($F$27=1,IF(QO$30=1,1,QK27*(1+QO$30)),SUM(QN27+(QR27-QN27)/4))</f>
        <v>8.6807197277371806</v>
      </c>
      <c r="QP27" s="692">
        <f>IF($F$27=1,SUM(QO27+(QS27-QO27)/4),SUM(QN27+(QR27-QN27)/2))</f>
        <v>8.7501654855590782</v>
      </c>
      <c r="QQ27" s="692">
        <f>IF($F$27=1,SUM(QO27+(QS27-QO27)/2),SUM(QN27+(QR27-QN27)*3/4))</f>
        <v>8.8196112433809759</v>
      </c>
      <c r="QR27" s="692">
        <f>IF($F$27=1,SUM(QO27+(QS27-QO27)*3/4),IF(QS$31=1,1,QN27*(1+QS$31)))</f>
        <v>8.8890570012028736</v>
      </c>
      <c r="QS27" s="692">
        <f>IF($F$27=1,IF(QS$30=1,1,QO27*(1+QS$30)),SUM(QR27+(QV27-QR27)/4))</f>
        <v>8.9585027590247712</v>
      </c>
      <c r="QT27" s="692">
        <f>IF($F$27=1,SUM(QS27+(QW27-QS27)/4),SUM(QR27+(QV27-QR27)/2))</f>
        <v>9.0301707810969702</v>
      </c>
      <c r="QU27" s="692">
        <f>IF($F$27=1,SUM(QS27+(QW27-QS27)/2),SUM(QR27+(QV27-QR27)*3/4))</f>
        <v>9.1018388031691675</v>
      </c>
      <c r="QV27" s="692">
        <f>IF($F$27=1,SUM(QS27+(QW27-QS27)*3/4),IF(QW$31=1,1,QR27*(1+QW$31)))</f>
        <v>9.1735068252413647</v>
      </c>
      <c r="QW27" s="692">
        <f>IF($F$27=1,IF(QW$30=1,1,QS27*(1+QW$30)),SUM(QV27+(QZ27-QV27)/4))</f>
        <v>9.2451748473135638</v>
      </c>
      <c r="QX27" s="692">
        <f>IF($F$27=1,SUM(QW27+(RA27-QW27)/4),SUM(QV27+(QZ27-QV27)/2))</f>
        <v>9.3191362460920715</v>
      </c>
      <c r="QY27" s="692">
        <f>IF($F$27=1,SUM(QW27+(RA27-QW27)/2),SUM(QV27+(QZ27-QV27)*3/4))</f>
        <v>9.393097644870581</v>
      </c>
      <c r="QZ27" s="692">
        <f>IF($F$27=1,SUM(QW27+(RA27-QW27)*3/4),IF(RA$31=1,1,QV27*(1+RA$31)))</f>
        <v>9.4670590436490905</v>
      </c>
      <c r="RA27" s="692">
        <f>IF($F$27=1,IF(RA$30=1,1,QW27*(1+RA$30)),SUM(QZ27+(RD27-QZ27)/4))</f>
        <v>9.5410204424275982</v>
      </c>
      <c r="RB27" s="692">
        <f>IF($F$27=1,SUM(RA27+(RE27-RA27)/4),SUM(QZ27+(RD27-QZ27)/2))</f>
        <v>9.6173486059670186</v>
      </c>
      <c r="RC27" s="692">
        <f>IF($F$27=1,SUM(RA27+(RE27-RA27)/2),SUM(QZ27+(RD27-QZ27)*3/4))</f>
        <v>9.693676769506439</v>
      </c>
      <c r="RD27" s="692">
        <f>IF($F$27=1,SUM(RA27+(RE27-RA27)*3/4),IF(RE$31=1,1,QZ27*(1+RE$31)))</f>
        <v>9.7700049330458612</v>
      </c>
      <c r="RE27" s="692">
        <f>IF($F$27=1,IF(RE$30=1,1,RA27*(1+RE$30)),SUM(RD27+(RH27-RD27)/4))</f>
        <v>9.8463330965852816</v>
      </c>
      <c r="RF27" s="692">
        <f>IF($F$27=1,SUM(RE27+(RI27-RE27)/4),SUM(RD27+(RH27-RD27)/2))</f>
        <v>9.9251037613579634</v>
      </c>
      <c r="RG27" s="692">
        <f>IF($F$27=1,SUM(RE27+(RI27-RE27)/2),SUM(RD27+(RH27-RD27)*3/4))</f>
        <v>10.003874426130647</v>
      </c>
      <c r="RH27" s="692">
        <f>IF($F$27=1,SUM(RE27+(RI27-RE27)*3/4),IF(RI$31=1,1,RD27*(1+RI$31)))</f>
        <v>10.082645090903329</v>
      </c>
      <c r="RI27" s="692">
        <f>IF($F$27=1,IF(RI$30=1,1,RE27*(1+RI$30)),SUM(RH27+(RL27-RH27)/4))</f>
        <v>10.161415755676011</v>
      </c>
      <c r="RJ27" s="692">
        <f>IF($F$27=1,SUM(RI27+(RM27-RI27)/4),SUM(RH27+(RL27-RH27)/2))</f>
        <v>10.242707081721418</v>
      </c>
      <c r="RK27" s="692">
        <f>IF($F$27=1,SUM(RI27+(RM27-RI27)/2),SUM(RH27+(RL27-RH27)*3/4))</f>
        <v>10.323998407766826</v>
      </c>
      <c r="RL27" s="692">
        <f>IF($F$27=1,SUM(RI27+(RM27-RI27)*3/4),IF(RM$31=1,1,RH27*(1+RM$31)))</f>
        <v>10.405289733812236</v>
      </c>
      <c r="RM27" s="692">
        <f>IF($F$27=1,IF(RM$30=1,1,RI27*(1+RM$30)),SUM(RL27+(RP27-RL27)/4))</f>
        <v>10.486581059857643</v>
      </c>
      <c r="RN27" s="692">
        <f>IF($F$27=1,SUM(RM27+(RQ27-RM27)/4),SUM(RL27+(RP27-RL27)/2))</f>
        <v>10.570473708336504</v>
      </c>
      <c r="RO27" s="692">
        <f>IF($F$27=1,SUM(RM27+(RQ27-RM27)/2),SUM(RL27+(RP27-RL27)*3/4))</f>
        <v>10.654366356815366</v>
      </c>
      <c r="RP27" s="692">
        <f>IF($F$27=1,SUM(RM27+(RQ27-RM27)*3/4),IF(RQ$31=1,1,RL27*(1+RQ$31)))</f>
        <v>10.738259005294228</v>
      </c>
      <c r="RQ27" s="692">
        <f>IF($F$27=1,IF(RQ$30=1,1,RM27*(1+RQ$30)),SUM(RP27+(RT27-RP27)/4))</f>
        <v>10.822151653773089</v>
      </c>
      <c r="RR27" s="692">
        <f>IF($F$27=1,SUM(RQ27+(RU27-RQ27)/4),SUM(RP27+(RT27-RP27)/2))</f>
        <v>10.908728867003273</v>
      </c>
      <c r="RS27" s="692">
        <f>IF($F$27=1,SUM(RQ27+(RU27-RQ27)/2),SUM(RP27+(RT27-RP27)*3/4))</f>
        <v>10.995306080233458</v>
      </c>
      <c r="RT27" s="692">
        <f>IF($F$27=1,SUM(RQ27+(RU27-RQ27)*3/4),IF(RU$31=1,1,RP27*(1+RU$31)))</f>
        <v>11.081883293463644</v>
      </c>
      <c r="RU27" s="692">
        <f>IF($F$27=1,IF(RU$30=1,1,RQ27*(1+RU$30)),SUM(RT27+(RX27-RT27)/4))</f>
        <v>11.168460506693828</v>
      </c>
      <c r="RV27" s="692">
        <f>IF($F$27=1,SUM(RU27+(RY27-RU27)/4),SUM(RT27+(RX27-RT27)/2))</f>
        <v>11.257808190747379</v>
      </c>
      <c r="RW27" s="692">
        <f>IF($F$27=1,SUM(RU27+(RY27-RU27)/2),SUM(RT27+(RX27-RT27)*3/4))</f>
        <v>11.347155874800929</v>
      </c>
      <c r="RX27" s="692">
        <f>IF($F$27=1,SUM(RU27+(RY27-RU27)*3/4),IF(RY$31=1,1,RT27*(1+RY$31)))</f>
        <v>11.436503558854479</v>
      </c>
      <c r="RY27" s="692">
        <f>IF($F$27=1,IF(RY$30=1,1,RU27*(1+RY$30)),SUM(RX27+(SB27-RX27)/4))</f>
        <v>11.525851242908031</v>
      </c>
      <c r="RZ27" s="692">
        <f>IF($F$27=1,SUM(RY27+(SC27-RY27)/4),SUM(RX27+(SB27-RX27)/2))</f>
        <v>8.6443884321810227</v>
      </c>
      <c r="SA27" s="692">
        <f>IF($F$27=1,SUM(RY27+(SC27-RY27)/2),SUM(RX27+(SB27-RX27)*3/4))</f>
        <v>5.7629256214540154</v>
      </c>
    </row>
    <row r="28" spans="1:497" s="372" customFormat="1" ht="15.75" customHeight="1" thickTop="1">
      <c r="A28" s="507"/>
      <c r="B28" s="748" t="s">
        <v>659</v>
      </c>
      <c r="C28" s="748"/>
      <c r="D28" s="458"/>
      <c r="E28" s="689" t="str">
        <f>VLOOKUP(F28,$E$30:$F$31,2)</f>
        <v>Government Personnel</v>
      </c>
      <c r="F28" s="690">
        <v>1</v>
      </c>
      <c r="G28" s="464">
        <v>27</v>
      </c>
      <c r="H28" s="516">
        <v>31</v>
      </c>
      <c r="I28" s="525">
        <v>27</v>
      </c>
      <c r="J28" s="515" t="s">
        <v>381</v>
      </c>
      <c r="K28" s="691"/>
      <c r="L28" s="624">
        <v>1</v>
      </c>
      <c r="M28" s="624">
        <v>1</v>
      </c>
      <c r="N28" s="624">
        <v>1</v>
      </c>
      <c r="O28" s="624">
        <v>1</v>
      </c>
      <c r="P28" s="624">
        <v>1</v>
      </c>
      <c r="Q28" s="624">
        <v>1</v>
      </c>
      <c r="R28" s="624">
        <v>1</v>
      </c>
      <c r="S28" s="624">
        <v>1</v>
      </c>
      <c r="T28" s="624">
        <v>1</v>
      </c>
      <c r="U28" s="624">
        <v>1</v>
      </c>
      <c r="V28" s="624">
        <v>1</v>
      </c>
      <c r="W28" s="624">
        <v>1</v>
      </c>
      <c r="X28" s="624">
        <v>1</v>
      </c>
      <c r="Y28" s="624">
        <v>1</v>
      </c>
      <c r="Z28" s="624">
        <v>1</v>
      </c>
      <c r="AA28" s="624">
        <v>1</v>
      </c>
      <c r="AB28" s="624">
        <v>1</v>
      </c>
      <c r="AC28" s="624">
        <v>1</v>
      </c>
      <c r="AD28" s="624">
        <v>1</v>
      </c>
      <c r="AE28" s="624">
        <v>1</v>
      </c>
      <c r="AF28" s="624">
        <v>1</v>
      </c>
      <c r="AG28" s="624">
        <v>1</v>
      </c>
      <c r="AH28" s="624">
        <v>1</v>
      </c>
      <c r="AI28" s="624">
        <v>1</v>
      </c>
      <c r="AJ28" s="624">
        <v>1</v>
      </c>
      <c r="AK28" s="624">
        <v>1</v>
      </c>
      <c r="AL28" s="624">
        <v>1</v>
      </c>
      <c r="AM28" s="624">
        <v>1</v>
      </c>
      <c r="AN28" s="624">
        <v>1</v>
      </c>
      <c r="AO28" s="624">
        <v>1</v>
      </c>
      <c r="AP28" s="624">
        <v>1</v>
      </c>
      <c r="AQ28" s="624">
        <v>1</v>
      </c>
      <c r="AR28" s="624">
        <v>1</v>
      </c>
      <c r="AS28" s="624">
        <v>1</v>
      </c>
      <c r="AT28" s="624">
        <v>1</v>
      </c>
      <c r="AU28" s="624">
        <v>1</v>
      </c>
      <c r="AV28" s="624">
        <v>1</v>
      </c>
      <c r="AW28" s="624">
        <v>1</v>
      </c>
      <c r="AX28" s="624">
        <v>1</v>
      </c>
      <c r="AY28" s="624">
        <v>1</v>
      </c>
      <c r="AZ28" s="624">
        <v>1</v>
      </c>
      <c r="BA28" s="624">
        <v>1</v>
      </c>
      <c r="BB28" s="624">
        <v>1</v>
      </c>
      <c r="BC28" s="624">
        <v>1</v>
      </c>
      <c r="BD28" s="624">
        <v>1</v>
      </c>
      <c r="BE28" s="624">
        <v>1</v>
      </c>
      <c r="BF28" s="624">
        <v>1</v>
      </c>
      <c r="BG28" s="624">
        <v>1</v>
      </c>
      <c r="BH28" s="624">
        <v>1</v>
      </c>
      <c r="BI28" s="624">
        <v>1</v>
      </c>
      <c r="BJ28" s="624">
        <v>1</v>
      </c>
      <c r="BK28" s="624">
        <v>1</v>
      </c>
      <c r="BL28" s="624">
        <v>1</v>
      </c>
      <c r="BM28" s="624">
        <v>1</v>
      </c>
      <c r="BN28" s="624">
        <v>1</v>
      </c>
      <c r="BO28" s="624">
        <v>1</v>
      </c>
      <c r="BP28" s="624">
        <v>1</v>
      </c>
      <c r="BQ28" s="624">
        <v>1</v>
      </c>
      <c r="BR28" s="624">
        <v>1</v>
      </c>
      <c r="BS28" s="624">
        <v>1</v>
      </c>
      <c r="BT28" s="624">
        <v>1</v>
      </c>
      <c r="BU28" s="624">
        <v>1</v>
      </c>
      <c r="BV28" s="624">
        <v>1</v>
      </c>
      <c r="BW28" s="624">
        <v>1</v>
      </c>
      <c r="BX28" s="624">
        <v>1</v>
      </c>
      <c r="BY28" s="624">
        <v>1</v>
      </c>
      <c r="BZ28" s="624">
        <v>1</v>
      </c>
      <c r="CA28" s="624">
        <v>1</v>
      </c>
      <c r="CB28" s="624">
        <v>1</v>
      </c>
      <c r="CC28" s="624">
        <v>1</v>
      </c>
      <c r="CD28" s="624">
        <v>1</v>
      </c>
      <c r="CE28" s="624">
        <v>1</v>
      </c>
      <c r="CF28" s="624">
        <v>1</v>
      </c>
      <c r="CG28" s="624">
        <v>1</v>
      </c>
      <c r="CH28" s="624">
        <v>1</v>
      </c>
      <c r="CI28" s="624">
        <v>1</v>
      </c>
      <c r="CJ28" s="624">
        <v>1</v>
      </c>
      <c r="CK28" s="624">
        <v>1</v>
      </c>
      <c r="CL28" s="624">
        <v>1</v>
      </c>
      <c r="CM28" s="624">
        <v>1</v>
      </c>
      <c r="CN28" s="624">
        <v>1</v>
      </c>
      <c r="CO28" s="624">
        <v>1</v>
      </c>
      <c r="CP28" s="624">
        <v>1</v>
      </c>
      <c r="CQ28" s="624">
        <v>1</v>
      </c>
      <c r="CR28" s="624">
        <v>1</v>
      </c>
      <c r="CS28" s="624">
        <v>1</v>
      </c>
      <c r="CT28" s="624">
        <v>1</v>
      </c>
      <c r="CU28" s="624">
        <v>1</v>
      </c>
      <c r="CV28" s="624">
        <v>1</v>
      </c>
      <c r="CW28" s="624">
        <v>1</v>
      </c>
      <c r="CX28" s="624">
        <v>1</v>
      </c>
      <c r="CY28" s="624">
        <v>1</v>
      </c>
      <c r="CZ28" s="624">
        <v>1</v>
      </c>
      <c r="DA28" s="624">
        <v>1</v>
      </c>
      <c r="DB28" s="624">
        <v>1</v>
      </c>
      <c r="DC28" s="624">
        <v>1</v>
      </c>
      <c r="DD28" s="624">
        <v>1</v>
      </c>
      <c r="DE28" s="624">
        <v>1</v>
      </c>
      <c r="DF28" s="624">
        <v>1</v>
      </c>
      <c r="DG28" s="624">
        <v>1</v>
      </c>
      <c r="DH28" s="624">
        <v>1</v>
      </c>
      <c r="DI28" s="624">
        <v>1</v>
      </c>
      <c r="DJ28" s="624">
        <v>1</v>
      </c>
      <c r="DK28" s="624">
        <v>1</v>
      </c>
      <c r="DL28" s="624">
        <v>1</v>
      </c>
      <c r="DM28" s="624">
        <v>1</v>
      </c>
      <c r="DN28" s="624">
        <v>1</v>
      </c>
      <c r="DO28" s="624">
        <v>1</v>
      </c>
      <c r="DP28" s="624">
        <v>1</v>
      </c>
      <c r="DQ28" s="624">
        <v>1</v>
      </c>
      <c r="DR28" s="624">
        <v>1</v>
      </c>
      <c r="DS28" s="624">
        <v>1</v>
      </c>
      <c r="DT28" s="624">
        <v>1</v>
      </c>
      <c r="DU28" s="624">
        <v>1</v>
      </c>
      <c r="DV28" s="624">
        <v>1</v>
      </c>
      <c r="DW28" s="624">
        <v>1</v>
      </c>
      <c r="DX28" s="624">
        <v>1</v>
      </c>
      <c r="DY28" s="624">
        <v>1</v>
      </c>
      <c r="DZ28" s="624">
        <v>1</v>
      </c>
      <c r="EA28" s="624">
        <v>1</v>
      </c>
      <c r="EB28" s="624">
        <v>1</v>
      </c>
      <c r="EC28" s="624">
        <v>1</v>
      </c>
      <c r="ED28" s="692">
        <v>1</v>
      </c>
      <c r="EE28" s="692">
        <v>1</v>
      </c>
      <c r="EF28" s="692">
        <f>IF($F$28=1,SUM(EC28+(EG28-EC28)*3/4),IF(EG$31=1,1,EB28*(1+EG$31)))</f>
        <v>1</v>
      </c>
      <c r="EG28" s="692">
        <f>IF($F$28=1,IF(EG$30=1,1,EC28*(1+EG$30)),SUM(EF28+(EJ28-EF28)/4))</f>
        <v>1</v>
      </c>
      <c r="EH28" s="692">
        <f>IF($F$28=1,SUM(EG28+(EK28-EG28)/4),SUM(EF28+(EJ28-EF28)/2))</f>
        <v>1</v>
      </c>
      <c r="EI28" s="692">
        <f>IF($F$28=1,SUM(EG28+(EK28-EG28)/2),SUM(EF28+(EJ28-EF28)*3/4))</f>
        <v>1</v>
      </c>
      <c r="EJ28" s="692">
        <f>IF($F$28=1,SUM(EG28+(EK28-EG28)*3/4),IF(EK$31=1,1,EF28*(1+EK$31)))</f>
        <v>1</v>
      </c>
      <c r="EK28" s="692">
        <f>IF($F$28=1,IF(EK$30=1,1,EG28*(1+EK$30)),SUM(EJ28+(EN28-EJ28)/4))</f>
        <v>1</v>
      </c>
      <c r="EL28" s="692">
        <f>IF($F$28=1,SUM(EK28+(EO28-EK28)/4),SUM(EJ28+(EN28-EJ28)/2))</f>
        <v>1</v>
      </c>
      <c r="EM28" s="692">
        <f>IF($F$28=1,SUM(EK28+(EO28-EK28)/2),SUM(EJ28+(EN28-EJ28)*3/4))</f>
        <v>1</v>
      </c>
      <c r="EN28" s="692">
        <f>IF($F$28=1,SUM(EK28+(EO28-EK28)*3/4),IF(EO$31=1,1,EJ28*(1+EO$31)))</f>
        <v>1</v>
      </c>
      <c r="EO28" s="692">
        <f>IF($F$28=1,IF(EO$30=1,1,EK28*(1+EO$30)),SUM(EN28+(ER28-EN28)/4))</f>
        <v>1</v>
      </c>
      <c r="EP28" s="692">
        <f>IF($F$28=1,SUM(EO28+(ES28-EO28)/4),SUM(EN28+(ER28-EN28)/2))</f>
        <v>1</v>
      </c>
      <c r="EQ28" s="692">
        <f>IF($F$28=1,SUM(EO28+(ES28-EO28)/2),SUM(EN28+(ER28-EN28)*3/4))</f>
        <v>1</v>
      </c>
      <c r="ER28" s="692">
        <f>IF($F$28=1,SUM(EO28+(ES28-EO28)*3/4),IF(ES$31=1,1,EN28*(1+ES$31)))</f>
        <v>1</v>
      </c>
      <c r="ES28" s="692">
        <f>IF($F$28=1,IF(ES$30=1,1,EO28*(1+ES$30)),SUM(ER28+(EV28-ER28)/4))</f>
        <v>1</v>
      </c>
      <c r="ET28" s="692">
        <f>IF($F$28=1,SUM(ES28+(EW28-ES28)/4),SUM(ER28+(EV28-ER28)/2))</f>
        <v>1</v>
      </c>
      <c r="EU28" s="692">
        <f>IF($F$28=1,SUM(ES28+(EW28-ES28)/2),SUM(ER28+(EV28-ER28)*3/4))</f>
        <v>1</v>
      </c>
      <c r="EV28" s="692">
        <f>IF($F$28=1,SUM(ES28+(EW28-ES28)*3/4),IF(EW$31=1,1,ER28*(1+EW$31)))</f>
        <v>1</v>
      </c>
      <c r="EW28" s="692">
        <f>IF($F$28=1,IF(EW$30=1,1,ES28*(1+EW$30)),SUM(EV28+(EZ28-EV28)/4))</f>
        <v>1</v>
      </c>
      <c r="EX28" s="692">
        <f>IF($F$28=1,SUM(EW28+(FA28-EW28)/4),SUM(EV28+(EZ28-EV28)/2))</f>
        <v>1</v>
      </c>
      <c r="EY28" s="692">
        <f>IF($F$28=1,SUM(EW28+(FA28-EW28)/2),SUM(EV28+(EZ28-EV28)*3/4))</f>
        <v>1</v>
      </c>
      <c r="EZ28" s="692">
        <f>IF($F$28=1,SUM(EW28+(FA28-EW28)*3/4),IF(FA$31=1,1,EV28*(1+FA$31)))</f>
        <v>1</v>
      </c>
      <c r="FA28" s="692">
        <f>IF($F$28=1,IF(FA$30=1,1,EW28*(1+FA$30)),SUM(EZ28+(FD28-EZ28)/4))</f>
        <v>1</v>
      </c>
      <c r="FB28" s="692">
        <f>IF($F$28=1,SUM(FA28+(FE28-FA28)/4),SUM(EZ28+(FD28-EZ28)/2))</f>
        <v>1</v>
      </c>
      <c r="FC28" s="692">
        <f>IF($F$28=1,SUM(FA28+(FE28-FA28)/2),SUM(EZ28+(FD28-EZ28)*3/4))</f>
        <v>1</v>
      </c>
      <c r="FD28" s="692">
        <f>IF($F$28=1,SUM(FA28+(FE28-FA28)*3/4),IF(FE$31=1,1,EZ28*(1+FE$31)))</f>
        <v>1</v>
      </c>
      <c r="FE28" s="692">
        <f>IF($F$28=1,IF(FE$30=1,1,FA28*(1+FE$30)),SUM(FD28+(FH28-FD28)/4))</f>
        <v>1</v>
      </c>
      <c r="FF28" s="692">
        <f>IF($F$28=1,SUM(FE28+(FI28-FE28)/4),SUM(FD28+(FH28-FD28)/2))</f>
        <v>1</v>
      </c>
      <c r="FG28" s="692">
        <f>IF($F$28=1,SUM(FE28+(FI28-FE28)/2),SUM(FD28+(FH28-FD28)*3/4))</f>
        <v>1</v>
      </c>
      <c r="FH28" s="692">
        <f>IF($F$28=1,SUM(FE28+(FI28-FE28)*3/4),IF(FI$31=1,1,FD28*(1+FI$31)))</f>
        <v>1</v>
      </c>
      <c r="FI28" s="692">
        <f>IF($F$28=1,IF(FI$30=1,1,FE28*(1+FI$30)),SUM(FH28+(FL28-FH28)/4))</f>
        <v>1</v>
      </c>
      <c r="FJ28" s="692">
        <f>IF($F$28=1,SUM(FI28+(FM28-FI28)/4),SUM(FH28+(FL28-FH28)/2))</f>
        <v>1</v>
      </c>
      <c r="FK28" s="692">
        <f>IF($F$28=1,SUM(FI28+(FM28-FI28)/2),SUM(FH28+(FL28-FH28)*3/4))</f>
        <v>1</v>
      </c>
      <c r="FL28" s="692">
        <f>IF($F$28=1,SUM(FI28+(FM28-FI28)*3/4),IF(FM$31=1,1,FH28*(1+FM$31)))</f>
        <v>1</v>
      </c>
      <c r="FM28" s="692">
        <f>IF($F$28=1,IF(FM$30=1,1,FI28*(1+FM$30)),SUM(FL28+(FP28-FL28)/4))</f>
        <v>1</v>
      </c>
      <c r="FN28" s="692">
        <f>IF($F$28=1,SUM(FM28+(FQ28-FM28)/4),SUM(FL28+(FP28-FL28)/2))</f>
        <v>1</v>
      </c>
      <c r="FO28" s="692">
        <f>IF($F$28=1,SUM(FM28+(FQ28-FM28)/2),SUM(FL28+(FP28-FL28)*3/4))</f>
        <v>1</v>
      </c>
      <c r="FP28" s="692">
        <f>IF($F$28=1,SUM(FM28+(FQ28-FM28)*3/4),IF(FQ$31=1,1,FL28*(1+FQ$31)))</f>
        <v>1</v>
      </c>
      <c r="FQ28" s="692">
        <f>IF($F$28=1,IF(FQ$30=1,1,FM28*(1+FQ$30)),SUM(FP28+(FT28-FP28)/4))</f>
        <v>1</v>
      </c>
      <c r="FR28" s="692">
        <f>IF($F$28=1,SUM(FQ28+(FU28-FQ28)/4),SUM(FP28+(FT28-FP28)/2))</f>
        <v>1</v>
      </c>
      <c r="FS28" s="692">
        <f>IF($F$28=1,SUM(FQ28+(FU28-FQ28)/2),SUM(FP28+(FT28-FP28)*3/4))</f>
        <v>1</v>
      </c>
      <c r="FT28" s="692">
        <f>IF($F$28=1,SUM(FQ28+(FU28-FQ28)*3/4),IF(FU$31=1,1,FP28*(1+FU$31)))</f>
        <v>1</v>
      </c>
      <c r="FU28" s="692">
        <f>IF($F$28=1,IF(FU$30=1,1,FQ28*(1+FU$30)),SUM(FT28+(FX28-FT28)/4))</f>
        <v>1</v>
      </c>
      <c r="FV28" s="692">
        <f>IF($F$28=1,SUM(FU28+(FY28-FU28)/4),SUM(FT28+(FX28-FT28)/2))</f>
        <v>1</v>
      </c>
      <c r="FW28" s="692">
        <f>IF($F$28=1,SUM(FU28+(FY28-FU28)/2),SUM(FT28+(FX28-FT28)*3/4))</f>
        <v>1</v>
      </c>
      <c r="FX28" s="692">
        <f>IF($F$28=1,SUM(FU28+(FY28-FU28)*3/4),IF(FY$31=1,1,FT28*(1+FY$31)))</f>
        <v>1</v>
      </c>
      <c r="FY28" s="692">
        <f>IF($F$28=1,IF(FY$30=1,1,FU28*(1+FY$30)),SUM(FX28+(GB28-FX28)/4))</f>
        <v>1</v>
      </c>
      <c r="FZ28" s="692">
        <f>IF($F$28=1,SUM(FY28+(GC28-FY28)/4),SUM(FX28+(GB28-FX28)/2))</f>
        <v>1</v>
      </c>
      <c r="GA28" s="692">
        <f>IF($F$28=1,SUM(FY28+(GC28-FY28)/2),SUM(FX28+(GB28-FX28)*3/4))</f>
        <v>1</v>
      </c>
      <c r="GB28" s="692">
        <f>IF($F$28=1,SUM(FY28+(GC28-FY28)*3/4),IF(GC$31=1,1,FX28*(1+GC$31)))</f>
        <v>1</v>
      </c>
      <c r="GC28" s="692">
        <f>IF($F$28=1,IF(GC$30=1,1,FY28*(1+GC$30)),SUM(GB28+(GF28-GB28)/4))</f>
        <v>1</v>
      </c>
      <c r="GD28" s="692">
        <f>IF($F$28=1,SUM(GC28+(GG28-GC28)/4),SUM(GB28+(GF28-GB28)/2))</f>
        <v>1.01275</v>
      </c>
      <c r="GE28" s="692">
        <f>IF($F$28=1,SUM(GC28+(GG28-GC28)/2),SUM(GB28+(GF28-GB28)*3/4))</f>
        <v>1.0255000000000001</v>
      </c>
      <c r="GF28" s="692">
        <f>IF($F$28=1,SUM(GC28+(GG28-GC28)*3/4),IF(GG$31=1,1,GB28*(1+GG$31)))</f>
        <v>1.0382499999999999</v>
      </c>
      <c r="GG28" s="692">
        <f>IF($F$28=1,IF(GG$30=1,1,GC28*(1+GG$30)),SUM(GF28+(GJ28-GF28)/4))</f>
        <v>1.0509999999999999</v>
      </c>
      <c r="GH28" s="692">
        <f>IF($F$28=1,SUM(GG28+(GK28-GG28)/4),SUM(GF28+(GJ28-GF28)/2))</f>
        <v>1.0607217499999999</v>
      </c>
      <c r="GI28" s="692">
        <f>IF($F$28=1,SUM(GG28+(GK28-GG28)/2),SUM(GF28+(GJ28-GF28)*3/4))</f>
        <v>1.0704434999999999</v>
      </c>
      <c r="GJ28" s="692">
        <f>IF($F$28=1,SUM(GG28+(GK28-GG28)*3/4),IF(GK$31=1,1,GF28*(1+GK$31)))</f>
        <v>1.0801652499999999</v>
      </c>
      <c r="GK28" s="692">
        <f>IF($F$28=1,IF(GK$30=1,1,GG28*(1+GK$30)),SUM(GJ28+(GN28-GJ28)/4))</f>
        <v>1.0898869999999998</v>
      </c>
      <c r="GL28" s="692">
        <f>IF($F$28=1,SUM(GK28+(GO28-GK28)/4),SUM(GJ28+(GN28-GJ28)/2))</f>
        <v>1.0983336242499999</v>
      </c>
      <c r="GM28" s="692">
        <f>IF($F$28=1,SUM(GK28+(GO28-GK28)/2),SUM(GJ28+(GN28-GJ28)*3/4))</f>
        <v>1.1067802484999998</v>
      </c>
      <c r="GN28" s="692">
        <f>IF($F$28=1,SUM(GK28+(GO28-GK28)*3/4),IF(GO$31=1,1,GJ28*(1+GO$31)))</f>
        <v>1.1152268727499997</v>
      </c>
      <c r="GO28" s="692">
        <f>IF($F$28=1,IF(GO$30=1,1,GK28*(1+GO$30)),SUM(GN28+(GR28-GN28)/4))</f>
        <v>1.1236734969999997</v>
      </c>
      <c r="GP28" s="692">
        <f>IF($F$28=1,SUM(GO28+(GS28-GO28)/4),SUM(GN28+(GR28-GN28)/2))</f>
        <v>1.1323819666017498</v>
      </c>
      <c r="GQ28" s="692">
        <f>IF($F$28=1,SUM(GO28+(GS28-GO28)/2),SUM(GN28+(GR28-GN28)*3/4))</f>
        <v>1.1410904362034997</v>
      </c>
      <c r="GR28" s="692">
        <f>IF($F$28=1,SUM(GO28+(GS28-GO28)*3/4),IF(GS$31=1,1,GN28*(1+GS$31)))</f>
        <v>1.1497989058052496</v>
      </c>
      <c r="GS28" s="692">
        <f>IF($F$28=1,IF(GS$30=1,1,GO28*(1+GS$30)),SUM(GR28+(GV28-GR28)/4))</f>
        <v>1.1585073754069997</v>
      </c>
      <c r="GT28" s="692">
        <f>IF($F$28=1,SUM(GS28+(GW28-GS28)/4),SUM(GR28+(GV28-GR28)/2))</f>
        <v>1.1674858075664039</v>
      </c>
      <c r="GU28" s="692">
        <f>IF($F$28=1,SUM(GS28+(GW28-GS28)/2),SUM(GR28+(GV28-GR28)*3/4))</f>
        <v>1.1764642397258083</v>
      </c>
      <c r="GV28" s="692">
        <f>IF($F$28=1,SUM(GS28+(GW28-GS28)*3/4),IF(GW$31=1,1,GR28*(1+GW$31)))</f>
        <v>1.1854426718852125</v>
      </c>
      <c r="GW28" s="692">
        <f>IF($F$28=1,IF(GW$30=1,1,GS28*(1+GW$30)),SUM(GV28+(GZ28-GV28)/4))</f>
        <v>1.1944211040446167</v>
      </c>
      <c r="GX28" s="692">
        <f>IF($F$28=1,SUM(GW28+(HA28-GW28)/4),SUM(GV28+(GZ28-GV28)/2))</f>
        <v>1.2039764728769735</v>
      </c>
      <c r="GY28" s="692">
        <f>IF($F$28=1,SUM(GW28+(HA28-GW28)/2),SUM(GV28+(GZ28-GV28)*3/4))</f>
        <v>1.2135318417093304</v>
      </c>
      <c r="GZ28" s="692">
        <f>IF($F$28=1,SUM(GW28+(HA28-GW28)*3/4),IF(HA$31=1,1,GV28*(1+HA$31)))</f>
        <v>1.2230872105416875</v>
      </c>
      <c r="HA28" s="692">
        <f>IF($F$28=1,IF(HA$30=1,1,GW28*(1+HA$30)),SUM(GZ28+(HD28-GZ28)/4))</f>
        <v>1.2326425793740443</v>
      </c>
      <c r="HB28" s="692">
        <f>IF($F$28=1,SUM(HA28+(HE28-HA28)/4),SUM(GZ28+(HD28-GZ28)/2))</f>
        <v>1.2425037200090367</v>
      </c>
      <c r="HC28" s="692">
        <f>IF($F$28=1,SUM(HA28+(HE28-HA28)/2),SUM(GZ28+(HD28-GZ28)*3/4))</f>
        <v>1.252364860644029</v>
      </c>
      <c r="HD28" s="692">
        <f>IF($F$28=1,SUM(HA28+(HE28-HA28)*3/4),IF(HE$31=1,1,GZ28*(1+HE$31)))</f>
        <v>1.2622260012790214</v>
      </c>
      <c r="HE28" s="692">
        <f>IF($F$28=1,IF(HE$30=1,1,HA28*(1+HE$30)),SUM(HD28+(HH28-HD28)/4))</f>
        <v>1.2720871419140138</v>
      </c>
      <c r="HF28" s="692">
        <f>IF($F$28=1,SUM(HE28+(HI28-HE28)/4),SUM(HD28+(HH28-HD28)/2))</f>
        <v>1.2822638390493259</v>
      </c>
      <c r="HG28" s="692">
        <f>IF($F$28=1,SUM(HE28+(HI28-HE28)/2),SUM(HD28+(HH28-HD28)*3/4))</f>
        <v>1.2924405361846381</v>
      </c>
      <c r="HH28" s="692">
        <f>IF($F$28=1,SUM(HE28+(HI28-HE28)*3/4),IF(HI$31=1,1,HD28*(1+HI$31)))</f>
        <v>1.3026172333199502</v>
      </c>
      <c r="HI28" s="692">
        <f>IF($F$28=1,IF(HI$30=1,1,HE28*(1+HI$30)),SUM(HH28+(HL28-HH28)/4))</f>
        <v>1.3127939304552623</v>
      </c>
      <c r="HJ28" s="692">
        <f>IF($F$28=1,SUM(HI28+(HM28-HI28)/4),SUM(HH28+(HL28-HH28)/2))</f>
        <v>1.3232962818989042</v>
      </c>
      <c r="HK28" s="692">
        <f>IF($F$28=1,SUM(HI28+(HM28-HI28)/2),SUM(HH28+(HL28-HH28)*3/4))</f>
        <v>1.3337986333425464</v>
      </c>
      <c r="HL28" s="692">
        <f>IF($F$28=1,SUM(HI28+(HM28-HI28)*3/4),IF(HM$31=1,1,HH28*(1+HM$31)))</f>
        <v>1.3443009847861886</v>
      </c>
      <c r="HM28" s="692">
        <f>IF($F$28=1,IF(HM$30=1,1,HI28*(1+HM$30)),SUM(HL28+(HP28-HL28)/4))</f>
        <v>1.3548033362298306</v>
      </c>
      <c r="HN28" s="692">
        <f>IF($F$28=1,SUM(HM28+(HQ28-HM28)/4),SUM(HL28+(HP28-HL28)/2))</f>
        <v>1.3659804637537267</v>
      </c>
      <c r="HO28" s="692">
        <f>IF($F$28=1,SUM(HM28+(HQ28-HM28)/2),SUM(HL28+(HP28-HL28)*3/4))</f>
        <v>1.3771575912776228</v>
      </c>
      <c r="HP28" s="692">
        <f>IF($F$28=1,SUM(HM28+(HQ28-HM28)*3/4),IF(HQ$31=1,1,HL28*(1+HQ$31)))</f>
        <v>1.3883347188015189</v>
      </c>
      <c r="HQ28" s="692">
        <f>IF($F$28=1,IF(HQ$30=1,1,HM28*(1+HQ$30)),SUM(HP28+(HT28-HP28)/4))</f>
        <v>1.399511846325415</v>
      </c>
      <c r="HR28" s="692">
        <f>IF($F$28=1,SUM(HQ28+(HU28-HQ28)/4),SUM(HP28+(HT28-HP28)/2))</f>
        <v>1.4107079410960184</v>
      </c>
      <c r="HS28" s="692">
        <f>IF($F$28=1,SUM(HQ28+(HU28-HQ28)/2),SUM(HP28+(HT28-HP28)*3/4))</f>
        <v>1.4219040358666217</v>
      </c>
      <c r="HT28" s="692">
        <f>IF($F$28=1,SUM(HQ28+(HU28-HQ28)*3/4),IF(HU$31=1,1,HP28*(1+HU$31)))</f>
        <v>1.4331001306372251</v>
      </c>
      <c r="HU28" s="692">
        <f>IF($F$28=1,IF(HU$30=1,1,HQ28*(1+HU$30)),SUM(HT28+(HX28-HT28)/4))</f>
        <v>1.4442962254078284</v>
      </c>
      <c r="HV28" s="692">
        <f>IF($F$28=1,SUM(HU28+(HY28-HU28)/4),SUM(HT28+(HX28-HT28)/2))</f>
        <v>1.4558505952110909</v>
      </c>
      <c r="HW28" s="692">
        <f>IF($F$28=1,SUM(HU28+(HY28-HU28)/2),SUM(HT28+(HX28-HT28)*3/4))</f>
        <v>1.4674049650143537</v>
      </c>
      <c r="HX28" s="692">
        <f>IF($F$28=1,SUM(HU28+(HY28-HU28)*3/4),IF(HY$31=1,1,HT28*(1+HY$31)))</f>
        <v>1.4789593348176164</v>
      </c>
      <c r="HY28" s="692">
        <f>IF($F$28=1,IF(HY$30=1,1,HU28*(1+HY$30)),SUM(HX28+(IB28-HX28)/4))</f>
        <v>1.490513704620879</v>
      </c>
      <c r="HZ28" s="692">
        <f>IF($F$28=1,SUM(HY28+(IC28-HY28)/4),SUM(HX28+(IB28-HX28)/2))</f>
        <v>1.5028104426840012</v>
      </c>
      <c r="IA28" s="692">
        <f>IF($F$28=1,SUM(HY28+(IC28-HY28)/2),SUM(HX28+(IB28-HX28)*3/4))</f>
        <v>1.5151071807471235</v>
      </c>
      <c r="IB28" s="692">
        <f>IF($F$28=1,SUM(HY28+(IC28-HY28)*3/4),IF(IC$31=1,1,HX28*(1+IC$31)))</f>
        <v>1.5274039188102455</v>
      </c>
      <c r="IC28" s="692">
        <f>IF($F$28=1,IF(IC$30=1,1,HY28*(1+IC$30)),SUM(IB28+(IF28-IB28)/4))</f>
        <v>1.5397006568733678</v>
      </c>
      <c r="ID28" s="692">
        <f>IF($F$28=1,SUM(IC28+(IG28-IC28)/4),SUM(IB28+(IF28-IB28)/2))</f>
        <v>1.5520182621283547</v>
      </c>
      <c r="IE28" s="692">
        <f>IF($F$28=1,SUM(IC28+(IG28-IC28)/2),SUM(IB28+(IF28-IB28)*3/4))</f>
        <v>1.5643358673833416</v>
      </c>
      <c r="IF28" s="692">
        <f>IF($F$28=1,SUM(IC28+(IG28-IC28)*3/4),IF(IG$31=1,1,IB28*(1+IG$31)))</f>
        <v>1.5766534726383286</v>
      </c>
      <c r="IG28" s="692">
        <f>IF($F$28=1,IF(IG$30=1,1,IC28*(1+IG$30)),SUM(IF28+(IJ28-IF28)/4))</f>
        <v>1.5889710778933155</v>
      </c>
      <c r="IH28" s="692">
        <f>IF($F$28=1,SUM(IG28+(IK28-IG28)/4),SUM(IF28+(IJ28-IF28)/2))</f>
        <v>1.6016828465164621</v>
      </c>
      <c r="II28" s="692">
        <f>IF($F$28=1,SUM(IG28+(IK28-IG28)/2),SUM(IF28+(IJ28-IF28)*3/4))</f>
        <v>1.6143946151396085</v>
      </c>
      <c r="IJ28" s="692">
        <f>IF($F$28=1,SUM(IG28+(IK28-IG28)*3/4),IF(IK$31=1,1,IF28*(1+IK$31)))</f>
        <v>1.6271063837627551</v>
      </c>
      <c r="IK28" s="692">
        <f>IF($F$28=1,IF(IK$30=1,1,IG28*(1+IK$30)),SUM(IJ28+(IN28-IJ28)/4))</f>
        <v>1.6398181523859017</v>
      </c>
      <c r="IL28" s="692">
        <f>IF($F$28=1,SUM(IK28+(IO28-IK28)/4),SUM(IJ28+(IN28-IJ28)/2))</f>
        <v>1.6533466521430853</v>
      </c>
      <c r="IM28" s="692">
        <f>IF($F$28=1,SUM(IK28+(IO28-IK28)/2),SUM(IJ28+(IN28-IJ28)*3/4))</f>
        <v>1.6668751519002689</v>
      </c>
      <c r="IN28" s="692">
        <f>IF($F$28=1,SUM(IK28+(IO28-IK28)*3/4),IF(IO$31=1,1,IJ28*(1+IO$31)))</f>
        <v>1.6804036516574528</v>
      </c>
      <c r="IO28" s="692">
        <f>IF($F$28=1,IF(IO$30=1,1,IK28*(1+IO$30)),SUM(IN28+(IR28-IN28)/4))</f>
        <v>1.6939321514146364</v>
      </c>
      <c r="IP28" s="692">
        <f>IF($F$28=1,SUM(IO28+(IS28-IO28)/4),SUM(IN28+(IR28-IN28)/2))</f>
        <v>1.7070601255880997</v>
      </c>
      <c r="IQ28" s="692">
        <f>IF($F$28=1,SUM(IO28+(IS28-IO28)/2),SUM(IN28+(IR28-IN28)*3/4))</f>
        <v>1.7201880997615633</v>
      </c>
      <c r="IR28" s="692">
        <f>IF($F$28=1,SUM(IO28+(IS28-IO28)*3/4),IF(IS$31=1,1,IN28*(1+IS$31)))</f>
        <v>1.7333160739350266</v>
      </c>
      <c r="IS28" s="692">
        <f>IF($F$28=1,IF(IS$30=1,1,IO28*(1+IS$30)),SUM(IR28+(IV28-IR28)/4))</f>
        <v>1.74644404810849</v>
      </c>
      <c r="IT28" s="692">
        <f>IF($F$28=1,SUM(IS28+(IW28-IS28)/4),SUM(IR28+(IV28-IR28)/2))</f>
        <v>1.7599789894813307</v>
      </c>
      <c r="IU28" s="692">
        <f>IF($F$28=1,SUM(IS28+(IW28-IS28)/2),SUM(IR28+(IV28-IR28)*3/4))</f>
        <v>1.7735139308541714</v>
      </c>
      <c r="IV28" s="692">
        <f>IF($F$28=1,SUM(IS28+(IW28-IS28)*3/4),IF(IW$31=1,1,IR28*(1+IW$31)))</f>
        <v>1.7870488722270124</v>
      </c>
      <c r="IW28" s="692">
        <f>IF($F$28=1,IF(IW$30=1,1,IS28*(1+IW$30)),SUM(IV28+(IZ28-IV28)/4))</f>
        <v>1.8005838135998531</v>
      </c>
      <c r="IX28" s="692">
        <f>IF($F$28=1,SUM(IW28+(JA28-IW28)/4),SUM(IV28+(IZ28-IV28)/2))</f>
        <v>1.814538338155252</v>
      </c>
      <c r="IY28" s="692">
        <f>IF($F$28=1,SUM(IW28+(JA28-IW28)/2),SUM(IV28+(IZ28-IV28)*3/4))</f>
        <v>1.8284928627106507</v>
      </c>
      <c r="IZ28" s="692">
        <f>IF($F$28=1,SUM(IW28+(JA28-IW28)*3/4),IF(JA$31=1,1,IV28*(1+JA$31)))</f>
        <v>1.8424473872660494</v>
      </c>
      <c r="JA28" s="692">
        <f>IF($F$28=1,IF(JA$30=1,1,IW28*(1+JA$30)),SUM(IZ28+(JD28-IZ28)/4))</f>
        <v>1.8564019118214483</v>
      </c>
      <c r="JB28" s="692">
        <f>IF($F$28=1,SUM(JA28+(JE28-JA28)/4),SUM(IZ28+(JD28-IZ28)/2))</f>
        <v>1.8707890266380645</v>
      </c>
      <c r="JC28" s="692">
        <f>IF($F$28=1,SUM(JA28+(JE28-JA28)/2),SUM(IZ28+(JD28-IZ28)*3/4))</f>
        <v>1.8851761414546808</v>
      </c>
      <c r="JD28" s="692">
        <f>IF($F$28=1,SUM(JA28+(JE28-JA28)*3/4),IF(JE$31=1,1,IZ28*(1+JE$31)))</f>
        <v>1.899563256271297</v>
      </c>
      <c r="JE28" s="692">
        <f>IF($F$28=1,IF(JE$30=1,1,JA28*(1+JE$30)),SUM(JD28+(JH28-JD28)/4))</f>
        <v>1.9139503710879131</v>
      </c>
      <c r="JF28" s="692">
        <f>IF($F$28=1,SUM(JE28+(JI28-JE28)/4),SUM(JD28+(JH28-JD28)/2))</f>
        <v>1.9287834864638445</v>
      </c>
      <c r="JG28" s="692">
        <f>IF($F$28=1,SUM(JE28+(JI28-JE28)/2),SUM(JD28+(JH28-JD28)*3/4))</f>
        <v>1.9436166018397758</v>
      </c>
      <c r="JH28" s="692">
        <f>IF($F$28=1,SUM(JE28+(JI28-JE28)*3/4),IF(JI$31=1,1,JD28*(1+JI$31)))</f>
        <v>1.9584497172157069</v>
      </c>
      <c r="JI28" s="692">
        <f>IF($F$28=1,IF(JI$30=1,1,JE28*(1+JI$30)),SUM(JH28+(JL28-JH28)/4))</f>
        <v>1.9732828325916383</v>
      </c>
      <c r="JJ28" s="692">
        <f>IF($F$28=1,SUM(JI28+(JM28-JI28)/4),SUM(JH28+(JL28-JH28)/2))</f>
        <v>1.9895624159605192</v>
      </c>
      <c r="JK28" s="692">
        <f>IF($F$28=1,SUM(JI28+(JM28-JI28)/2),SUM(JH28+(JL28-JH28)*3/4))</f>
        <v>2.0058419993294003</v>
      </c>
      <c r="JL28" s="692">
        <f>IF($F$28=1,SUM(JI28+(JM28-JI28)*3/4),IF(JM$31=1,1,JH28*(1+JM$31)))</f>
        <v>2.022121582698281</v>
      </c>
      <c r="JM28" s="692">
        <f>IF($F$28=1,IF(JM$30=1,1,JI28*(1+JM$30)),SUM(JL28+(JP28-JL28)/4))</f>
        <v>2.0384011660671622</v>
      </c>
      <c r="JN28" s="692">
        <f>IF($F$28=1,SUM(JM28+(JQ28-JM28)/4),SUM(JL28+(JP28-JL28)/2))</f>
        <v>2.0547083753956996</v>
      </c>
      <c r="JO28" s="692">
        <f>IF($F$28=1,SUM(JM28+(JQ28-JM28)/2),SUM(JL28+(JP28-JL28)*3/4))</f>
        <v>2.0710155847242371</v>
      </c>
      <c r="JP28" s="692">
        <f>IF($F$28=1,SUM(JM28+(JQ28-JM28)*3/4),IF(JQ$31=1,1,JL28*(1+JQ$31)))</f>
        <v>2.0873227940527741</v>
      </c>
      <c r="JQ28" s="692">
        <f>IF($F$28=1,IF(JQ$30=1,1,JM28*(1+JQ$30)),SUM(JP28+(JT28-JP28)/4))</f>
        <v>2.1036300033813116</v>
      </c>
      <c r="JR28" s="692">
        <f>IF($F$28=1,SUM(JQ28+(JU28-JQ28)/4),SUM(JP28+(JT28-JP28)/2))</f>
        <v>2.1204590434083621</v>
      </c>
      <c r="JS28" s="692">
        <f>IF($F$28=1,SUM(JQ28+(JU28-JQ28)/2),SUM(JP28+(JT28-JP28)*3/4))</f>
        <v>2.1372880834354127</v>
      </c>
      <c r="JT28" s="692">
        <f>IF($F$28=1,SUM(JQ28+(JU28-JQ28)*3/4),IF(JU$31=1,1,JP28*(1+JU$31)))</f>
        <v>2.1541171234624632</v>
      </c>
      <c r="JU28" s="692">
        <f>IF($F$28=1,IF(JU$30=1,1,JQ28*(1+JU$30)),SUM(JT28+(JX28-JT28)/4))</f>
        <v>2.1709461634895137</v>
      </c>
      <c r="JV28" s="692">
        <f>IF($F$28=1,SUM(JU28+(JY28-JU28)/4),SUM(JT28+(JX28-JT28)/2))</f>
        <v>2.1883137327974298</v>
      </c>
      <c r="JW28" s="692">
        <f>IF($F$28=1,SUM(JU28+(JY28-JU28)/2),SUM(JT28+(JX28-JT28)*3/4))</f>
        <v>2.2056813021053463</v>
      </c>
      <c r="JX28" s="692">
        <f>IF($F$28=1,SUM(JU28+(JY28-JU28)*3/4),IF(JY$31=1,1,JT28*(1+JY$31)))</f>
        <v>2.2230488714132624</v>
      </c>
      <c r="JY28" s="692">
        <f>IF($F$28=1,IF(JY$30=1,1,JU28*(1+JY$30)),SUM(JX28+(KB28-JX28)/4))</f>
        <v>2.2404164407211784</v>
      </c>
      <c r="JZ28" s="692">
        <f>IF($F$28=1,SUM(JY28+(KC28-JY28)/4),SUM(JX28+(KB28-JX28)/2))</f>
        <v>2.2583397722469476</v>
      </c>
      <c r="KA28" s="692">
        <f>IF($F$28=1,SUM(JY28+(KC28-JY28)/2),SUM(JX28+(KB28-JX28)*3/4))</f>
        <v>2.2762631037727172</v>
      </c>
      <c r="KB28" s="692">
        <f>IF($F$28=1,SUM(JY28+(KC28-JY28)*3/4),IF(KC$31=1,1,JX28*(1+KC$31)))</f>
        <v>2.2941864352984869</v>
      </c>
      <c r="KC28" s="692">
        <f>IF($F$28=1,IF(KC$30=1,1,JY28*(1+KC$30)),SUM(KB28+(KF28-KB28)/4))</f>
        <v>2.3121097668242561</v>
      </c>
      <c r="KD28" s="692">
        <f>IF($F$28=1,SUM(KC28+(KG28-KC28)/4),SUM(KB28+(KF28-KB28)/2))</f>
        <v>2.3306066449588503</v>
      </c>
      <c r="KE28" s="692">
        <f>IF($F$28=1,SUM(KC28+(KG28-KC28)/2),SUM(KB28+(KF28-KB28)*3/4))</f>
        <v>2.3491035230934445</v>
      </c>
      <c r="KF28" s="692">
        <f>IF($F$28=1,SUM(KC28+(KG28-KC28)*3/4),IF(KG$31=1,1,KB28*(1+KG$31)))</f>
        <v>2.3676004012280383</v>
      </c>
      <c r="KG28" s="692">
        <f>IF($F$28=1,IF(KG$30=1,1,KC28*(1+KG$30)),SUM(KF28+(KJ28-KF28)/4))</f>
        <v>2.3860972793626325</v>
      </c>
      <c r="KH28" s="692">
        <f>IF($F$28=1,SUM(KG28+(KK28-KG28)/4),SUM(KF28+(KJ28-KF28)/2))</f>
        <v>2.4051860575975335</v>
      </c>
      <c r="KI28" s="692">
        <f>IF($F$28=1,SUM(KG28+(KK28-KG28)/2),SUM(KF28+(KJ28-KF28)*3/4))</f>
        <v>2.4242748358324349</v>
      </c>
      <c r="KJ28" s="692">
        <f>IF($F$28=1,SUM(KG28+(KK28-KG28)*3/4),IF(KK$31=1,1,KF28*(1+KK$31)))</f>
        <v>2.4433636140673358</v>
      </c>
      <c r="KK28" s="692">
        <f>IF($F$28=1,IF(KK$30=1,1,KG28*(1+KK$30)),SUM(KJ28+(KN28-KJ28)/4))</f>
        <v>2.4624523923022368</v>
      </c>
      <c r="KL28" s="692">
        <f>IF($F$28=1,SUM(KK28+(KO28-KK28)/4),SUM(KJ28+(KN28-KJ28)/2))</f>
        <v>2.4821520114406548</v>
      </c>
      <c r="KM28" s="692">
        <f>IF($F$28=1,SUM(KK28+(KO28-KK28)/2),SUM(KJ28+(KN28-KJ28)*3/4))</f>
        <v>2.5018516305790728</v>
      </c>
      <c r="KN28" s="692">
        <f>IF($F$28=1,SUM(KK28+(KO28-KK28)*3/4),IF(KO$31=1,1,KJ28*(1+KO$31)))</f>
        <v>2.5215512497174903</v>
      </c>
      <c r="KO28" s="692">
        <f>IF($F$28=1,IF(KO$30=1,1,KK28*(1+KO$30)),SUM(KN28+(KR28-KN28)/4))</f>
        <v>2.5412508688559083</v>
      </c>
      <c r="KP28" s="692">
        <f>IF($F$28=1,SUM(KO28+(KS28-KO28)/4),SUM(KN28+(KR28-KN28)/2))</f>
        <v>2.5615808758067558</v>
      </c>
      <c r="KQ28" s="692">
        <f>IF($F$28=1,SUM(KO28+(KS28-KO28)/2),SUM(KN28+(KR28-KN28)*3/4))</f>
        <v>2.5819108827576027</v>
      </c>
      <c r="KR28" s="692">
        <f>IF($F$28=1,SUM(KO28+(KS28-KO28)*3/4),IF(KS$31=1,1,KN28*(1+KS$31)))</f>
        <v>2.6022408897084501</v>
      </c>
      <c r="KS28" s="692">
        <f>IF($F$28=1,IF(KS$30=1,1,KO28*(1+KS$30)),SUM(KR28+(KV28-KR28)/4))</f>
        <v>2.6225708966592975</v>
      </c>
      <c r="KT28" s="692">
        <f>IF($F$28=1,SUM(KS28+(KW28-KS28)/4),SUM(KR28+(KV28-KR28)/2))</f>
        <v>2.6435514638325719</v>
      </c>
      <c r="KU28" s="692">
        <f>IF($F$28=1,SUM(KS28+(KW28-KS28)/2),SUM(KR28+(KV28-KR28)*3/4))</f>
        <v>2.6645320310058462</v>
      </c>
      <c r="KV28" s="692">
        <f>IF($F$28=1,SUM(KS28+(KW28-KS28)*3/4),IF(KW$31=1,1,KR28*(1+KW$31)))</f>
        <v>2.6855125981791206</v>
      </c>
      <c r="KW28" s="692">
        <f>IF($F$28=1,IF(KW$30=1,1,KS28*(1+KW$30)),SUM(KV28+(KZ28-KV28)/4))</f>
        <v>2.7064931653523949</v>
      </c>
      <c r="KX28" s="692">
        <f>IF($F$28=1,SUM(KW28+(LA28-KW28)/4),SUM(KV28+(KZ28-KV28)/2))</f>
        <v>2.7281451106752144</v>
      </c>
      <c r="KY28" s="692">
        <f>IF($F$28=1,SUM(KW28+(LA28-KW28)/2),SUM(KV28+(KZ28-KV28)*3/4))</f>
        <v>2.7497970559980334</v>
      </c>
      <c r="KZ28" s="692">
        <f>IF($F$28=1,SUM(KW28+(LA28-KW28)*3/4),IF(LA$31=1,1,KV28*(1+LA$31)))</f>
        <v>2.7714490013208524</v>
      </c>
      <c r="LA28" s="692">
        <f>IF($F$28=1,IF(LA$30=1,1,KW28*(1+LA$30)),SUM(KZ28+(LD28-KZ28)/4))</f>
        <v>2.7931009466436718</v>
      </c>
      <c r="LB28" s="692">
        <f>IF($F$28=1,SUM(LA28+(LE28-LA28)/4),SUM(KZ28+(LD28-KZ28)/2))</f>
        <v>2.815445754216821</v>
      </c>
      <c r="LC28" s="692">
        <f>IF($F$28=1,SUM(LA28+(LE28-LA28)/2),SUM(KZ28+(LD28-KZ28)*3/4))</f>
        <v>2.8377905617899706</v>
      </c>
      <c r="LD28" s="692">
        <f>IF($F$28=1,SUM(LA28+(LE28-LA28)*3/4),IF(LE$31=1,1,KZ28*(1+LE$31)))</f>
        <v>2.8601353693631202</v>
      </c>
      <c r="LE28" s="692">
        <f>IF($F$28=1,IF(LE$30=1,1,LA28*(1+LE$30)),SUM(LD28+(LH28-LD28)/4))</f>
        <v>2.8824801769362693</v>
      </c>
      <c r="LF28" s="692">
        <f>IF($F$28=1,SUM(LE28+(LI28-LE28)/4),SUM(LD28+(LH28-LD28)/2))</f>
        <v>2.9055400183517595</v>
      </c>
      <c r="LG28" s="692">
        <f>IF($F$28=1,SUM(LE28+(LI28-LE28)/2),SUM(LD28+(LH28-LD28)*3/4))</f>
        <v>2.9285998597672496</v>
      </c>
      <c r="LH28" s="692">
        <f>IF($F$28=1,SUM(LE28+(LI28-LE28)*3/4),IF(LI$31=1,1,LD28*(1+LI$31)))</f>
        <v>2.9516597011827401</v>
      </c>
      <c r="LI28" s="692">
        <f>IF($F$28=1,IF(LI$30=1,1,LE28*(1+LI$30)),SUM(LH28+(LL28-LH28)/4))</f>
        <v>2.9747195425982302</v>
      </c>
      <c r="LJ28" s="692">
        <f>IF($F$28=1,SUM(LI28+(LM28-LI28)/4),SUM(LH28+(LL28-LH28)/2))</f>
        <v>2.9985172989390163</v>
      </c>
      <c r="LK28" s="692">
        <f>IF($F$28=1,SUM(LI28+(LM28-LI28)/2),SUM(LH28+(LL28-LH28)*3/4))</f>
        <v>3.0223150552798019</v>
      </c>
      <c r="LL28" s="692">
        <f>IF($F$28=1,SUM(LI28+(LM28-LI28)*3/4),IF(LM$31=1,1,LH28*(1+LM$31)))</f>
        <v>3.0461128116205876</v>
      </c>
      <c r="LM28" s="692">
        <f>IF($F$28=1,IF(LM$30=1,1,LI28*(1+LM$30)),SUM(LL28+(LP28-LL28)/4))</f>
        <v>3.0699105679613736</v>
      </c>
      <c r="LN28" s="692">
        <f>IF($F$28=1,SUM(LM28+(LQ28-LM28)/4),SUM(LL28+(LP28-LL28)/2))</f>
        <v>3.0944698525050649</v>
      </c>
      <c r="LO28" s="692">
        <f>IF($F$28=1,SUM(LM28+(LQ28-LM28)/2),SUM(LL28+(LP28-LL28)*3/4))</f>
        <v>3.1190291370487557</v>
      </c>
      <c r="LP28" s="692">
        <f>IF($F$28=1,SUM(LM28+(LQ28-LM28)*3/4),IF(LQ$31=1,1,LL28*(1+LQ$31)))</f>
        <v>3.1435884215924466</v>
      </c>
      <c r="LQ28" s="692">
        <f>IF($F$28=1,IF(LQ$30=1,1,LM28*(1+LQ$30)),SUM(LP28+(LT28-LP28)/4))</f>
        <v>3.1681477061361378</v>
      </c>
      <c r="LR28" s="692">
        <f>IF($F$28=1,SUM(LQ28+(LU28-LQ28)/4),SUM(LP28+(LT28-LP28)/2))</f>
        <v>3.1934928877852271</v>
      </c>
      <c r="LS28" s="692">
        <f>IF($F$28=1,SUM(LQ28+(LU28-LQ28)/2),SUM(LP28+(LT28-LP28)*3/4))</f>
        <v>3.2188380694343159</v>
      </c>
      <c r="LT28" s="692">
        <f>IF($F$28=1,SUM(LQ28+(LU28-LQ28)*3/4),IF(LU$31=1,1,LP28*(1+LU$31)))</f>
        <v>3.2441832510834052</v>
      </c>
      <c r="LU28" s="692">
        <f>IF($F$28=1,IF(LU$30=1,1,LQ28*(1+LU$30)),SUM(LT28+(LX28-LT28)/4))</f>
        <v>3.2695284327324945</v>
      </c>
      <c r="LV28" s="692">
        <f>IF($F$28=1,SUM(LU28+(LY28-LU28)/4),SUM(LT28+(LX28-LT28)/2))</f>
        <v>3.2956846601943544</v>
      </c>
      <c r="LW28" s="692">
        <f>IF($F$28=1,SUM(LU28+(LY28-LU28)/2),SUM(LT28+(LX28-LT28)*3/4))</f>
        <v>3.3218408876562142</v>
      </c>
      <c r="LX28" s="692">
        <f>IF($F$28=1,SUM(LU28+(LY28-LU28)*3/4),IF(LY$31=1,1,LT28*(1+LY$31)))</f>
        <v>3.3479971151180745</v>
      </c>
      <c r="LY28" s="692">
        <f>IF($F$28=1,IF(LY$30=1,1,LU28*(1+LY$30)),SUM(LX28+(MB28-LX28)/4))</f>
        <v>3.3741533425799344</v>
      </c>
      <c r="LZ28" s="692">
        <f>IF($F$28=1,SUM(LY28+(MC28-LY28)/4),SUM(LX28+(MB28-LX28)/2))</f>
        <v>3.401146569320574</v>
      </c>
      <c r="MA28" s="692">
        <f>IF($F$28=1,SUM(LY28+(MC28-LY28)/2),SUM(LX28+(MB28-LX28)*3/4))</f>
        <v>3.4281397960612132</v>
      </c>
      <c r="MB28" s="692">
        <f>IF($F$28=1,SUM(LY28+(MC28-LY28)*3/4),IF(MC$31=1,1,LX28*(1+MC$31)))</f>
        <v>3.4551330228018529</v>
      </c>
      <c r="MC28" s="692">
        <f>IF($F$28=1,IF(MC$30=1,1,LY28*(1+MC$30)),SUM(MB28+(MF28-MB28)/4))</f>
        <v>3.4821262495424925</v>
      </c>
      <c r="MD28" s="692">
        <f>IF($F$28=1,SUM(MC28+(MG28-MC28)/4),SUM(MB28+(MF28-MB28)/2))</f>
        <v>3.5099832595388323</v>
      </c>
      <c r="ME28" s="692">
        <f>IF($F$28=1,SUM(MC28+(MG28-MC28)/2),SUM(MB28+(MF28-MB28)*3/4))</f>
        <v>3.5378402695351725</v>
      </c>
      <c r="MF28" s="692">
        <f>IF($F$28=1,SUM(MC28+(MG28-MC28)*3/4),IF(MG$31=1,1,MB28*(1+MG$31)))</f>
        <v>3.5656972795315127</v>
      </c>
      <c r="MG28" s="692">
        <f>IF($F$28=1,IF(MG$30=1,1,MC28*(1+MG$30)),SUM(MF28+(MJ28-MF28)/4))</f>
        <v>3.5935542895278525</v>
      </c>
      <c r="MH28" s="692">
        <f>IF($F$28=1,SUM(MG28+(MK28-MG28)/4),SUM(MF28+(MJ28-MF28)/2))</f>
        <v>3.6223027238440753</v>
      </c>
      <c r="MI28" s="692">
        <f>IF($F$28=1,SUM(MG28+(MK28-MG28)/2),SUM(MF28+(MJ28-MF28)*3/4))</f>
        <v>3.651051158160298</v>
      </c>
      <c r="MJ28" s="692">
        <f>IF($F$28=1,SUM(MG28+(MK28-MG28)*3/4),IF(MK$31=1,1,MF28*(1+MK$31)))</f>
        <v>3.6797995924765212</v>
      </c>
      <c r="MK28" s="692">
        <f>IF($F$28=1,IF(MK$30=1,1,MG28*(1+MK$30)),SUM(MJ28+(MN28-MJ28)/4))</f>
        <v>3.708548026792744</v>
      </c>
      <c r="ML28" s="692">
        <f>IF($F$28=1,SUM(MK28+(MO28-MK28)/4),SUM(MJ28+(MN28-MJ28)/2))</f>
        <v>3.7382164110070857</v>
      </c>
      <c r="MM28" s="692">
        <f>IF($F$28=1,SUM(MK28+(MO28-MK28)/2),SUM(MJ28+(MN28-MJ28)*3/4))</f>
        <v>3.7678847952214278</v>
      </c>
      <c r="MN28" s="692">
        <f>IF($F$28=1,SUM(MK28+(MO28-MK28)*3/4),IF(MO$31=1,1,MJ28*(1+MO$31)))</f>
        <v>3.79755317943577</v>
      </c>
      <c r="MO28" s="692">
        <f>IF($F$28=1,IF(MO$30=1,1,MK28*(1+MO$30)),SUM(MN28+(MR28-MN28)/4))</f>
        <v>3.8272215636501117</v>
      </c>
      <c r="MP28" s="692">
        <f>IF($F$28=1,SUM(MO28+(MS28-MO28)/4),SUM(MN28+(MR28-MN28)/2))</f>
        <v>3.8578393361593126</v>
      </c>
      <c r="MQ28" s="692">
        <f>IF($F$28=1,SUM(MO28+(MS28-MO28)/2),SUM(MN28+(MR28-MN28)*3/4))</f>
        <v>3.8884571086685136</v>
      </c>
      <c r="MR28" s="692">
        <f>IF($F$28=1,SUM(MO28+(MS28-MO28)*3/4),IF(MS$31=1,1,MN28*(1+MS$31)))</f>
        <v>3.9190748811777145</v>
      </c>
      <c r="MS28" s="692">
        <f>IF($F$28=1,IF(MS$30=1,1,MO28*(1+MS$30)),SUM(MR28+(MV28-MR28)/4))</f>
        <v>3.9496926536869155</v>
      </c>
      <c r="MT28" s="692">
        <f>IF($F$28=1,SUM(MS28+(MW28-MS28)/4),SUM(MR28+(MV28-MR28)/2))</f>
        <v>3.981290194916411</v>
      </c>
      <c r="MU28" s="692">
        <f>IF($F$28=1,SUM(MS28+(MW28-MS28)/2),SUM(MR28+(MV28-MR28)*3/4))</f>
        <v>4.0128877361459061</v>
      </c>
      <c r="MV28" s="692">
        <f>IF($F$28=1,SUM(MS28+(MW28-MS28)*3/4),IF(MW$31=1,1,MR28*(1+MW$31)))</f>
        <v>4.0444852773754016</v>
      </c>
      <c r="MW28" s="692">
        <f>IF($F$28=1,IF(MW$30=1,1,MS28*(1+MW$30)),SUM(MV28+(MZ28-MV28)/4))</f>
        <v>4.0760828186048972</v>
      </c>
      <c r="MX28" s="692">
        <f>IF($F$28=1,SUM(MW28+(NA28-MW28)/4),SUM(MV28+(MZ28-MV28)/2))</f>
        <v>4.1086914811537358</v>
      </c>
      <c r="MY28" s="692">
        <f>IF($F$28=1,SUM(MW28+(NA28-MW28)/2),SUM(MV28+(MZ28-MV28)*3/4))</f>
        <v>4.1413001437025754</v>
      </c>
      <c r="MZ28" s="692">
        <f>IF($F$28=1,SUM(MW28+(NA28-MW28)*3/4),IF(NA$31=1,1,MV28*(1+NA$31)))</f>
        <v>4.1739088062514149</v>
      </c>
      <c r="NA28" s="692">
        <f>IF($F$28=1,IF(NA$30=1,1,MW28*(1+NA$30)),SUM(MZ28+(ND28-MZ28)/4))</f>
        <v>4.2065174688002536</v>
      </c>
      <c r="NB28" s="692">
        <f>IF($F$28=1,SUM(NA28+(NE28-NA28)/4),SUM(MZ28+(ND28-MZ28)/2))</f>
        <v>4.2401696085506559</v>
      </c>
      <c r="NC28" s="692">
        <f>IF($F$28=1,SUM(NA28+(NE28-NA28)/2),SUM(MZ28+(ND28-MZ28)*3/4))</f>
        <v>4.2738217483010583</v>
      </c>
      <c r="ND28" s="692">
        <f>IF($F$28=1,SUM(NA28+(NE28-NA28)*3/4),IF(NE$31=1,1,MZ28*(1+NE$31)))</f>
        <v>4.3074738880514598</v>
      </c>
      <c r="NE28" s="692">
        <f>IF($F$28=1,IF(NE$30=1,1,NA28*(1+NE$30)),SUM(ND28+(NH28-ND28)/4))</f>
        <v>4.3411260278018622</v>
      </c>
      <c r="NF28" s="692">
        <f>IF($F$28=1,SUM(NE28+(NI28-NE28)/4),SUM(ND28+(NH28-ND28)/2))</f>
        <v>4.3758550360242774</v>
      </c>
      <c r="NG28" s="692">
        <f>IF($F$28=1,SUM(NE28+(NI28-NE28)/2),SUM(ND28+(NH28-ND28)*3/4))</f>
        <v>4.4105840442466917</v>
      </c>
      <c r="NH28" s="692">
        <f>IF($F$28=1,SUM(NE28+(NI28-NE28)*3/4),IF(NI$31=1,1,ND28*(1+NI$31)))</f>
        <v>4.4453130524691069</v>
      </c>
      <c r="NI28" s="692">
        <f>IF($F$28=1,IF(NI$30=1,1,NE28*(1+NI$30)),SUM(NH28+(NL28-NH28)/4))</f>
        <v>4.4800420606915221</v>
      </c>
      <c r="NJ28" s="692">
        <f>IF($F$28=1,SUM(NI28+(NM28-NI28)/4),SUM(NH28+(NL28-NH28)/2))</f>
        <v>4.5158823971770543</v>
      </c>
      <c r="NK28" s="692">
        <f>IF($F$28=1,SUM(NI28+(NM28-NI28)/2),SUM(NH28+(NL28-NH28)*3/4))</f>
        <v>4.5517227336625865</v>
      </c>
      <c r="NL28" s="692">
        <f>IF($F$28=1,SUM(NI28+(NM28-NI28)*3/4),IF(NM$31=1,1,NH28*(1+NM$31)))</f>
        <v>4.5875630701481187</v>
      </c>
      <c r="NM28" s="692">
        <f>IF($F$28=1,IF(NM$30=1,1,NI28*(1+NM$30)),SUM(NL28+(NP28-NL28)/4))</f>
        <v>4.6234034066336509</v>
      </c>
      <c r="NN28" s="692">
        <f>IF($F$28=1,SUM(NM28+(NQ28-NM28)/4),SUM(NL28+(NP28-NL28)/2))</f>
        <v>4.6603906338867205</v>
      </c>
      <c r="NO28" s="692">
        <f>IF($F$28=1,SUM(NM28+(NQ28-NM28)/2),SUM(NL28+(NP28-NL28)*3/4))</f>
        <v>4.6973778611397892</v>
      </c>
      <c r="NP28" s="692">
        <f>IF($F$28=1,SUM(NM28+(NQ28-NM28)*3/4),IF(NQ$31=1,1,NL28*(1+NQ$31)))</f>
        <v>4.7343650883928579</v>
      </c>
      <c r="NQ28" s="692">
        <f>IF($F$28=1,IF(NQ$30=1,1,NM28*(1+NQ$30)),SUM(NP28+(NT28-NP28)/4))</f>
        <v>4.7713523156459274</v>
      </c>
      <c r="NR28" s="692">
        <f>IF($F$28=1,SUM(NQ28+(NU28-NQ28)/4),SUM(NP28+(NT28-NP28)/2))</f>
        <v>4.8095231341710951</v>
      </c>
      <c r="NS28" s="692">
        <f>IF($F$28=1,SUM(NQ28+(NU28-NQ28)/2),SUM(NP28+(NT28-NP28)*3/4))</f>
        <v>4.8476939526962628</v>
      </c>
      <c r="NT28" s="692">
        <f>IF($F$28=1,SUM(NQ28+(NU28-NQ28)*3/4),IF(NU$31=1,1,NP28*(1+NU$31)))</f>
        <v>4.8858647712214296</v>
      </c>
      <c r="NU28" s="692">
        <f>IF($F$28=1,IF(NU$30=1,1,NQ28*(1+NU$30)),SUM(NT28+(NX28-NT28)/4))</f>
        <v>4.9240355897465973</v>
      </c>
      <c r="NV28" s="692">
        <f>IF($F$28=1,SUM(NU28+(NY28-NU28)/4),SUM(NT28+(NX28-NT28)/2))</f>
        <v>4.9634278744645703</v>
      </c>
      <c r="NW28" s="692">
        <f>IF($F$28=1,SUM(NU28+(NY28-NU28)/2),SUM(NT28+(NX28-NT28)*3/4))</f>
        <v>5.0028201591825425</v>
      </c>
      <c r="NX28" s="692">
        <f>IF($F$28=1,SUM(NU28+(NY28-NU28)*3/4),IF(NY$31=1,1,NT28*(1+NY$31)))</f>
        <v>5.0422124439005156</v>
      </c>
      <c r="NY28" s="692">
        <f>IF($F$28=1,IF(NY$30=1,1,NU28*(1+NY$30)),SUM(NX28+(OB28-NX28)/4))</f>
        <v>5.0816047286184887</v>
      </c>
      <c r="NZ28" s="692">
        <f>IF($F$28=1,SUM(NY28+(OC28-NY28)/4),SUM(NX28+(OB28-NX28)/2))</f>
        <v>5.1222575664474368</v>
      </c>
      <c r="OA28" s="692">
        <f>IF($F$28=1,SUM(NY28+(OC28-NY28)/2),SUM(NX28+(OB28-NX28)*3/4))</f>
        <v>5.1629104042763849</v>
      </c>
      <c r="OB28" s="692">
        <f>IF($F$28=1,SUM(NY28+(OC28-NY28)*3/4),IF(OC$31=1,1,NX28*(1+OC$31)))</f>
        <v>5.2035632421053322</v>
      </c>
      <c r="OC28" s="692">
        <f>IF($F$28=1,IF(OC$30=1,1,NY28*(1+OC$30)),SUM(OB28+(OF28-OB28)/4))</f>
        <v>5.2442160799342803</v>
      </c>
      <c r="OD28" s="692">
        <f>IF($F$28=1,SUM(OC28+(OG28-OC28)/4),SUM(OB28+(OF28-OB28)/2))</f>
        <v>5.2861698085737547</v>
      </c>
      <c r="OE28" s="692">
        <f>IF($F$28=1,SUM(OC28+(OG28-OC28)/2),SUM(OB28+(OF28-OB28)*3/4))</f>
        <v>5.3281235372132283</v>
      </c>
      <c r="OF28" s="692">
        <f>IF($F$28=1,SUM(OC28+(OG28-OC28)*3/4),IF(OG$31=1,1,OB28*(1+OG$31)))</f>
        <v>5.3700772658527027</v>
      </c>
      <c r="OG28" s="692">
        <f>IF($F$28=1,IF(OG$30=1,1,OC28*(1+OG$30)),SUM(OF28+(OJ28-OF28)/4))</f>
        <v>5.4120309944921772</v>
      </c>
      <c r="OH28" s="692">
        <f>IF($F$28=1,SUM(OG28+(OK28-OG28)/4),SUM(OF28+(OJ28-OF28)/2))</f>
        <v>5.4553272424481145</v>
      </c>
      <c r="OI28" s="692">
        <f>IF($F$28=1,SUM(OG28+(OK28-OG28)/2),SUM(OF28+(OJ28-OF28)*3/4))</f>
        <v>5.4986234904040519</v>
      </c>
      <c r="OJ28" s="692">
        <f>IF($F$28=1,SUM(OG28+(OK28-OG28)*3/4),IF(OK$31=1,1,OF28*(1+OK$31)))</f>
        <v>5.5419197383599901</v>
      </c>
      <c r="OK28" s="692">
        <f>IF($F$28=1,IF(OK$30=1,1,OG28*(1+OK$30)),SUM(OJ28+(ON28-OJ28)/4))</f>
        <v>5.5852159863159274</v>
      </c>
      <c r="OL28" s="692">
        <f>IF($F$28=1,SUM(OK28+(OO28-OK28)/4),SUM(OJ28+(ON28-OJ28)/2))</f>
        <v>5.6298977142064546</v>
      </c>
      <c r="OM28" s="692">
        <f>IF($F$28=1,SUM(OK28+(OO28-OK28)/2),SUM(OJ28+(ON28-OJ28)*3/4))</f>
        <v>5.6745794420969826</v>
      </c>
      <c r="ON28" s="692">
        <f>IF($F$28=1,SUM(OK28+(OO28-OK28)*3/4),IF(OO$31=1,1,OJ28*(1+OO$31)))</f>
        <v>5.7192611699875098</v>
      </c>
      <c r="OO28" s="692">
        <f>IF($F$28=1,IF(OO$30=1,1,OK28*(1+OO$30)),SUM(ON28+(OR28-ON28)/4))</f>
        <v>5.7639428978780369</v>
      </c>
      <c r="OP28" s="692">
        <f>IF($F$28=1,SUM(OO28+(OS28-OO28)/4),SUM(ON28+(OR28-ON28)/2))</f>
        <v>5.8100544410610615</v>
      </c>
      <c r="OQ28" s="692">
        <f>IF($F$28=1,SUM(OO28+(OS28-OO28)/2),SUM(ON28+(OR28-ON28)*3/4))</f>
        <v>5.8561659842440861</v>
      </c>
      <c r="OR28" s="692">
        <f>IF($F$28=1,SUM(OO28+(OS28-OO28)*3/4),IF(OS$31=1,1,ON28*(1+OS$31)))</f>
        <v>5.9022775274271098</v>
      </c>
      <c r="OS28" s="692">
        <f>IF($F$28=1,IF(OS$30=1,1,OO28*(1+OS$30)),SUM(OR28+(OV28-OR28)/4))</f>
        <v>5.9483890706101343</v>
      </c>
      <c r="OT28" s="692">
        <f>IF($F$28=1,SUM(OS28+(OW28-OS28)/4),SUM(OR28+(OV28-OR28)/2))</f>
        <v>5.9959761831750154</v>
      </c>
      <c r="OU28" s="692">
        <f>IF($F$28=1,SUM(OS28+(OW28-OS28)/2),SUM(OR28+(OV28-OR28)*3/4))</f>
        <v>6.0435632957398964</v>
      </c>
      <c r="OV28" s="692">
        <f>IF($F$28=1,SUM(OS28+(OW28-OS28)*3/4),IF(OW$31=1,1,OR28*(1+OW$31)))</f>
        <v>6.0911504083047774</v>
      </c>
      <c r="OW28" s="692">
        <f>IF($F$28=1,IF(OW$30=1,1,OS28*(1+OW$30)),SUM(OV28+(OZ28-OV28)/4))</f>
        <v>6.1387375208696584</v>
      </c>
      <c r="OX28" s="692">
        <f>IF($F$28=1,SUM(OW28+(PA28-OW28)/4),SUM(OV28+(OZ28-OV28)/2))</f>
        <v>6.1878474210366159</v>
      </c>
      <c r="OY28" s="692">
        <f>IF($F$28=1,SUM(OW28+(PA28-OW28)/2),SUM(OV28+(OZ28-OV28)*3/4))</f>
        <v>6.2369573212035725</v>
      </c>
      <c r="OZ28" s="692">
        <f>IF($F$28=1,SUM(OW28+(PA28-OW28)*3/4),IF(PA$31=1,1,OV28*(1+PA$31)))</f>
        <v>6.28606722137053</v>
      </c>
      <c r="PA28" s="692">
        <f>IF($F$28=1,IF(PA$30=1,1,OW28*(1+PA$30)),SUM(OZ28+(PD28-OZ28)/4))</f>
        <v>6.3351771215374875</v>
      </c>
      <c r="PB28" s="692">
        <f>IF($F$28=1,SUM(PA28+(PE28-PA28)/4),SUM(OZ28+(PD28-OZ28)/2))</f>
        <v>6.3858585385097877</v>
      </c>
      <c r="PC28" s="692">
        <f>IF($F$28=1,SUM(PA28+(PE28-PA28)/2),SUM(OZ28+(PD28-OZ28)*3/4))</f>
        <v>6.4365399554820879</v>
      </c>
      <c r="PD28" s="692">
        <f>IF($F$28=1,SUM(PA28+(PE28-PA28)*3/4),IF(PE$31=1,1,OZ28*(1+PE$31)))</f>
        <v>6.4872213724543872</v>
      </c>
      <c r="PE28" s="692">
        <f>IF($F$28=1,IF(PE$30=1,1,PA28*(1+PE$30)),SUM(PD28+(PH28-PD28)/4))</f>
        <v>6.5379027894266875</v>
      </c>
      <c r="PF28" s="692">
        <f>IF($F$28=1,SUM(PE28+(PI28-PE28)/4),SUM(PD28+(PH28-PD28)/2))</f>
        <v>6.5902060117421009</v>
      </c>
      <c r="PG28" s="692">
        <f>IF($F$28=1,SUM(PE28+(PI28-PE28)/2),SUM(PD28+(PH28-PD28)*3/4))</f>
        <v>6.6425092340575151</v>
      </c>
      <c r="PH28" s="692">
        <f>IF($F$28=1,SUM(PE28+(PI28-PE28)*3/4),IF(PI$31=1,1,PD28*(1+PI$31)))</f>
        <v>6.6948124563729285</v>
      </c>
      <c r="PI28" s="692">
        <f>IF($F$28=1,IF(PI$30=1,1,PE28*(1+PI$30)),SUM(PH28+(PL28-PH28)/4))</f>
        <v>6.7471156786883419</v>
      </c>
      <c r="PJ28" s="692">
        <f>IF($F$28=1,SUM(PI28+(PM28-PI28)/4),SUM(PH28+(PL28-PH28)/2))</f>
        <v>6.8010926041178488</v>
      </c>
      <c r="PK28" s="692">
        <f>IF($F$28=1,SUM(PI28+(PM28-PI28)/2),SUM(PH28+(PL28-PH28)*3/4))</f>
        <v>6.8550695295473556</v>
      </c>
      <c r="PL28" s="692">
        <f>IF($F$28=1,SUM(PI28+(PM28-PI28)*3/4),IF(PM$31=1,1,PH28*(1+PM$31)))</f>
        <v>6.9090464549768624</v>
      </c>
      <c r="PM28" s="692">
        <f>IF($F$28=1,IF(PM$30=1,1,PI28*(1+PM$30)),SUM(PL28+(PP28-PL28)/4))</f>
        <v>6.9630233804063693</v>
      </c>
      <c r="PN28" s="692">
        <f>IF($F$28=1,SUM(PM28+(PQ28-PM28)/4),SUM(PL28+(PP28-PL28)/2))</f>
        <v>7.0187275674496199</v>
      </c>
      <c r="PO28" s="692">
        <f>IF($F$28=1,SUM(PM28+(PQ28-PM28)/2),SUM(PL28+(PP28-PL28)*3/4))</f>
        <v>7.0744317544928714</v>
      </c>
      <c r="PP28" s="692">
        <f>IF($F$28=1,SUM(PM28+(PQ28-PM28)*3/4),IF(PQ$31=1,1,PL28*(1+PQ$31)))</f>
        <v>7.130135941536123</v>
      </c>
      <c r="PQ28" s="692">
        <f>IF($F$28=1,IF(PQ$30=1,1,PM28*(1+PQ$30)),SUM(PP28+(PT28-PP28)/4))</f>
        <v>7.1858401285793736</v>
      </c>
      <c r="PR28" s="692">
        <f>IF($F$28=1,SUM(PQ28+(PU28-PQ28)/4),SUM(PP28+(PT28-PP28)/2))</f>
        <v>7.2433268496080085</v>
      </c>
      <c r="PS28" s="692">
        <f>IF($F$28=1,SUM(PQ28+(PU28-PQ28)/2),SUM(PP28+(PT28-PP28)*3/4))</f>
        <v>7.3008135706366435</v>
      </c>
      <c r="PT28" s="692">
        <f>IF($F$28=1,SUM(PQ28+(PU28-PQ28)*3/4),IF(PU$31=1,1,PP28*(1+PU$31)))</f>
        <v>7.3583002916652784</v>
      </c>
      <c r="PU28" s="692">
        <f>IF($F$28=1,IF(PU$30=1,1,PQ28*(1+PU$30)),SUM(PT28+(PX28-PT28)/4))</f>
        <v>7.4157870126939134</v>
      </c>
      <c r="PV28" s="692">
        <f>IF($F$28=1,SUM(PU28+(PY28-PU28)/4),SUM(PT28+(PX28-PT28)/2))</f>
        <v>7.4751133087954642</v>
      </c>
      <c r="PW28" s="692">
        <f>IF($F$28=1,SUM(PU28+(PY28-PU28)/2),SUM(PT28+(PX28-PT28)*3/4))</f>
        <v>7.5344396048970159</v>
      </c>
      <c r="PX28" s="692">
        <f>IF($F$28=1,SUM(PU28+(PY28-PU28)*3/4),IF(PY$31=1,1,PT28*(1+PY$31)))</f>
        <v>7.5937659009985676</v>
      </c>
      <c r="PY28" s="692">
        <f>IF($F$28=1,IF(PY$30=1,1,PU28*(1+PY$30)),SUM(PX28+(QB28-PX28)/4))</f>
        <v>7.6530921971001185</v>
      </c>
      <c r="PZ28" s="692">
        <f>IF($F$28=1,SUM(PY28+(QC28-PY28)/4),SUM(PX28+(QB28-PX28)/2))</f>
        <v>7.7143169346769191</v>
      </c>
      <c r="QA28" s="692">
        <f>IF($F$28=1,SUM(PY28+(QC28-PY28)/2),SUM(PX28+(QB28-PX28)*3/4))</f>
        <v>7.7755416722537198</v>
      </c>
      <c r="QB28" s="692">
        <f>IF($F$28=1,SUM(PY28+(QC28-PY28)*3/4),IF(QC$31=1,1,PX28*(1+QC$31)))</f>
        <v>7.8367664098305214</v>
      </c>
      <c r="QC28" s="692">
        <f>IF($F$28=1,IF(QC$30=1,1,PY28*(1+QC$30)),SUM(QB28+(QF28-QB28)/4))</f>
        <v>7.8979911474073221</v>
      </c>
      <c r="QD28" s="692">
        <f>IF($F$28=1,SUM(QC28+(QG28-QC28)/4),SUM(QB28+(QF28-QB28)/2))</f>
        <v>7.9611750765865805</v>
      </c>
      <c r="QE28" s="692">
        <f>IF($F$28=1,SUM(QC28+(QG28-QC28)/2),SUM(QB28+(QF28-QB28)*3/4))</f>
        <v>8.0243590057658398</v>
      </c>
      <c r="QF28" s="692">
        <f>IF($F$28=1,SUM(QC28+(QG28-QC28)*3/4),IF(QG$31=1,1,QB28*(1+QG$31)))</f>
        <v>8.0875429349450982</v>
      </c>
      <c r="QG28" s="692">
        <f>IF($F$28=1,IF(QG$30=1,1,QC28*(1+QG$30)),SUM(QF28+(QJ28-QF28)/4))</f>
        <v>8.1507268641243567</v>
      </c>
      <c r="QH28" s="692">
        <f>IF($F$28=1,SUM(QG28+(QK28-QG28)/4),SUM(QF28+(QJ28-QF28)/2))</f>
        <v>8.2159326790373512</v>
      </c>
      <c r="QI28" s="692">
        <f>IF($F$28=1,SUM(QG28+(QK28-QG28)/2),SUM(QF28+(QJ28-QF28)*3/4))</f>
        <v>8.2811384939503476</v>
      </c>
      <c r="QJ28" s="692">
        <f>IF($F$28=1,SUM(QG28+(QK28-QG28)*3/4),IF(QK$31=1,1,QF28*(1+QK$31)))</f>
        <v>8.3463443088633422</v>
      </c>
      <c r="QK28" s="692">
        <f>IF($F$28=1,IF(QK$30=1,1,QG28*(1+QK$30)),SUM(QJ28+(QN28-QJ28)/4))</f>
        <v>8.4115501237763368</v>
      </c>
      <c r="QL28" s="692">
        <f>IF($F$28=1,SUM(QK28+(QO28-QK28)/4),SUM(QJ28+(QN28-QJ28)/2))</f>
        <v>8.4788425247665486</v>
      </c>
      <c r="QM28" s="692">
        <f>IF($F$28=1,SUM(QK28+(QO28-QK28)/2),SUM(QJ28+(QN28-QJ28)*3/4))</f>
        <v>8.5461349257567587</v>
      </c>
      <c r="QN28" s="692">
        <f>IF($F$28=1,SUM(QK28+(QO28-QK28)*3/4),IF(QO$31=1,1,QJ28*(1+QO$31)))</f>
        <v>8.6134273267469688</v>
      </c>
      <c r="QO28" s="692">
        <f>IF($F$28=1,IF(QO$30=1,1,QK28*(1+QO$30)),SUM(QN28+(QR28-QN28)/4))</f>
        <v>8.6807197277371806</v>
      </c>
      <c r="QP28" s="692">
        <f>IF($F$28=1,SUM(QO28+(QS28-QO28)/4),SUM(QN28+(QR28-QN28)/2))</f>
        <v>8.7501654855590782</v>
      </c>
      <c r="QQ28" s="692">
        <f>IF($F$28=1,SUM(QO28+(QS28-QO28)/2),SUM(QN28+(QR28-QN28)*3/4))</f>
        <v>8.8196112433809759</v>
      </c>
      <c r="QR28" s="692">
        <f>IF($F$28=1,SUM(QO28+(QS28-QO28)*3/4),IF(QS$31=1,1,QN28*(1+QS$31)))</f>
        <v>8.8890570012028736</v>
      </c>
      <c r="QS28" s="692">
        <f>IF($F$28=1,IF(QS$30=1,1,QO28*(1+QS$30)),SUM(QR28+(QV28-QR28)/4))</f>
        <v>8.9585027590247712</v>
      </c>
      <c r="QT28" s="692">
        <f>IF($F$28=1,SUM(QS28+(QW28-QS28)/4),SUM(QR28+(QV28-QR28)/2))</f>
        <v>9.0301707810969702</v>
      </c>
      <c r="QU28" s="692">
        <f>IF($F$28=1,SUM(QS28+(QW28-QS28)/2),SUM(QR28+(QV28-QR28)*3/4))</f>
        <v>9.1018388031691675</v>
      </c>
      <c r="QV28" s="692">
        <f>IF($F$28=1,SUM(QS28+(QW28-QS28)*3/4),IF(QW$31=1,1,QR28*(1+QW$31)))</f>
        <v>9.1735068252413647</v>
      </c>
      <c r="QW28" s="692">
        <f>IF($F$28=1,IF(QW$30=1,1,QS28*(1+QW$30)),SUM(QV28+(QZ28-QV28)/4))</f>
        <v>9.2451748473135638</v>
      </c>
      <c r="QX28" s="692">
        <f>IF($F$28=1,SUM(QW28+(RA28-QW28)/4),SUM(QV28+(QZ28-QV28)/2))</f>
        <v>9.3191362460920715</v>
      </c>
      <c r="QY28" s="692">
        <f>IF($F$28=1,SUM(QW28+(RA28-QW28)/2),SUM(QV28+(QZ28-QV28)*3/4))</f>
        <v>9.393097644870581</v>
      </c>
      <c r="QZ28" s="692">
        <f>IF($F$28=1,SUM(QW28+(RA28-QW28)*3/4),IF(RA$31=1,1,QV28*(1+RA$31)))</f>
        <v>9.4670590436490905</v>
      </c>
      <c r="RA28" s="692">
        <f>IF($F$28=1,IF(RA$30=1,1,QW28*(1+RA$30)),SUM(QZ28+(RD28-QZ28)/4))</f>
        <v>9.5410204424275982</v>
      </c>
      <c r="RB28" s="692">
        <f>IF($F$28=1,SUM(RA28+(RE28-RA28)/4),SUM(QZ28+(RD28-QZ28)/2))</f>
        <v>9.6173486059670186</v>
      </c>
      <c r="RC28" s="692">
        <f>IF($F$28=1,SUM(RA28+(RE28-RA28)/2),SUM(QZ28+(RD28-QZ28)*3/4))</f>
        <v>9.693676769506439</v>
      </c>
      <c r="RD28" s="692">
        <f>IF($F$28=1,SUM(RA28+(RE28-RA28)*3/4),IF(RE$31=1,1,QZ28*(1+RE$31)))</f>
        <v>9.7700049330458612</v>
      </c>
      <c r="RE28" s="692">
        <f>IF($F$28=1,IF(RE$30=1,1,RA28*(1+RE$30)),SUM(RD28+(RH28-RD28)/4))</f>
        <v>9.8463330965852816</v>
      </c>
      <c r="RF28" s="692">
        <f>IF($F$28=1,SUM(RE28+(RI28-RE28)/4),SUM(RD28+(RH28-RD28)/2))</f>
        <v>9.9251037613579634</v>
      </c>
      <c r="RG28" s="692">
        <f>IF($F$28=1,SUM(RE28+(RI28-RE28)/2),SUM(RD28+(RH28-RD28)*3/4))</f>
        <v>10.003874426130647</v>
      </c>
      <c r="RH28" s="692">
        <f>IF($F$28=1,SUM(RE28+(RI28-RE28)*3/4),IF(RI$31=1,1,RD28*(1+RI$31)))</f>
        <v>10.082645090903329</v>
      </c>
      <c r="RI28" s="692">
        <f>IF($F$28=1,IF(RI$30=1,1,RE28*(1+RI$30)),SUM(RH28+(RL28-RH28)/4))</f>
        <v>10.161415755676011</v>
      </c>
      <c r="RJ28" s="692">
        <f>IF($F$28=1,SUM(RI28+(RM28-RI28)/4),SUM(RH28+(RL28-RH28)/2))</f>
        <v>10.242707081721418</v>
      </c>
      <c r="RK28" s="692">
        <f>IF($F$28=1,SUM(RI28+(RM28-RI28)/2),SUM(RH28+(RL28-RH28)*3/4))</f>
        <v>10.323998407766826</v>
      </c>
      <c r="RL28" s="692">
        <f>IF($F$28=1,SUM(RI28+(RM28-RI28)*3/4),IF(RM$31=1,1,RH28*(1+RM$31)))</f>
        <v>10.405289733812236</v>
      </c>
      <c r="RM28" s="692">
        <f>IF($F$28=1,IF(RM$30=1,1,RI28*(1+RM$30)),SUM(RL28+(RP28-RL28)/4))</f>
        <v>10.486581059857643</v>
      </c>
      <c r="RN28" s="692">
        <f>IF($F$28=1,SUM(RM28+(RQ28-RM28)/4),SUM(RL28+(RP28-RL28)/2))</f>
        <v>10.570473708336504</v>
      </c>
      <c r="RO28" s="692">
        <f>IF($F$28=1,SUM(RM28+(RQ28-RM28)/2),SUM(RL28+(RP28-RL28)*3/4))</f>
        <v>10.654366356815366</v>
      </c>
      <c r="RP28" s="692">
        <f>IF($F$28=1,SUM(RM28+(RQ28-RM28)*3/4),IF(RQ$31=1,1,RL28*(1+RQ$31)))</f>
        <v>10.738259005294228</v>
      </c>
      <c r="RQ28" s="692">
        <f>IF($F$28=1,IF(RQ$30=1,1,RM28*(1+RQ$30)),SUM(RP28+(RT28-RP28)/4))</f>
        <v>10.822151653773089</v>
      </c>
      <c r="RR28" s="692">
        <f>IF($F$28=1,SUM(RQ28+(RU28-RQ28)/4),SUM(RP28+(RT28-RP28)/2))</f>
        <v>10.908728867003273</v>
      </c>
      <c r="RS28" s="692">
        <f>IF($F$28=1,SUM(RQ28+(RU28-RQ28)/2),SUM(RP28+(RT28-RP28)*3/4))</f>
        <v>10.995306080233458</v>
      </c>
      <c r="RT28" s="692">
        <f>IF($F$28=1,SUM(RQ28+(RU28-RQ28)*3/4),IF(RU$31=1,1,RP28*(1+RU$31)))</f>
        <v>11.081883293463644</v>
      </c>
      <c r="RU28" s="692">
        <f>IF($F$28=1,IF(RU$30=1,1,RQ28*(1+RU$30)),SUM(RT28+(RX28-RT28)/4))</f>
        <v>11.168460506693828</v>
      </c>
      <c r="RV28" s="692">
        <f>IF($F$28=1,SUM(RU28+(RY28-RU28)/4),SUM(RT28+(RX28-RT28)/2))</f>
        <v>11.257808190747379</v>
      </c>
      <c r="RW28" s="692">
        <f>IF($F$28=1,SUM(RU28+(RY28-RU28)/2),SUM(RT28+(RX28-RT28)*3/4))</f>
        <v>11.347155874800929</v>
      </c>
      <c r="RX28" s="692">
        <f>IF($F$28=1,SUM(RU28+(RY28-RU28)*3/4),IF(RY$31=1,1,RT28*(1+RY$31)))</f>
        <v>11.436503558854479</v>
      </c>
      <c r="RY28" s="692">
        <f>IF($F$28=1,IF(RY$30=1,1,RU28*(1+RY$30)),SUM(RX28+(SB28-RX28)/4))</f>
        <v>11.525851242908031</v>
      </c>
      <c r="RZ28" s="692">
        <f>IF($F$28=1,SUM(RY28+(SC28-RY28)/4),SUM(RX28+(SB28-RX28)/2))</f>
        <v>8.6443884321810227</v>
      </c>
      <c r="SA28" s="692">
        <f>IF($F$28=1,SUM(RY28+(SC28-RY28)/2),SUM(RX28+(SB28-RX28)*3/4))</f>
        <v>5.7629256214540154</v>
      </c>
    </row>
    <row r="29" spans="1:497" s="372" customFormat="1">
      <c r="A29" s="507"/>
      <c r="B29" s="748"/>
      <c r="C29" s="748"/>
      <c r="D29" s="458"/>
      <c r="E29" s="458"/>
      <c r="F29" s="458"/>
      <c r="G29" s="458"/>
      <c r="H29" s="458"/>
      <c r="I29" s="507"/>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58"/>
      <c r="AS29" s="458"/>
      <c r="AT29" s="458"/>
      <c r="AU29" s="458"/>
      <c r="AV29" s="458"/>
      <c r="AW29" s="458"/>
      <c r="AX29" s="458"/>
      <c r="AY29" s="458"/>
      <c r="AZ29" s="458"/>
      <c r="BA29" s="458"/>
      <c r="BB29" s="458"/>
      <c r="BC29" s="458"/>
      <c r="BD29" s="458"/>
      <c r="BE29" s="458"/>
      <c r="BF29" s="458"/>
      <c r="BG29" s="458"/>
      <c r="BH29" s="458"/>
      <c r="BI29" s="458"/>
      <c r="BJ29" s="458"/>
      <c r="BK29" s="458"/>
      <c r="BL29" s="458"/>
      <c r="BM29" s="458"/>
      <c r="BN29" s="458"/>
      <c r="BO29" s="458"/>
      <c r="BP29" s="458"/>
      <c r="BQ29" s="458"/>
      <c r="BR29" s="458"/>
      <c r="BS29" s="458"/>
      <c r="BT29" s="458"/>
      <c r="BU29" s="458"/>
      <c r="BV29" s="458"/>
      <c r="BW29" s="458"/>
      <c r="BX29" s="458"/>
      <c r="BY29" s="458"/>
      <c r="BZ29" s="458"/>
      <c r="CA29" s="458"/>
      <c r="CB29" s="458"/>
      <c r="CC29" s="458"/>
      <c r="CD29" s="458"/>
      <c r="CE29" s="458"/>
      <c r="CF29" s="458"/>
      <c r="CG29" s="458"/>
      <c r="CH29" s="458"/>
      <c r="CI29" s="458"/>
      <c r="CJ29" s="458"/>
      <c r="CK29" s="458"/>
      <c r="CL29" s="458"/>
      <c r="CM29" s="458"/>
      <c r="CN29" s="458"/>
      <c r="CO29" s="458"/>
      <c r="CP29" s="458"/>
      <c r="CQ29" s="458"/>
      <c r="CR29" s="458"/>
      <c r="CS29" s="458"/>
      <c r="CT29" s="458"/>
      <c r="CU29" s="458"/>
      <c r="CV29" s="458"/>
      <c r="CW29" s="458"/>
      <c r="CX29" s="458"/>
      <c r="CY29" s="458"/>
      <c r="CZ29" s="458"/>
      <c r="DA29" s="458"/>
      <c r="DB29" s="458"/>
      <c r="DC29" s="458"/>
      <c r="DD29" s="458"/>
      <c r="DE29" s="458"/>
      <c r="DF29" s="458"/>
      <c r="DG29" s="458"/>
      <c r="DH29" s="458"/>
      <c r="DI29" s="458"/>
      <c r="DJ29" s="458"/>
      <c r="DK29" s="458"/>
      <c r="DL29" s="458"/>
      <c r="DM29" s="458"/>
      <c r="DN29" s="458"/>
      <c r="DO29" s="458"/>
      <c r="DP29" s="458"/>
      <c r="DQ29" s="458"/>
      <c r="DR29" s="458"/>
      <c r="DS29" s="458"/>
      <c r="DT29" s="458"/>
      <c r="DU29" s="458"/>
      <c r="DV29" s="458"/>
      <c r="DW29" s="458"/>
      <c r="DX29" s="458"/>
      <c r="DY29" s="458"/>
      <c r="DZ29" s="458"/>
      <c r="EA29" s="458"/>
      <c r="EB29" s="458"/>
      <c r="EC29" s="458"/>
      <c r="ED29" s="458"/>
      <c r="EE29" s="458"/>
      <c r="EF29" s="458"/>
      <c r="EG29" s="458"/>
      <c r="EH29" s="458"/>
      <c r="EI29" s="458"/>
      <c r="EJ29" s="458"/>
      <c r="EK29" s="458"/>
      <c r="EL29" s="458"/>
      <c r="EM29" s="458"/>
      <c r="EN29" s="458"/>
      <c r="EO29" s="458"/>
      <c r="EP29" s="458"/>
      <c r="EQ29" s="458"/>
      <c r="ER29" s="458"/>
      <c r="ES29" s="458"/>
      <c r="ET29" s="458"/>
      <c r="EU29" s="458"/>
      <c r="EV29" s="458"/>
      <c r="EW29" s="458"/>
      <c r="EX29" s="458"/>
      <c r="EY29" s="458"/>
      <c r="EZ29" s="458"/>
      <c r="FA29" s="458"/>
      <c r="FB29" s="458"/>
      <c r="FC29" s="458"/>
      <c r="FD29" s="458"/>
      <c r="FE29" s="458"/>
      <c r="FF29" s="458"/>
      <c r="FG29" s="458"/>
      <c r="FH29" s="458"/>
      <c r="FI29" s="458"/>
      <c r="FJ29" s="458"/>
      <c r="FK29" s="458"/>
      <c r="FL29" s="458"/>
      <c r="FM29" s="458"/>
      <c r="FN29" s="458"/>
      <c r="FO29" s="458"/>
      <c r="FP29" s="458"/>
      <c r="FQ29" s="458"/>
      <c r="FR29" s="458"/>
      <c r="FS29" s="458"/>
      <c r="FT29" s="458"/>
      <c r="FU29" s="458"/>
      <c r="FV29" s="458"/>
      <c r="FW29" s="458"/>
      <c r="FX29" s="458"/>
      <c r="FY29" s="458"/>
      <c r="FZ29" s="458"/>
      <c r="GA29" s="458"/>
      <c r="GB29" s="458"/>
      <c r="GC29" s="458"/>
      <c r="GD29" s="458"/>
      <c r="GE29" s="458"/>
      <c r="GF29" s="458"/>
      <c r="GG29" s="458"/>
      <c r="GH29" s="458"/>
      <c r="GI29" s="458"/>
      <c r="GJ29" s="458"/>
      <c r="GK29" s="458"/>
      <c r="GL29" s="458"/>
      <c r="GM29" s="458"/>
      <c r="GN29" s="458"/>
      <c r="GO29" s="458"/>
      <c r="GP29" s="458"/>
      <c r="GQ29" s="458"/>
      <c r="GR29" s="458"/>
      <c r="GS29" s="458"/>
      <c r="GT29" s="458"/>
      <c r="GU29" s="458"/>
      <c r="GV29" s="458"/>
      <c r="GW29" s="458"/>
      <c r="GX29" s="458"/>
      <c r="GY29" s="458"/>
      <c r="GZ29" s="458"/>
      <c r="HA29" s="458"/>
      <c r="HB29" s="458"/>
      <c r="HC29" s="458"/>
      <c r="HD29" s="458"/>
      <c r="HE29" s="458"/>
      <c r="HF29" s="458"/>
      <c r="HG29" s="458"/>
      <c r="HH29" s="458"/>
      <c r="HI29" s="458"/>
      <c r="HJ29" s="458"/>
      <c r="HK29" s="458"/>
      <c r="HL29" s="458"/>
      <c r="HM29" s="458"/>
      <c r="HN29" s="458"/>
      <c r="HO29" s="458"/>
      <c r="HP29" s="458"/>
      <c r="HQ29" s="458"/>
      <c r="HR29" s="458"/>
      <c r="HS29" s="458"/>
      <c r="HT29" s="458"/>
      <c r="HU29" s="458"/>
      <c r="HV29" s="458"/>
      <c r="HW29" s="458"/>
      <c r="HX29" s="458"/>
      <c r="HY29" s="458"/>
      <c r="HZ29" s="458"/>
      <c r="IA29" s="458"/>
      <c r="IB29" s="458"/>
      <c r="IC29" s="458"/>
      <c r="ID29" s="458"/>
      <c r="IE29" s="458"/>
      <c r="IF29" s="458"/>
      <c r="IG29" s="458"/>
      <c r="IH29" s="458"/>
      <c r="II29" s="458"/>
      <c r="IJ29" s="458"/>
      <c r="IK29" s="458"/>
      <c r="IL29" s="458"/>
      <c r="IM29" s="458"/>
      <c r="IN29" s="458"/>
      <c r="IO29" s="458"/>
      <c r="IP29" s="458"/>
      <c r="IQ29" s="458"/>
      <c r="IR29" s="458"/>
      <c r="IS29" s="458"/>
      <c r="IT29" s="458"/>
      <c r="IU29" s="458"/>
      <c r="IV29" s="458"/>
      <c r="IW29" s="458"/>
      <c r="IX29" s="458"/>
      <c r="IY29" s="458"/>
      <c r="IZ29" s="458"/>
      <c r="JA29" s="458"/>
      <c r="JB29" s="458"/>
      <c r="JC29" s="458"/>
      <c r="JD29" s="458"/>
      <c r="JE29" s="458"/>
      <c r="JF29" s="458"/>
      <c r="JG29" s="458"/>
      <c r="JH29" s="458"/>
      <c r="JI29" s="458"/>
      <c r="JJ29" s="458"/>
      <c r="JK29" s="458"/>
      <c r="JL29" s="458"/>
      <c r="JM29" s="458"/>
      <c r="JN29" s="458"/>
      <c r="JO29" s="458"/>
      <c r="JP29" s="458"/>
      <c r="JQ29" s="458"/>
      <c r="JR29" s="458"/>
      <c r="JS29" s="458"/>
      <c r="JT29" s="458"/>
      <c r="JU29" s="458"/>
      <c r="JV29" s="458"/>
      <c r="JW29" s="458"/>
      <c r="JX29" s="458"/>
      <c r="JY29" s="458"/>
      <c r="JZ29" s="458"/>
      <c r="KA29" s="458"/>
      <c r="KB29" s="458"/>
      <c r="KC29" s="458"/>
      <c r="KD29" s="458"/>
      <c r="KE29" s="458"/>
      <c r="KF29" s="458"/>
      <c r="KG29" s="458"/>
      <c r="KH29" s="458"/>
      <c r="KI29" s="458"/>
      <c r="KJ29" s="458"/>
      <c r="KK29" s="458"/>
      <c r="KL29" s="458"/>
      <c r="KM29" s="458"/>
      <c r="KN29" s="458"/>
      <c r="KO29" s="458"/>
      <c r="KP29" s="458"/>
      <c r="KQ29" s="458"/>
      <c r="KR29" s="458"/>
      <c r="KS29" s="458"/>
      <c r="KT29" s="458"/>
      <c r="KU29" s="458"/>
      <c r="KV29" s="458"/>
      <c r="KW29" s="458"/>
      <c r="KX29" s="458"/>
      <c r="KY29" s="458"/>
      <c r="KZ29" s="458"/>
      <c r="LA29" s="458"/>
      <c r="LB29" s="458"/>
      <c r="LC29" s="458"/>
      <c r="LD29" s="458"/>
      <c r="LE29" s="458"/>
      <c r="LF29" s="458"/>
      <c r="LG29" s="458"/>
      <c r="LH29" s="458"/>
      <c r="LI29" s="458"/>
      <c r="LJ29" s="458"/>
      <c r="LK29" s="458"/>
      <c r="LL29" s="458"/>
      <c r="LM29" s="458"/>
      <c r="LN29" s="458"/>
      <c r="LO29" s="458"/>
      <c r="LP29" s="458"/>
      <c r="LQ29" s="458"/>
      <c r="LR29" s="458"/>
      <c r="LS29" s="458"/>
      <c r="LT29" s="458"/>
      <c r="LU29" s="458"/>
      <c r="LV29" s="458"/>
      <c r="LW29" s="458"/>
      <c r="LX29" s="458"/>
      <c r="LY29" s="458"/>
      <c r="LZ29" s="458"/>
      <c r="MA29" s="458"/>
      <c r="MB29" s="458"/>
      <c r="MC29" s="458"/>
      <c r="MD29" s="458"/>
      <c r="ME29" s="458"/>
      <c r="MF29" s="458"/>
      <c r="MG29" s="458"/>
      <c r="MH29" s="458"/>
      <c r="MI29" s="458"/>
      <c r="MJ29" s="458"/>
      <c r="MK29" s="458"/>
      <c r="ML29" s="458"/>
      <c r="MM29" s="458"/>
      <c r="MN29" s="458"/>
      <c r="MO29" s="458"/>
      <c r="MP29" s="458"/>
      <c r="MQ29" s="458"/>
      <c r="MR29" s="458"/>
      <c r="MS29" s="458"/>
      <c r="MT29" s="458"/>
      <c r="MU29" s="458"/>
      <c r="MV29" s="458"/>
      <c r="MW29" s="458"/>
      <c r="MX29" s="458"/>
      <c r="MY29" s="458"/>
      <c r="MZ29" s="458"/>
      <c r="NA29" s="458"/>
      <c r="NB29" s="458"/>
      <c r="NC29" s="458"/>
      <c r="ND29" s="458"/>
      <c r="NE29" s="458"/>
      <c r="NF29" s="458"/>
      <c r="NG29" s="458"/>
      <c r="NH29" s="458"/>
      <c r="NI29" s="458"/>
      <c r="NJ29" s="458"/>
      <c r="NK29" s="458"/>
      <c r="NL29" s="458"/>
      <c r="NM29" s="458"/>
      <c r="NN29" s="458"/>
      <c r="NO29" s="458"/>
      <c r="NP29" s="458"/>
      <c r="NQ29" s="458"/>
      <c r="NR29" s="458"/>
      <c r="NS29" s="458"/>
      <c r="NT29" s="458"/>
      <c r="NU29" s="458"/>
      <c r="NV29" s="458"/>
      <c r="NW29" s="458"/>
      <c r="NX29" s="458"/>
      <c r="NY29" s="458"/>
      <c r="NZ29" s="458"/>
      <c r="OA29" s="458"/>
      <c r="OB29" s="458"/>
      <c r="OC29" s="458"/>
      <c r="OD29" s="458"/>
      <c r="OE29" s="458"/>
      <c r="OF29" s="458"/>
      <c r="OG29" s="458"/>
      <c r="OH29" s="458"/>
      <c r="OI29" s="458"/>
      <c r="OJ29" s="458"/>
      <c r="OK29" s="458"/>
      <c r="OL29" s="458"/>
      <c r="OM29" s="458"/>
      <c r="ON29" s="458"/>
      <c r="OO29" s="458"/>
      <c r="OP29" s="458"/>
      <c r="OQ29" s="458"/>
      <c r="OR29" s="458"/>
      <c r="OS29" s="458"/>
      <c r="OT29" s="458"/>
      <c r="OU29" s="458"/>
      <c r="OV29" s="458"/>
      <c r="OW29" s="458"/>
      <c r="OX29" s="458"/>
      <c r="OY29" s="458"/>
      <c r="OZ29" s="458"/>
      <c r="PA29" s="458"/>
      <c r="PB29" s="458"/>
      <c r="PC29" s="458"/>
      <c r="PD29" s="458"/>
      <c r="PE29" s="458"/>
      <c r="PF29" s="458"/>
      <c r="PG29" s="458"/>
      <c r="PH29" s="458"/>
      <c r="PI29" s="458"/>
      <c r="PJ29" s="458"/>
      <c r="PK29" s="458"/>
      <c r="PL29" s="458"/>
      <c r="PM29" s="458"/>
      <c r="PN29" s="458"/>
      <c r="PO29" s="458"/>
      <c r="PP29" s="458"/>
      <c r="PQ29" s="458"/>
      <c r="PR29" s="458"/>
      <c r="PS29" s="458"/>
      <c r="PT29" s="458"/>
      <c r="PU29" s="458"/>
      <c r="PV29" s="458"/>
      <c r="PW29" s="458"/>
      <c r="PX29" s="458"/>
      <c r="PY29" s="458"/>
      <c r="PZ29" s="458"/>
      <c r="QA29" s="458"/>
      <c r="QB29" s="458"/>
      <c r="QC29" s="458"/>
      <c r="QD29" s="458"/>
      <c r="QE29" s="458"/>
      <c r="QF29" s="458"/>
      <c r="QG29" s="458"/>
      <c r="QH29" s="458"/>
      <c r="QI29" s="458"/>
      <c r="QJ29" s="458"/>
      <c r="QK29" s="458"/>
      <c r="QL29" s="458"/>
      <c r="QM29" s="458"/>
      <c r="QN29" s="458"/>
      <c r="QO29" s="458"/>
      <c r="QP29" s="458"/>
      <c r="QQ29" s="458"/>
      <c r="QR29" s="458"/>
      <c r="QS29" s="458"/>
      <c r="QT29" s="458"/>
      <c r="QU29" s="458"/>
      <c r="QV29" s="458"/>
      <c r="QW29" s="458"/>
      <c r="QX29" s="458"/>
      <c r="QY29" s="458"/>
      <c r="QZ29" s="458"/>
      <c r="RA29" s="458"/>
      <c r="RB29" s="458"/>
      <c r="RC29" s="458"/>
      <c r="RD29" s="458"/>
      <c r="RE29" s="458"/>
      <c r="RF29" s="458"/>
      <c r="RG29" s="458"/>
      <c r="RH29" s="458"/>
      <c r="RI29" s="458"/>
      <c r="RJ29" s="458"/>
      <c r="RK29" s="458"/>
      <c r="RL29" s="458"/>
      <c r="RM29" s="458"/>
      <c r="RN29" s="458"/>
      <c r="RO29" s="458"/>
      <c r="RP29" s="458"/>
      <c r="RQ29" s="458"/>
      <c r="RR29" s="458"/>
      <c r="RS29" s="458"/>
      <c r="RT29" s="458"/>
      <c r="RU29" s="458"/>
      <c r="RV29" s="458"/>
      <c r="RW29" s="458"/>
      <c r="RX29" s="458"/>
      <c r="RY29" s="458"/>
      <c r="RZ29" s="458"/>
      <c r="SA29" s="458"/>
    </row>
    <row r="30" spans="1:497" s="372" customFormat="1">
      <c r="A30" s="507" t="s">
        <v>39</v>
      </c>
      <c r="B30" s="748"/>
      <c r="C30" s="748"/>
      <c r="D30" s="693"/>
      <c r="E30" s="694">
        <v>1</v>
      </c>
      <c r="F30" s="457" t="s">
        <v>407</v>
      </c>
      <c r="G30" s="457"/>
      <c r="H30" s="695"/>
      <c r="I30" s="695"/>
      <c r="J30" s="515" t="str">
        <f>CONCATENATE(LEFT($B$24,12),"  Table 1 Class 1 Factors")</f>
        <v>Table 1 FY27  Table 1 Class 1 Factors</v>
      </c>
      <c r="K30" s="696" t="str">
        <f>RIGHT($B$24,13)</f>
        <v>31 March 2025</v>
      </c>
      <c r="L30" s="623"/>
      <c r="M30" s="624">
        <v>1</v>
      </c>
      <c r="N30" s="623"/>
      <c r="O30" s="623"/>
      <c r="P30" s="623"/>
      <c r="Q30" s="624">
        <v>1</v>
      </c>
      <c r="R30" s="623"/>
      <c r="S30" s="623"/>
      <c r="T30" s="623"/>
      <c r="U30" s="624">
        <v>1</v>
      </c>
      <c r="V30" s="623"/>
      <c r="W30" s="623"/>
      <c r="X30" s="623"/>
      <c r="Y30" s="624">
        <v>1</v>
      </c>
      <c r="Z30" s="623"/>
      <c r="AA30" s="623"/>
      <c r="AB30" s="623"/>
      <c r="AC30" s="624">
        <v>1</v>
      </c>
      <c r="AD30" s="623"/>
      <c r="AE30" s="623"/>
      <c r="AF30" s="623"/>
      <c r="AG30" s="624">
        <v>1</v>
      </c>
      <c r="AH30" s="623"/>
      <c r="AI30" s="623"/>
      <c r="AJ30" s="623"/>
      <c r="AK30" s="624">
        <v>1</v>
      </c>
      <c r="AL30" s="623"/>
      <c r="AM30" s="623"/>
      <c r="AN30" s="623"/>
      <c r="AO30" s="624">
        <v>1</v>
      </c>
      <c r="AP30" s="623"/>
      <c r="AQ30" s="623"/>
      <c r="AR30" s="623"/>
      <c r="AS30" s="624">
        <v>1</v>
      </c>
      <c r="AT30" s="623"/>
      <c r="AU30" s="623"/>
      <c r="AV30" s="623"/>
      <c r="AW30" s="624">
        <v>1</v>
      </c>
      <c r="AX30" s="623"/>
      <c r="AY30" s="623"/>
      <c r="AZ30" s="623"/>
      <c r="BA30" s="624">
        <v>1</v>
      </c>
      <c r="BB30" s="623"/>
      <c r="BC30" s="623"/>
      <c r="BD30" s="623"/>
      <c r="BE30" s="624">
        <v>1</v>
      </c>
      <c r="BF30" s="623"/>
      <c r="BG30" s="623"/>
      <c r="BH30" s="623"/>
      <c r="BI30" s="624">
        <v>1</v>
      </c>
      <c r="BJ30" s="623"/>
      <c r="BK30" s="623"/>
      <c r="BL30" s="623"/>
      <c r="BM30" s="624">
        <v>1</v>
      </c>
      <c r="BN30" s="623"/>
      <c r="BO30" s="623"/>
      <c r="BP30" s="623"/>
      <c r="BQ30" s="624">
        <v>1</v>
      </c>
      <c r="BR30" s="623"/>
      <c r="BS30" s="623"/>
      <c r="BT30" s="623"/>
      <c r="BU30" s="624">
        <v>1</v>
      </c>
      <c r="BV30" s="623"/>
      <c r="BW30" s="623"/>
      <c r="BX30" s="623"/>
      <c r="BY30" s="624">
        <v>1</v>
      </c>
      <c r="BZ30" s="623"/>
      <c r="CA30" s="623"/>
      <c r="CB30" s="623"/>
      <c r="CC30" s="624">
        <v>1</v>
      </c>
      <c r="CD30" s="623"/>
      <c r="CE30" s="623"/>
      <c r="CF30" s="623"/>
      <c r="CG30" s="624">
        <v>1</v>
      </c>
      <c r="CH30" s="623"/>
      <c r="CI30" s="623"/>
      <c r="CJ30" s="623"/>
      <c r="CK30" s="624">
        <v>1</v>
      </c>
      <c r="CL30" s="623"/>
      <c r="CM30" s="623"/>
      <c r="CN30" s="623"/>
      <c r="CO30" s="624">
        <v>1</v>
      </c>
      <c r="CP30" s="623"/>
      <c r="CQ30" s="623"/>
      <c r="CR30" s="623"/>
      <c r="CS30" s="624">
        <v>1</v>
      </c>
      <c r="CT30" s="623"/>
      <c r="CU30" s="623"/>
      <c r="CV30" s="623"/>
      <c r="CW30" s="624">
        <v>1</v>
      </c>
      <c r="CX30" s="623"/>
      <c r="CY30" s="623"/>
      <c r="CZ30" s="623"/>
      <c r="DA30" s="624">
        <v>1</v>
      </c>
      <c r="DB30" s="623"/>
      <c r="DC30" s="623"/>
      <c r="DD30" s="623"/>
      <c r="DE30" s="624">
        <v>1</v>
      </c>
      <c r="DF30" s="623"/>
      <c r="DG30" s="623"/>
      <c r="DH30" s="623"/>
      <c r="DI30" s="624">
        <v>1</v>
      </c>
      <c r="DJ30" s="623"/>
      <c r="DK30" s="623"/>
      <c r="DL30" s="623"/>
      <c r="DM30" s="624">
        <v>1</v>
      </c>
      <c r="DN30" s="623"/>
      <c r="DO30" s="623"/>
      <c r="DP30" s="623"/>
      <c r="DQ30" s="624">
        <v>1</v>
      </c>
      <c r="DR30" s="623"/>
      <c r="DS30" s="623"/>
      <c r="DT30" s="623"/>
      <c r="DU30" s="624">
        <v>1</v>
      </c>
      <c r="DV30" s="623"/>
      <c r="DW30" s="623"/>
      <c r="DX30" s="623"/>
      <c r="DY30" s="624">
        <v>1</v>
      </c>
      <c r="DZ30" s="623"/>
      <c r="EA30" s="623"/>
      <c r="EB30" s="623"/>
      <c r="EC30" s="624">
        <v>1</v>
      </c>
      <c r="ED30" s="623"/>
      <c r="EE30" s="623"/>
      <c r="EF30" s="623"/>
      <c r="EG30" s="624">
        <v>1</v>
      </c>
      <c r="EH30" s="623"/>
      <c r="EI30" s="623"/>
      <c r="EJ30" s="623"/>
      <c r="EK30" s="624">
        <v>1</v>
      </c>
      <c r="EL30" s="623"/>
      <c r="EM30" s="623"/>
      <c r="EN30" s="623"/>
      <c r="EO30" s="624">
        <v>1</v>
      </c>
      <c r="EP30" s="623"/>
      <c r="EQ30" s="623"/>
      <c r="ER30" s="623"/>
      <c r="ES30" s="624">
        <v>1</v>
      </c>
      <c r="ET30" s="623"/>
      <c r="EU30" s="623"/>
      <c r="EV30" s="623"/>
      <c r="EW30" s="624">
        <v>1</v>
      </c>
      <c r="EX30" s="623"/>
      <c r="EY30" s="623"/>
      <c r="EZ30" s="623"/>
      <c r="FA30" s="624">
        <v>1</v>
      </c>
      <c r="FB30" s="623"/>
      <c r="FC30" s="623"/>
      <c r="FD30" s="623"/>
      <c r="FE30" s="624">
        <v>1</v>
      </c>
      <c r="FF30" s="623"/>
      <c r="FG30" s="623"/>
      <c r="FH30" s="623"/>
      <c r="FI30" s="624">
        <v>1</v>
      </c>
      <c r="FJ30" s="623"/>
      <c r="FK30" s="623"/>
      <c r="FL30" s="623"/>
      <c r="FM30" s="624">
        <v>1</v>
      </c>
      <c r="FN30" s="623"/>
      <c r="FO30" s="623"/>
      <c r="FP30" s="623"/>
      <c r="FQ30" s="624">
        <v>1</v>
      </c>
      <c r="FR30" s="623"/>
      <c r="FS30" s="623"/>
      <c r="FT30" s="623"/>
      <c r="FU30" s="753">
        <v>1</v>
      </c>
      <c r="FV30" s="754"/>
      <c r="FW30" s="754"/>
      <c r="FX30" s="754"/>
      <c r="FY30" s="753">
        <v>1</v>
      </c>
      <c r="FZ30" s="754"/>
      <c r="GA30" s="754"/>
      <c r="GB30" s="754"/>
      <c r="GC30" s="753">
        <v>1</v>
      </c>
      <c r="GD30" s="623"/>
      <c r="GE30" s="623"/>
      <c r="GF30" s="623"/>
      <c r="GG30" s="625">
        <v>5.0999999999999997E-2</v>
      </c>
      <c r="GH30" s="623"/>
      <c r="GI30" s="623"/>
      <c r="GJ30" s="623"/>
      <c r="GK30" s="625">
        <v>3.6999999999999998E-2</v>
      </c>
      <c r="GL30" s="623"/>
      <c r="GM30" s="623"/>
      <c r="GN30" s="623"/>
      <c r="GO30" s="625">
        <v>3.1E-2</v>
      </c>
      <c r="GP30" s="623"/>
      <c r="GQ30" s="623"/>
      <c r="GR30" s="623"/>
      <c r="GS30" s="625">
        <v>3.1E-2</v>
      </c>
      <c r="GT30" s="623"/>
      <c r="GU30" s="623"/>
      <c r="GV30" s="623"/>
      <c r="GW30" s="625">
        <v>3.1E-2</v>
      </c>
      <c r="GX30" s="623"/>
      <c r="GY30" s="623"/>
      <c r="GZ30" s="623"/>
      <c r="HA30" s="625">
        <v>3.2000000000000001E-2</v>
      </c>
      <c r="HB30" s="623"/>
      <c r="HC30" s="623"/>
      <c r="HD30" s="623"/>
      <c r="HE30" s="625">
        <v>3.2000000000000001E-2</v>
      </c>
      <c r="HF30" s="623"/>
      <c r="HG30" s="623"/>
      <c r="HH30" s="623"/>
      <c r="HI30" s="625">
        <v>3.2000000000000001E-2</v>
      </c>
      <c r="HJ30" s="623"/>
      <c r="HK30" s="623"/>
      <c r="HL30" s="623"/>
      <c r="HM30" s="625">
        <v>3.2000000000000001E-2</v>
      </c>
      <c r="HN30" s="623"/>
      <c r="HO30" s="623"/>
      <c r="HP30" s="623"/>
      <c r="HQ30" s="625">
        <v>3.3000000000000002E-2</v>
      </c>
      <c r="HR30" s="623"/>
      <c r="HS30" s="623"/>
      <c r="HT30" s="623"/>
      <c r="HU30" s="625">
        <v>3.2000000000000001E-2</v>
      </c>
      <c r="HV30" s="623"/>
      <c r="HW30" s="623"/>
      <c r="HX30" s="623"/>
      <c r="HY30" s="625">
        <v>3.2000000000000001E-2</v>
      </c>
      <c r="HZ30" s="623"/>
      <c r="IA30" s="623"/>
      <c r="IB30" s="623"/>
      <c r="IC30" s="625">
        <v>3.3000000000000002E-2</v>
      </c>
      <c r="ID30" s="623"/>
      <c r="IE30" s="623"/>
      <c r="IF30" s="623"/>
      <c r="IG30" s="625">
        <v>3.2000000000000001E-2</v>
      </c>
      <c r="IH30" s="623"/>
      <c r="II30" s="623"/>
      <c r="IJ30" s="623"/>
      <c r="IK30" s="625">
        <v>3.2000000000000001E-2</v>
      </c>
      <c r="IL30" s="623"/>
      <c r="IM30" s="623"/>
      <c r="IN30" s="623"/>
      <c r="IO30" s="625">
        <v>3.3000000000000002E-2</v>
      </c>
      <c r="IP30" s="623"/>
      <c r="IQ30" s="623"/>
      <c r="IR30" s="623"/>
      <c r="IS30" s="625">
        <v>3.1E-2</v>
      </c>
      <c r="IT30" s="623"/>
      <c r="IU30" s="623"/>
      <c r="IV30" s="623"/>
      <c r="IW30" s="625">
        <v>3.1E-2</v>
      </c>
      <c r="IX30" s="623"/>
      <c r="IY30" s="623"/>
      <c r="IZ30" s="623"/>
      <c r="JA30" s="625">
        <v>3.1E-2</v>
      </c>
      <c r="JB30" s="623"/>
      <c r="JC30" s="623"/>
      <c r="JD30" s="623"/>
      <c r="JE30" s="625">
        <v>3.1E-2</v>
      </c>
      <c r="JF30" s="623"/>
      <c r="JG30" s="623"/>
      <c r="JH30" s="623"/>
      <c r="JI30" s="699">
        <v>3.1E-2</v>
      </c>
      <c r="JJ30" s="623"/>
      <c r="JK30" s="623"/>
      <c r="JL30" s="623"/>
      <c r="JM30" s="699">
        <v>3.3000000000000002E-2</v>
      </c>
      <c r="JN30" s="623"/>
      <c r="JO30" s="623"/>
      <c r="JP30" s="623"/>
      <c r="JQ30" s="699">
        <v>3.2000000000000001E-2</v>
      </c>
      <c r="JR30" s="623"/>
      <c r="JS30" s="623"/>
      <c r="JT30" s="623"/>
      <c r="JU30" s="626">
        <f>JQ30</f>
        <v>3.2000000000000001E-2</v>
      </c>
      <c r="JV30" s="623"/>
      <c r="JW30" s="623"/>
      <c r="JX30" s="623"/>
      <c r="JY30" s="626">
        <f>JU30</f>
        <v>3.2000000000000001E-2</v>
      </c>
      <c r="JZ30" s="623"/>
      <c r="KA30" s="623"/>
      <c r="KB30" s="623"/>
      <c r="KC30" s="626">
        <f>JY30</f>
        <v>3.2000000000000001E-2</v>
      </c>
      <c r="KD30" s="623"/>
      <c r="KE30" s="623"/>
      <c r="KF30" s="623"/>
      <c r="KG30" s="626">
        <f>KC30</f>
        <v>3.2000000000000001E-2</v>
      </c>
      <c r="KH30" s="623"/>
      <c r="KI30" s="623"/>
      <c r="KJ30" s="623"/>
      <c r="KK30" s="626">
        <f>KG30</f>
        <v>3.2000000000000001E-2</v>
      </c>
      <c r="KL30" s="623"/>
      <c r="KM30" s="623"/>
      <c r="KN30" s="623"/>
      <c r="KO30" s="626">
        <f>KK30</f>
        <v>3.2000000000000001E-2</v>
      </c>
      <c r="KP30" s="623"/>
      <c r="KQ30" s="623"/>
      <c r="KR30" s="623"/>
      <c r="KS30" s="626">
        <f>KO30</f>
        <v>3.2000000000000001E-2</v>
      </c>
      <c r="KT30" s="623"/>
      <c r="KU30" s="623"/>
      <c r="KV30" s="623"/>
      <c r="KW30" s="626">
        <f>KS30</f>
        <v>3.2000000000000001E-2</v>
      </c>
      <c r="KX30" s="623"/>
      <c r="KY30" s="623"/>
      <c r="KZ30" s="623"/>
      <c r="LA30" s="626">
        <f>KW30</f>
        <v>3.2000000000000001E-2</v>
      </c>
      <c r="LB30" s="623"/>
      <c r="LC30" s="623"/>
      <c r="LD30" s="623"/>
      <c r="LE30" s="626">
        <f>LA30</f>
        <v>3.2000000000000001E-2</v>
      </c>
      <c r="LF30" s="623"/>
      <c r="LG30" s="623"/>
      <c r="LH30" s="623"/>
      <c r="LI30" s="626">
        <f>LE30</f>
        <v>3.2000000000000001E-2</v>
      </c>
      <c r="LJ30" s="623"/>
      <c r="LK30" s="623"/>
      <c r="LL30" s="623"/>
      <c r="LM30" s="626">
        <f>LI30</f>
        <v>3.2000000000000001E-2</v>
      </c>
      <c r="LN30" s="623"/>
      <c r="LO30" s="623"/>
      <c r="LP30" s="623"/>
      <c r="LQ30" s="626">
        <f>LM30</f>
        <v>3.2000000000000001E-2</v>
      </c>
      <c r="LR30" s="623"/>
      <c r="LS30" s="623"/>
      <c r="LT30" s="623"/>
      <c r="LU30" s="626">
        <f>LQ30</f>
        <v>3.2000000000000001E-2</v>
      </c>
      <c r="LV30" s="623"/>
      <c r="LW30" s="623"/>
      <c r="LX30" s="623"/>
      <c r="LY30" s="626">
        <f>LU30</f>
        <v>3.2000000000000001E-2</v>
      </c>
      <c r="LZ30" s="623"/>
      <c r="MA30" s="623"/>
      <c r="MB30" s="623"/>
      <c r="MC30" s="626">
        <f>LY30</f>
        <v>3.2000000000000001E-2</v>
      </c>
      <c r="MD30" s="623"/>
      <c r="ME30" s="623"/>
      <c r="MF30" s="623"/>
      <c r="MG30" s="626">
        <f>MC30</f>
        <v>3.2000000000000001E-2</v>
      </c>
      <c r="MH30" s="623"/>
      <c r="MI30" s="623"/>
      <c r="MJ30" s="623"/>
      <c r="MK30" s="626">
        <f>MG30</f>
        <v>3.2000000000000001E-2</v>
      </c>
      <c r="ML30" s="623"/>
      <c r="MM30" s="623"/>
      <c r="MN30" s="623"/>
      <c r="MO30" s="626">
        <f>MK30</f>
        <v>3.2000000000000001E-2</v>
      </c>
      <c r="MP30" s="623"/>
      <c r="MQ30" s="623"/>
      <c r="MR30" s="623"/>
      <c r="MS30" s="626">
        <f>MO30</f>
        <v>3.2000000000000001E-2</v>
      </c>
      <c r="MT30" s="623"/>
      <c r="MU30" s="623"/>
      <c r="MV30" s="623"/>
      <c r="MW30" s="626">
        <f>MS30</f>
        <v>3.2000000000000001E-2</v>
      </c>
      <c r="MX30" s="623"/>
      <c r="MY30" s="623"/>
      <c r="MZ30" s="623"/>
      <c r="NA30" s="626">
        <f>MW30</f>
        <v>3.2000000000000001E-2</v>
      </c>
      <c r="NB30" s="623"/>
      <c r="NC30" s="623"/>
      <c r="ND30" s="623"/>
      <c r="NE30" s="626">
        <f>NA30</f>
        <v>3.2000000000000001E-2</v>
      </c>
      <c r="NF30" s="623"/>
      <c r="NG30" s="623"/>
      <c r="NH30" s="623"/>
      <c r="NI30" s="626">
        <f>NE30</f>
        <v>3.2000000000000001E-2</v>
      </c>
      <c r="NJ30" s="623"/>
      <c r="NK30" s="623"/>
      <c r="NL30" s="623"/>
      <c r="NM30" s="626">
        <f>NI30</f>
        <v>3.2000000000000001E-2</v>
      </c>
      <c r="NN30" s="623"/>
      <c r="NO30" s="623"/>
      <c r="NP30" s="623"/>
      <c r="NQ30" s="626">
        <f>NM30</f>
        <v>3.2000000000000001E-2</v>
      </c>
      <c r="NR30" s="623"/>
      <c r="NS30" s="623"/>
      <c r="NT30" s="623"/>
      <c r="NU30" s="626">
        <f>NQ30</f>
        <v>3.2000000000000001E-2</v>
      </c>
      <c r="NV30" s="623"/>
      <c r="NW30" s="623"/>
      <c r="NX30" s="623"/>
      <c r="NY30" s="626">
        <f>NU30</f>
        <v>3.2000000000000001E-2</v>
      </c>
      <c r="NZ30" s="623"/>
      <c r="OA30" s="623"/>
      <c r="OB30" s="623"/>
      <c r="OC30" s="626">
        <f>NY30</f>
        <v>3.2000000000000001E-2</v>
      </c>
      <c r="OD30" s="623"/>
      <c r="OE30" s="623"/>
      <c r="OF30" s="623"/>
      <c r="OG30" s="626">
        <f>OC30</f>
        <v>3.2000000000000001E-2</v>
      </c>
      <c r="OH30" s="623"/>
      <c r="OI30" s="623"/>
      <c r="OJ30" s="623"/>
      <c r="OK30" s="626">
        <f>OG30</f>
        <v>3.2000000000000001E-2</v>
      </c>
      <c r="OL30" s="623"/>
      <c r="OM30" s="623"/>
      <c r="ON30" s="623"/>
      <c r="OO30" s="626">
        <f>OK30</f>
        <v>3.2000000000000001E-2</v>
      </c>
      <c r="OP30" s="623"/>
      <c r="OQ30" s="623"/>
      <c r="OR30" s="623"/>
      <c r="OS30" s="626">
        <f>OO30</f>
        <v>3.2000000000000001E-2</v>
      </c>
      <c r="OT30" s="623"/>
      <c r="OU30" s="623"/>
      <c r="OV30" s="623"/>
      <c r="OW30" s="626">
        <f>OS30</f>
        <v>3.2000000000000001E-2</v>
      </c>
      <c r="OX30" s="623"/>
      <c r="OY30" s="623"/>
      <c r="OZ30" s="623"/>
      <c r="PA30" s="626">
        <f>OW30</f>
        <v>3.2000000000000001E-2</v>
      </c>
      <c r="PB30" s="623"/>
      <c r="PC30" s="623"/>
      <c r="PD30" s="623"/>
      <c r="PE30" s="626">
        <f>PA30</f>
        <v>3.2000000000000001E-2</v>
      </c>
      <c r="PF30" s="623"/>
      <c r="PG30" s="623"/>
      <c r="PH30" s="623"/>
      <c r="PI30" s="626">
        <f>PE30</f>
        <v>3.2000000000000001E-2</v>
      </c>
      <c r="PJ30" s="623"/>
      <c r="PK30" s="623"/>
      <c r="PL30" s="623"/>
      <c r="PM30" s="626">
        <f>PI30</f>
        <v>3.2000000000000001E-2</v>
      </c>
      <c r="PN30" s="623"/>
      <c r="PO30" s="623"/>
      <c r="PP30" s="623"/>
      <c r="PQ30" s="626">
        <f>PM30</f>
        <v>3.2000000000000001E-2</v>
      </c>
      <c r="PR30" s="623"/>
      <c r="PS30" s="623"/>
      <c r="PT30" s="623"/>
      <c r="PU30" s="626">
        <f>PQ30</f>
        <v>3.2000000000000001E-2</v>
      </c>
      <c r="PV30" s="623"/>
      <c r="PW30" s="623"/>
      <c r="PX30" s="623"/>
      <c r="PY30" s="626">
        <f>PU30</f>
        <v>3.2000000000000001E-2</v>
      </c>
      <c r="PZ30" s="623"/>
      <c r="QA30" s="623"/>
      <c r="QB30" s="623"/>
      <c r="QC30" s="626">
        <f>PY30</f>
        <v>3.2000000000000001E-2</v>
      </c>
      <c r="QD30" s="623"/>
      <c r="QE30" s="623"/>
      <c r="QF30" s="623"/>
      <c r="QG30" s="626">
        <f>QC30</f>
        <v>3.2000000000000001E-2</v>
      </c>
      <c r="QH30" s="623"/>
      <c r="QI30" s="623"/>
      <c r="QJ30" s="623"/>
      <c r="QK30" s="626">
        <f>QG30</f>
        <v>3.2000000000000001E-2</v>
      </c>
      <c r="QL30" s="623"/>
      <c r="QM30" s="623"/>
      <c r="QN30" s="623"/>
      <c r="QO30" s="626">
        <f>QK30</f>
        <v>3.2000000000000001E-2</v>
      </c>
      <c r="QP30" s="623"/>
      <c r="QQ30" s="623"/>
      <c r="QR30" s="623"/>
      <c r="QS30" s="626">
        <f>QO30</f>
        <v>3.2000000000000001E-2</v>
      </c>
      <c r="QT30" s="623"/>
      <c r="QU30" s="623"/>
      <c r="QV30" s="623"/>
      <c r="QW30" s="626">
        <f>QS30</f>
        <v>3.2000000000000001E-2</v>
      </c>
      <c r="QX30" s="623"/>
      <c r="QY30" s="623"/>
      <c r="QZ30" s="623"/>
      <c r="RA30" s="626">
        <f>QW30</f>
        <v>3.2000000000000001E-2</v>
      </c>
      <c r="RB30" s="623"/>
      <c r="RC30" s="623"/>
      <c r="RD30" s="623"/>
      <c r="RE30" s="626">
        <f>RA30</f>
        <v>3.2000000000000001E-2</v>
      </c>
      <c r="RF30" s="623"/>
      <c r="RG30" s="623"/>
      <c r="RH30" s="623"/>
      <c r="RI30" s="626">
        <f>RE30</f>
        <v>3.2000000000000001E-2</v>
      </c>
      <c r="RJ30" s="623"/>
      <c r="RK30" s="623"/>
      <c r="RL30" s="623"/>
      <c r="RM30" s="626">
        <f>RI30</f>
        <v>3.2000000000000001E-2</v>
      </c>
      <c r="RN30" s="623"/>
      <c r="RO30" s="623"/>
      <c r="RP30" s="623"/>
      <c r="RQ30" s="626">
        <f>RM30</f>
        <v>3.2000000000000001E-2</v>
      </c>
      <c r="RR30" s="623"/>
      <c r="RS30" s="623"/>
      <c r="RT30" s="623"/>
      <c r="RU30" s="626">
        <f>RQ30</f>
        <v>3.2000000000000001E-2</v>
      </c>
      <c r="RV30" s="623"/>
      <c r="RW30" s="623"/>
      <c r="RX30" s="623"/>
      <c r="RY30" s="626">
        <f>RU30</f>
        <v>3.2000000000000001E-2</v>
      </c>
      <c r="RZ30" s="623"/>
      <c r="SA30" s="623"/>
    </row>
    <row r="31" spans="1:497" s="372" customFormat="1">
      <c r="A31" s="507"/>
      <c r="B31" s="748"/>
      <c r="C31" s="748"/>
      <c r="D31" s="693"/>
      <c r="E31" s="694">
        <v>2</v>
      </c>
      <c r="F31" s="457" t="s">
        <v>406</v>
      </c>
      <c r="G31" s="457"/>
      <c r="H31" s="695"/>
      <c r="I31" s="695"/>
      <c r="J31" s="515" t="str">
        <f>CONCATENATE(LEFT($B$24,12),"  Table 1 Class 2 Factors")</f>
        <v>Table 1 FY27  Table 1 Class 2 Factors</v>
      </c>
      <c r="K31" s="696" t="str">
        <f>RIGHT($B$24,13)</f>
        <v>31 March 2025</v>
      </c>
      <c r="L31" s="623"/>
      <c r="M31" s="624">
        <v>1</v>
      </c>
      <c r="N31" s="623"/>
      <c r="O31" s="623"/>
      <c r="P31" s="623"/>
      <c r="Q31" s="624">
        <v>1</v>
      </c>
      <c r="R31" s="623"/>
      <c r="S31" s="623"/>
      <c r="T31" s="623"/>
      <c r="U31" s="624">
        <v>1</v>
      </c>
      <c r="V31" s="623"/>
      <c r="W31" s="623"/>
      <c r="X31" s="623"/>
      <c r="Y31" s="624">
        <v>1</v>
      </c>
      <c r="Z31" s="623"/>
      <c r="AA31" s="623"/>
      <c r="AB31" s="623"/>
      <c r="AC31" s="624">
        <v>1</v>
      </c>
      <c r="AD31" s="623"/>
      <c r="AE31" s="623"/>
      <c r="AF31" s="623"/>
      <c r="AG31" s="624">
        <v>1</v>
      </c>
      <c r="AH31" s="623"/>
      <c r="AI31" s="623"/>
      <c r="AJ31" s="623"/>
      <c r="AK31" s="624">
        <v>1</v>
      </c>
      <c r="AL31" s="623"/>
      <c r="AM31" s="623"/>
      <c r="AN31" s="623"/>
      <c r="AO31" s="624">
        <v>1</v>
      </c>
      <c r="AP31" s="623"/>
      <c r="AQ31" s="623"/>
      <c r="AR31" s="623"/>
      <c r="AS31" s="624">
        <v>1</v>
      </c>
      <c r="AT31" s="623"/>
      <c r="AU31" s="623"/>
      <c r="AV31" s="623"/>
      <c r="AW31" s="624">
        <v>1</v>
      </c>
      <c r="AX31" s="623"/>
      <c r="AY31" s="623"/>
      <c r="AZ31" s="623"/>
      <c r="BA31" s="624">
        <v>1</v>
      </c>
      <c r="BB31" s="623"/>
      <c r="BC31" s="623"/>
      <c r="BD31" s="623"/>
      <c r="BE31" s="624">
        <v>1</v>
      </c>
      <c r="BF31" s="623"/>
      <c r="BG31" s="623"/>
      <c r="BH31" s="623"/>
      <c r="BI31" s="624">
        <v>1</v>
      </c>
      <c r="BJ31" s="623"/>
      <c r="BK31" s="623"/>
      <c r="BL31" s="623"/>
      <c r="BM31" s="624">
        <v>1</v>
      </c>
      <c r="BN31" s="623"/>
      <c r="BO31" s="623"/>
      <c r="BP31" s="623"/>
      <c r="BQ31" s="624">
        <v>1</v>
      </c>
      <c r="BR31" s="623"/>
      <c r="BS31" s="623"/>
      <c r="BT31" s="623"/>
      <c r="BU31" s="624">
        <v>1</v>
      </c>
      <c r="BV31" s="623"/>
      <c r="BW31" s="623"/>
      <c r="BX31" s="623"/>
      <c r="BY31" s="624">
        <v>1</v>
      </c>
      <c r="BZ31" s="623"/>
      <c r="CA31" s="623"/>
      <c r="CB31" s="623"/>
      <c r="CC31" s="624">
        <v>1</v>
      </c>
      <c r="CD31" s="623"/>
      <c r="CE31" s="623"/>
      <c r="CF31" s="623"/>
      <c r="CG31" s="624">
        <v>1</v>
      </c>
      <c r="CH31" s="623"/>
      <c r="CI31" s="623"/>
      <c r="CJ31" s="623"/>
      <c r="CK31" s="624">
        <v>1</v>
      </c>
      <c r="CL31" s="623"/>
      <c r="CM31" s="623"/>
      <c r="CN31" s="623"/>
      <c r="CO31" s="624">
        <v>1</v>
      </c>
      <c r="CP31" s="623"/>
      <c r="CQ31" s="623"/>
      <c r="CR31" s="623"/>
      <c r="CS31" s="624">
        <v>1</v>
      </c>
      <c r="CT31" s="623"/>
      <c r="CU31" s="623"/>
      <c r="CV31" s="623"/>
      <c r="CW31" s="624">
        <v>1</v>
      </c>
      <c r="CX31" s="623"/>
      <c r="CY31" s="623"/>
      <c r="CZ31" s="623"/>
      <c r="DA31" s="624">
        <v>1</v>
      </c>
      <c r="DB31" s="623"/>
      <c r="DC31" s="623"/>
      <c r="DD31" s="623"/>
      <c r="DE31" s="624">
        <v>1</v>
      </c>
      <c r="DF31" s="623"/>
      <c r="DG31" s="623"/>
      <c r="DH31" s="623"/>
      <c r="DI31" s="624">
        <v>1</v>
      </c>
      <c r="DJ31" s="623"/>
      <c r="DK31" s="623"/>
      <c r="DL31" s="623"/>
      <c r="DM31" s="624">
        <v>1</v>
      </c>
      <c r="DN31" s="623"/>
      <c r="DO31" s="623"/>
      <c r="DP31" s="623"/>
      <c r="DQ31" s="624">
        <v>1</v>
      </c>
      <c r="DR31" s="623"/>
      <c r="DS31" s="623"/>
      <c r="DT31" s="623"/>
      <c r="DU31" s="624">
        <v>1</v>
      </c>
      <c r="DV31" s="623"/>
      <c r="DW31" s="623"/>
      <c r="DX31" s="623"/>
      <c r="DY31" s="624">
        <v>1</v>
      </c>
      <c r="DZ31" s="623"/>
      <c r="EA31" s="623"/>
      <c r="EB31" s="623"/>
      <c r="EC31" s="624">
        <v>1</v>
      </c>
      <c r="ED31" s="623"/>
      <c r="EE31" s="623"/>
      <c r="EF31" s="623"/>
      <c r="EG31" s="624">
        <v>1</v>
      </c>
      <c r="EH31" s="623"/>
      <c r="EI31" s="623"/>
      <c r="EJ31" s="623"/>
      <c r="EK31" s="624">
        <v>1</v>
      </c>
      <c r="EL31" s="623"/>
      <c r="EM31" s="623"/>
      <c r="EN31" s="623"/>
      <c r="EO31" s="624">
        <v>1</v>
      </c>
      <c r="EP31" s="623"/>
      <c r="EQ31" s="623"/>
      <c r="ER31" s="623"/>
      <c r="ES31" s="624">
        <v>1</v>
      </c>
      <c r="ET31" s="623"/>
      <c r="EU31" s="623"/>
      <c r="EV31" s="623"/>
      <c r="EW31" s="624">
        <v>1</v>
      </c>
      <c r="EX31" s="623"/>
      <c r="EY31" s="623"/>
      <c r="EZ31" s="623"/>
      <c r="FA31" s="624">
        <v>1</v>
      </c>
      <c r="FB31" s="623"/>
      <c r="FC31" s="623"/>
      <c r="FD31" s="623"/>
      <c r="FE31" s="624">
        <v>1</v>
      </c>
      <c r="FF31" s="623"/>
      <c r="FG31" s="623"/>
      <c r="FH31" s="623"/>
      <c r="FI31" s="624">
        <v>1</v>
      </c>
      <c r="FJ31" s="623"/>
      <c r="FK31" s="623"/>
      <c r="FL31" s="623"/>
      <c r="FM31" s="624">
        <v>1</v>
      </c>
      <c r="FN31" s="623"/>
      <c r="FO31" s="623"/>
      <c r="FP31" s="623"/>
      <c r="FQ31" s="624">
        <v>1</v>
      </c>
      <c r="FR31" s="623"/>
      <c r="FS31" s="623"/>
      <c r="FT31" s="623"/>
      <c r="FU31" s="753">
        <v>1</v>
      </c>
      <c r="FV31" s="754"/>
      <c r="FW31" s="754"/>
      <c r="FX31" s="754"/>
      <c r="FY31" s="753">
        <v>1</v>
      </c>
      <c r="FZ31" s="754"/>
      <c r="GA31" s="754"/>
      <c r="GB31" s="754"/>
      <c r="GC31" s="753">
        <v>1</v>
      </c>
      <c r="GD31" s="623"/>
      <c r="GE31" s="623"/>
      <c r="GF31" s="623"/>
      <c r="GG31" s="625">
        <v>0.03</v>
      </c>
      <c r="GH31" s="623"/>
      <c r="GI31" s="623"/>
      <c r="GJ31" s="623"/>
      <c r="GK31" s="625">
        <v>2.5999999999999999E-2</v>
      </c>
      <c r="GL31" s="623"/>
      <c r="GM31" s="623"/>
      <c r="GN31" s="623"/>
      <c r="GO31" s="625">
        <v>2.5999999999999999E-2</v>
      </c>
      <c r="GP31" s="623"/>
      <c r="GQ31" s="623"/>
      <c r="GR31" s="623"/>
      <c r="GS31" s="625">
        <v>2.5999999999999999E-2</v>
      </c>
      <c r="GT31" s="623"/>
      <c r="GU31" s="623"/>
      <c r="GV31" s="623"/>
      <c r="GW31" s="625">
        <v>2.5999999999999999E-2</v>
      </c>
      <c r="GX31" s="623"/>
      <c r="GY31" s="623"/>
      <c r="GZ31" s="623"/>
      <c r="HA31" s="625">
        <v>2.5999999999999999E-2</v>
      </c>
      <c r="HB31" s="623"/>
      <c r="HC31" s="623"/>
      <c r="HD31" s="623"/>
      <c r="HE31" s="625">
        <v>2.5999999999999999E-2</v>
      </c>
      <c r="HF31" s="623"/>
      <c r="HG31" s="623"/>
      <c r="HH31" s="623"/>
      <c r="HI31" s="625">
        <v>2.5999999999999999E-2</v>
      </c>
      <c r="HJ31" s="623"/>
      <c r="HK31" s="623"/>
      <c r="HL31" s="623"/>
      <c r="HM31" s="625">
        <v>2.5999999999999999E-2</v>
      </c>
      <c r="HN31" s="623"/>
      <c r="HO31" s="623"/>
      <c r="HP31" s="623"/>
      <c r="HQ31" s="625">
        <v>2.5999999999999999E-2</v>
      </c>
      <c r="HR31" s="623"/>
      <c r="HS31" s="623"/>
      <c r="HT31" s="623"/>
      <c r="HU31" s="625">
        <v>2.5999999999999999E-2</v>
      </c>
      <c r="HV31" s="623"/>
      <c r="HW31" s="623"/>
      <c r="HX31" s="623"/>
      <c r="HY31" s="625">
        <v>2.5999999999999999E-2</v>
      </c>
      <c r="HZ31" s="623"/>
      <c r="IA31" s="623"/>
      <c r="IB31" s="623"/>
      <c r="IC31" s="625">
        <v>2.5999999999999999E-2</v>
      </c>
      <c r="ID31" s="623"/>
      <c r="IE31" s="623"/>
      <c r="IF31" s="623"/>
      <c r="IG31" s="625">
        <v>2.5999999999999999E-2</v>
      </c>
      <c r="IH31" s="623"/>
      <c r="II31" s="623"/>
      <c r="IJ31" s="623"/>
      <c r="IK31" s="625">
        <v>2.5999999999999999E-2</v>
      </c>
      <c r="IL31" s="623"/>
      <c r="IM31" s="623"/>
      <c r="IN31" s="623"/>
      <c r="IO31" s="625">
        <v>2.5999999999999999E-2</v>
      </c>
      <c r="IP31" s="623"/>
      <c r="IQ31" s="623"/>
      <c r="IR31" s="623"/>
      <c r="IS31" s="625">
        <v>2.5999999999999999E-2</v>
      </c>
      <c r="IT31" s="623"/>
      <c r="IU31" s="623"/>
      <c r="IV31" s="623"/>
      <c r="IW31" s="625">
        <f>IS31</f>
        <v>2.5999999999999999E-2</v>
      </c>
      <c r="IX31" s="623"/>
      <c r="IY31" s="623"/>
      <c r="IZ31" s="623"/>
      <c r="JA31" s="625">
        <f>IW31</f>
        <v>2.5999999999999999E-2</v>
      </c>
      <c r="JB31" s="623"/>
      <c r="JC31" s="623"/>
      <c r="JD31" s="623"/>
      <c r="JE31" s="625">
        <v>2.5999999999999999E-2</v>
      </c>
      <c r="JF31" s="623"/>
      <c r="JG31" s="623"/>
      <c r="JH31" s="623"/>
      <c r="JI31" s="700">
        <v>2.5999999999999999E-2</v>
      </c>
      <c r="JJ31" s="623"/>
      <c r="JK31" s="623"/>
      <c r="JL31" s="623"/>
      <c r="JM31" s="700">
        <v>2.5999999999999999E-2</v>
      </c>
      <c r="JN31" s="623"/>
      <c r="JO31" s="623"/>
      <c r="JP31" s="623"/>
      <c r="JQ31" s="700">
        <v>2.5999999999999999E-2</v>
      </c>
      <c r="JR31" s="623"/>
      <c r="JS31" s="623"/>
      <c r="JT31" s="623"/>
      <c r="JU31" s="627">
        <f>JQ31</f>
        <v>2.5999999999999999E-2</v>
      </c>
      <c r="JV31" s="623"/>
      <c r="JW31" s="623"/>
      <c r="JX31" s="623"/>
      <c r="JY31" s="627">
        <f>JU31</f>
        <v>2.5999999999999999E-2</v>
      </c>
      <c r="JZ31" s="623"/>
      <c r="KA31" s="623"/>
      <c r="KB31" s="623"/>
      <c r="KC31" s="627">
        <f>JY31</f>
        <v>2.5999999999999999E-2</v>
      </c>
      <c r="KD31" s="623"/>
      <c r="KE31" s="623"/>
      <c r="KF31" s="623"/>
      <c r="KG31" s="627">
        <f>KC31</f>
        <v>2.5999999999999999E-2</v>
      </c>
      <c r="KH31" s="623"/>
      <c r="KI31" s="623"/>
      <c r="KJ31" s="623"/>
      <c r="KK31" s="627">
        <f>KG31</f>
        <v>2.5999999999999999E-2</v>
      </c>
      <c r="KL31" s="623"/>
      <c r="KM31" s="623"/>
      <c r="KN31" s="623"/>
      <c r="KO31" s="627">
        <f>KK31</f>
        <v>2.5999999999999999E-2</v>
      </c>
      <c r="KP31" s="623"/>
      <c r="KQ31" s="623"/>
      <c r="KR31" s="623"/>
      <c r="KS31" s="627">
        <f>KO31</f>
        <v>2.5999999999999999E-2</v>
      </c>
      <c r="KT31" s="623"/>
      <c r="KU31" s="623"/>
      <c r="KV31" s="623"/>
      <c r="KW31" s="627">
        <f>KS31</f>
        <v>2.5999999999999999E-2</v>
      </c>
      <c r="KX31" s="623"/>
      <c r="KY31" s="623"/>
      <c r="KZ31" s="623"/>
      <c r="LA31" s="627">
        <f>KW31</f>
        <v>2.5999999999999999E-2</v>
      </c>
      <c r="LB31" s="623"/>
      <c r="LC31" s="623"/>
      <c r="LD31" s="623"/>
      <c r="LE31" s="627">
        <f>LA31</f>
        <v>2.5999999999999999E-2</v>
      </c>
      <c r="LF31" s="623"/>
      <c r="LG31" s="623"/>
      <c r="LH31" s="623"/>
      <c r="LI31" s="627">
        <f>LE31</f>
        <v>2.5999999999999999E-2</v>
      </c>
      <c r="LJ31" s="623"/>
      <c r="LK31" s="623"/>
      <c r="LL31" s="623"/>
      <c r="LM31" s="627">
        <f>LI31</f>
        <v>2.5999999999999999E-2</v>
      </c>
      <c r="LN31" s="623"/>
      <c r="LO31" s="623"/>
      <c r="LP31" s="623"/>
      <c r="LQ31" s="627">
        <f>LM31</f>
        <v>2.5999999999999999E-2</v>
      </c>
      <c r="LR31" s="623"/>
      <c r="LS31" s="623"/>
      <c r="LT31" s="623"/>
      <c r="LU31" s="627">
        <f>LQ31</f>
        <v>2.5999999999999999E-2</v>
      </c>
      <c r="LV31" s="623"/>
      <c r="LW31" s="623"/>
      <c r="LX31" s="623"/>
      <c r="LY31" s="627">
        <f>LU31</f>
        <v>2.5999999999999999E-2</v>
      </c>
      <c r="LZ31" s="623"/>
      <c r="MA31" s="623"/>
      <c r="MB31" s="623"/>
      <c r="MC31" s="627">
        <f>LY31</f>
        <v>2.5999999999999999E-2</v>
      </c>
      <c r="MD31" s="623"/>
      <c r="ME31" s="623"/>
      <c r="MF31" s="623"/>
      <c r="MG31" s="627">
        <f>MC31</f>
        <v>2.5999999999999999E-2</v>
      </c>
      <c r="MH31" s="623"/>
      <c r="MI31" s="623"/>
      <c r="MJ31" s="623"/>
      <c r="MK31" s="627">
        <f>MG31</f>
        <v>2.5999999999999999E-2</v>
      </c>
      <c r="ML31" s="623"/>
      <c r="MM31" s="623"/>
      <c r="MN31" s="623"/>
      <c r="MO31" s="627">
        <f>MK31</f>
        <v>2.5999999999999999E-2</v>
      </c>
      <c r="MP31" s="623"/>
      <c r="MQ31" s="623"/>
      <c r="MR31" s="623"/>
      <c r="MS31" s="627">
        <f>MO31</f>
        <v>2.5999999999999999E-2</v>
      </c>
      <c r="MT31" s="623"/>
      <c r="MU31" s="623"/>
      <c r="MV31" s="623"/>
      <c r="MW31" s="627">
        <f>MS31</f>
        <v>2.5999999999999999E-2</v>
      </c>
      <c r="MX31" s="623"/>
      <c r="MY31" s="623"/>
      <c r="MZ31" s="623"/>
      <c r="NA31" s="627">
        <f>MW31</f>
        <v>2.5999999999999999E-2</v>
      </c>
      <c r="NB31" s="623"/>
      <c r="NC31" s="623"/>
      <c r="ND31" s="623"/>
      <c r="NE31" s="627">
        <f>NA31</f>
        <v>2.5999999999999999E-2</v>
      </c>
      <c r="NF31" s="623"/>
      <c r="NG31" s="623"/>
      <c r="NH31" s="623"/>
      <c r="NI31" s="627">
        <f>NE31</f>
        <v>2.5999999999999999E-2</v>
      </c>
      <c r="NJ31" s="623"/>
      <c r="NK31" s="623"/>
      <c r="NL31" s="623"/>
      <c r="NM31" s="627">
        <f>NI31</f>
        <v>2.5999999999999999E-2</v>
      </c>
      <c r="NN31" s="623"/>
      <c r="NO31" s="623"/>
      <c r="NP31" s="623"/>
      <c r="NQ31" s="627">
        <f>NM31</f>
        <v>2.5999999999999999E-2</v>
      </c>
      <c r="NR31" s="623"/>
      <c r="NS31" s="623"/>
      <c r="NT31" s="623"/>
      <c r="NU31" s="627">
        <f>NQ31</f>
        <v>2.5999999999999999E-2</v>
      </c>
      <c r="NV31" s="623"/>
      <c r="NW31" s="623"/>
      <c r="NX31" s="623"/>
      <c r="NY31" s="627">
        <f>NU31</f>
        <v>2.5999999999999999E-2</v>
      </c>
      <c r="NZ31" s="623"/>
      <c r="OA31" s="623"/>
      <c r="OB31" s="623"/>
      <c r="OC31" s="627">
        <f>NY31</f>
        <v>2.5999999999999999E-2</v>
      </c>
      <c r="OD31" s="623"/>
      <c r="OE31" s="623"/>
      <c r="OF31" s="623"/>
      <c r="OG31" s="627">
        <f>OC31</f>
        <v>2.5999999999999999E-2</v>
      </c>
      <c r="OH31" s="623"/>
      <c r="OI31" s="623"/>
      <c r="OJ31" s="623"/>
      <c r="OK31" s="627">
        <f>OG31</f>
        <v>2.5999999999999999E-2</v>
      </c>
      <c r="OL31" s="623"/>
      <c r="OM31" s="623"/>
      <c r="ON31" s="623"/>
      <c r="OO31" s="627">
        <f>OK31</f>
        <v>2.5999999999999999E-2</v>
      </c>
      <c r="OP31" s="623"/>
      <c r="OQ31" s="623"/>
      <c r="OR31" s="623"/>
      <c r="OS31" s="627">
        <f>OO31</f>
        <v>2.5999999999999999E-2</v>
      </c>
      <c r="OT31" s="623"/>
      <c r="OU31" s="623"/>
      <c r="OV31" s="623"/>
      <c r="OW31" s="627">
        <f>OS31</f>
        <v>2.5999999999999999E-2</v>
      </c>
      <c r="OX31" s="623"/>
      <c r="OY31" s="623"/>
      <c r="OZ31" s="623"/>
      <c r="PA31" s="627">
        <f>OW31</f>
        <v>2.5999999999999999E-2</v>
      </c>
      <c r="PB31" s="623"/>
      <c r="PC31" s="623"/>
      <c r="PD31" s="623"/>
      <c r="PE31" s="627">
        <f>PA31</f>
        <v>2.5999999999999999E-2</v>
      </c>
      <c r="PF31" s="623"/>
      <c r="PG31" s="623"/>
      <c r="PH31" s="623"/>
      <c r="PI31" s="627">
        <f>PE31</f>
        <v>2.5999999999999999E-2</v>
      </c>
      <c r="PJ31" s="623"/>
      <c r="PK31" s="623"/>
      <c r="PL31" s="623"/>
      <c r="PM31" s="627">
        <f>PI31</f>
        <v>2.5999999999999999E-2</v>
      </c>
      <c r="PN31" s="623"/>
      <c r="PO31" s="623"/>
      <c r="PP31" s="623"/>
      <c r="PQ31" s="627">
        <f>PM31</f>
        <v>2.5999999999999999E-2</v>
      </c>
      <c r="PR31" s="623"/>
      <c r="PS31" s="623"/>
      <c r="PT31" s="623"/>
      <c r="PU31" s="627">
        <f>PQ31</f>
        <v>2.5999999999999999E-2</v>
      </c>
      <c r="PV31" s="623"/>
      <c r="PW31" s="623"/>
      <c r="PX31" s="623"/>
      <c r="PY31" s="627">
        <f>PU31</f>
        <v>2.5999999999999999E-2</v>
      </c>
      <c r="PZ31" s="623"/>
      <c r="QA31" s="623"/>
      <c r="QB31" s="623"/>
      <c r="QC31" s="627">
        <f>PY31</f>
        <v>2.5999999999999999E-2</v>
      </c>
      <c r="QD31" s="623"/>
      <c r="QE31" s="623"/>
      <c r="QF31" s="623"/>
      <c r="QG31" s="627">
        <f>QC31</f>
        <v>2.5999999999999999E-2</v>
      </c>
      <c r="QH31" s="623"/>
      <c r="QI31" s="623"/>
      <c r="QJ31" s="623"/>
      <c r="QK31" s="627">
        <f>QG31</f>
        <v>2.5999999999999999E-2</v>
      </c>
      <c r="QL31" s="623"/>
      <c r="QM31" s="623"/>
      <c r="QN31" s="623"/>
      <c r="QO31" s="627">
        <f>QK31</f>
        <v>2.5999999999999999E-2</v>
      </c>
      <c r="QP31" s="623"/>
      <c r="QQ31" s="623"/>
      <c r="QR31" s="623"/>
      <c r="QS31" s="627">
        <f>QO31</f>
        <v>2.5999999999999999E-2</v>
      </c>
      <c r="QT31" s="623"/>
      <c r="QU31" s="623"/>
      <c r="QV31" s="623"/>
      <c r="QW31" s="627">
        <f>QS31</f>
        <v>2.5999999999999999E-2</v>
      </c>
      <c r="QX31" s="623"/>
      <c r="QY31" s="623"/>
      <c r="QZ31" s="623"/>
      <c r="RA31" s="627">
        <f>QW31</f>
        <v>2.5999999999999999E-2</v>
      </c>
      <c r="RB31" s="623"/>
      <c r="RC31" s="623"/>
      <c r="RD31" s="623"/>
      <c r="RE31" s="627">
        <f>RA31</f>
        <v>2.5999999999999999E-2</v>
      </c>
      <c r="RF31" s="623"/>
      <c r="RG31" s="623"/>
      <c r="RH31" s="623"/>
      <c r="RI31" s="627">
        <f>RE31</f>
        <v>2.5999999999999999E-2</v>
      </c>
      <c r="RJ31" s="623"/>
      <c r="RK31" s="623"/>
      <c r="RL31" s="623"/>
      <c r="RM31" s="627">
        <f>RI31</f>
        <v>2.5999999999999999E-2</v>
      </c>
      <c r="RN31" s="623"/>
      <c r="RO31" s="623"/>
      <c r="RP31" s="623"/>
      <c r="RQ31" s="627">
        <f>RM31</f>
        <v>2.5999999999999999E-2</v>
      </c>
      <c r="RR31" s="623"/>
      <c r="RS31" s="623"/>
      <c r="RT31" s="623"/>
      <c r="RU31" s="627">
        <f>RQ31</f>
        <v>2.5999999999999999E-2</v>
      </c>
      <c r="RV31" s="623"/>
      <c r="RW31" s="623"/>
      <c r="RX31" s="623"/>
      <c r="RY31" s="627">
        <f>RU31</f>
        <v>2.5999999999999999E-2</v>
      </c>
      <c r="RZ31" s="623"/>
      <c r="SA31" s="623"/>
    </row>
    <row r="32" spans="1:497" s="372" customFormat="1">
      <c r="A32" s="507"/>
      <c r="B32" s="748"/>
      <c r="C32" s="748"/>
      <c r="D32" s="507"/>
      <c r="E32" s="507"/>
      <c r="F32" s="507"/>
      <c r="G32" s="507"/>
      <c r="H32" s="507"/>
      <c r="I32" s="507"/>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7"/>
      <c r="AM32" s="507"/>
      <c r="AN32" s="507"/>
      <c r="AO32" s="507"/>
      <c r="AP32" s="507"/>
      <c r="AQ32" s="507"/>
      <c r="AR32" s="507"/>
      <c r="AS32" s="507"/>
      <c r="AT32" s="507"/>
      <c r="AU32" s="507"/>
      <c r="AV32" s="507"/>
      <c r="AW32" s="507"/>
      <c r="AX32" s="507"/>
      <c r="AY32" s="507"/>
      <c r="AZ32" s="507"/>
      <c r="BA32" s="507"/>
      <c r="BB32" s="507"/>
      <c r="BC32" s="507"/>
      <c r="BD32" s="507"/>
      <c r="BE32" s="507"/>
      <c r="BF32" s="507"/>
      <c r="BG32" s="507"/>
      <c r="BH32" s="507"/>
      <c r="BI32" s="507"/>
      <c r="BJ32" s="507"/>
      <c r="BK32" s="507"/>
      <c r="BL32" s="507"/>
      <c r="BM32" s="507"/>
      <c r="BN32" s="507"/>
      <c r="BO32" s="507"/>
      <c r="BP32" s="507"/>
      <c r="BQ32" s="507"/>
      <c r="BR32" s="507"/>
      <c r="BS32" s="507"/>
      <c r="BT32" s="507"/>
      <c r="BU32" s="507"/>
      <c r="BV32" s="507"/>
      <c r="BW32" s="507"/>
      <c r="BX32" s="507"/>
      <c r="BY32" s="507"/>
      <c r="BZ32" s="507"/>
      <c r="CA32" s="507"/>
      <c r="CB32" s="507"/>
      <c r="CC32" s="507"/>
      <c r="CD32" s="507"/>
      <c r="CE32" s="507"/>
      <c r="CF32" s="507"/>
      <c r="CG32" s="507"/>
      <c r="CH32" s="507"/>
      <c r="CI32" s="507"/>
      <c r="CJ32" s="507"/>
      <c r="CK32" s="507"/>
      <c r="CL32" s="507"/>
      <c r="CM32" s="507"/>
      <c r="CN32" s="507"/>
      <c r="CO32" s="507"/>
      <c r="CP32" s="507"/>
      <c r="CQ32" s="507"/>
      <c r="CR32" s="507"/>
      <c r="CS32" s="507"/>
      <c r="CT32" s="507"/>
      <c r="CU32" s="507"/>
      <c r="CV32" s="507"/>
      <c r="CW32" s="507"/>
      <c r="CX32" s="507"/>
      <c r="CY32" s="697"/>
      <c r="CZ32" s="520"/>
      <c r="DA32" s="464"/>
      <c r="DB32" s="507"/>
      <c r="DC32" s="507"/>
      <c r="DD32" s="507"/>
      <c r="DE32" s="507"/>
      <c r="DF32" s="507"/>
      <c r="DG32" s="507"/>
      <c r="DH32" s="507"/>
      <c r="DI32" s="507"/>
      <c r="DJ32" s="507"/>
      <c r="DK32" s="507"/>
      <c r="DL32" s="507"/>
      <c r="DM32" s="507"/>
      <c r="DN32" s="507"/>
      <c r="DO32" s="507"/>
      <c r="DP32" s="507"/>
      <c r="DQ32" s="507"/>
      <c r="DR32" s="507"/>
      <c r="DS32" s="507"/>
      <c r="DT32" s="507"/>
      <c r="DU32" s="507"/>
      <c r="DV32" s="507"/>
      <c r="DW32" s="507"/>
      <c r="DX32" s="507"/>
      <c r="DY32" s="507"/>
      <c r="DZ32" s="507"/>
      <c r="EA32" s="507"/>
      <c r="EB32" s="507"/>
      <c r="EC32" s="507"/>
      <c r="ED32" s="521"/>
      <c r="EE32" s="521"/>
      <c r="EF32" s="521"/>
      <c r="EG32" s="521"/>
      <c r="EH32" s="521"/>
      <c r="EI32" s="521"/>
      <c r="EJ32" s="521"/>
      <c r="EK32" s="521"/>
      <c r="EL32" s="521"/>
      <c r="EM32" s="507"/>
      <c r="EN32" s="507"/>
      <c r="EO32" s="507"/>
      <c r="EP32" s="507"/>
      <c r="EQ32" s="507"/>
      <c r="ER32" s="507"/>
      <c r="ES32" s="507"/>
      <c r="ET32" s="522"/>
      <c r="EU32" s="698"/>
      <c r="EV32" s="507"/>
      <c r="EW32" s="507"/>
      <c r="EX32" s="507"/>
      <c r="EY32" s="507"/>
      <c r="EZ32" s="507"/>
      <c r="FA32" s="507"/>
      <c r="FB32" s="522"/>
      <c r="FC32" s="698"/>
      <c r="FD32" s="507"/>
      <c r="FE32" s="582"/>
      <c r="FF32" s="507"/>
      <c r="FG32" s="507"/>
      <c r="FH32" s="507"/>
      <c r="FI32" s="507"/>
      <c r="FJ32" s="522"/>
      <c r="FK32" s="698"/>
      <c r="FL32" s="507"/>
      <c r="FM32" s="507"/>
      <c r="FN32" s="507"/>
      <c r="FO32" s="507"/>
      <c r="FP32" s="507"/>
      <c r="FQ32" s="507"/>
      <c r="FR32" s="522"/>
      <c r="FS32" s="698"/>
      <c r="FT32" s="458"/>
      <c r="FU32" s="458"/>
      <c r="FV32" s="458"/>
      <c r="FW32" s="458"/>
      <c r="FX32" s="458"/>
      <c r="FY32" s="458"/>
      <c r="FZ32" s="458"/>
      <c r="GA32" s="458"/>
      <c r="GB32" s="458"/>
      <c r="GC32" s="458"/>
      <c r="GD32" s="458"/>
      <c r="GE32" s="458"/>
      <c r="GF32" s="458"/>
      <c r="GG32" s="458"/>
      <c r="GH32" s="458"/>
      <c r="GI32" s="458"/>
      <c r="GJ32" s="458"/>
      <c r="GK32" s="458"/>
      <c r="GL32" s="458"/>
      <c r="GM32" s="458"/>
      <c r="GN32" s="458"/>
      <c r="GO32" s="458"/>
      <c r="GP32" s="458"/>
      <c r="GQ32" s="458"/>
      <c r="GR32" s="458"/>
      <c r="GS32" s="458"/>
      <c r="GT32" s="458"/>
      <c r="GU32" s="458"/>
      <c r="GV32" s="458"/>
      <c r="GW32" s="458"/>
      <c r="GX32" s="458"/>
      <c r="GY32" s="458"/>
      <c r="GZ32" s="458"/>
      <c r="HA32" s="458"/>
      <c r="HB32" s="458"/>
      <c r="HC32" s="458"/>
      <c r="HD32" s="458"/>
      <c r="HE32" s="458"/>
      <c r="HF32" s="458"/>
      <c r="HG32" s="458"/>
      <c r="HH32" s="458"/>
      <c r="HI32" s="458"/>
      <c r="HJ32" s="458"/>
      <c r="HK32" s="458"/>
      <c r="HL32" s="458"/>
      <c r="HM32" s="458"/>
      <c r="HN32" s="458"/>
      <c r="HO32" s="458"/>
      <c r="HP32" s="458"/>
      <c r="HQ32" s="458"/>
      <c r="HR32" s="458"/>
      <c r="HS32" s="458"/>
      <c r="HT32" s="458"/>
      <c r="HU32" s="458"/>
      <c r="HV32" s="458"/>
      <c r="HW32" s="458"/>
      <c r="HX32" s="458"/>
      <c r="HY32" s="458"/>
      <c r="HZ32" s="458"/>
      <c r="IA32" s="458"/>
      <c r="IB32" s="458"/>
      <c r="IC32" s="458"/>
      <c r="ID32" s="458"/>
      <c r="IE32" s="458"/>
      <c r="IF32" s="458"/>
      <c r="IG32" s="458"/>
      <c r="IH32" s="458"/>
      <c r="II32" s="458"/>
      <c r="IJ32" s="458"/>
      <c r="IK32" s="458"/>
      <c r="IL32" s="458"/>
      <c r="IM32" s="458"/>
      <c r="IN32" s="458"/>
      <c r="IO32" s="458"/>
      <c r="IP32" s="458"/>
      <c r="IQ32" s="458"/>
      <c r="IR32" s="458"/>
      <c r="IS32" s="458"/>
      <c r="IT32" s="458"/>
      <c r="IU32" s="458"/>
      <c r="IV32" s="458"/>
      <c r="IW32" s="458"/>
      <c r="IX32" s="458"/>
      <c r="IY32" s="458"/>
      <c r="IZ32" s="458"/>
      <c r="JA32" s="458"/>
      <c r="JB32" s="458"/>
      <c r="JC32" s="458"/>
      <c r="JD32" s="458"/>
      <c r="JE32" s="458"/>
      <c r="JF32" s="458"/>
      <c r="JG32" s="458"/>
      <c r="JH32" s="458"/>
      <c r="JI32" s="458"/>
      <c r="JJ32" s="458"/>
      <c r="JK32" s="458"/>
      <c r="JL32" s="458"/>
      <c r="JM32" s="458"/>
      <c r="JN32" s="458"/>
      <c r="JO32" s="458"/>
      <c r="JP32" s="458"/>
      <c r="JQ32" s="458"/>
      <c r="JR32" s="458"/>
      <c r="JS32" s="458"/>
      <c r="JT32" s="458"/>
      <c r="JU32" s="458"/>
      <c r="JV32" s="458"/>
      <c r="JW32" s="458"/>
      <c r="JX32" s="458"/>
      <c r="JY32" s="458"/>
      <c r="JZ32" s="458"/>
      <c r="KA32" s="458"/>
      <c r="KB32" s="458"/>
      <c r="KC32" s="458"/>
      <c r="KD32" s="458"/>
      <c r="KE32" s="458"/>
      <c r="KF32" s="458"/>
      <c r="KG32" s="458"/>
      <c r="KH32" s="458"/>
      <c r="KI32" s="458"/>
      <c r="KJ32" s="458"/>
      <c r="KK32" s="458"/>
      <c r="KL32" s="458"/>
      <c r="KM32" s="458"/>
      <c r="KN32" s="458"/>
      <c r="KO32" s="458"/>
      <c r="KP32" s="458"/>
      <c r="KQ32" s="458"/>
      <c r="KR32" s="458"/>
      <c r="KS32" s="458"/>
      <c r="KT32" s="458"/>
      <c r="KU32" s="458"/>
      <c r="KV32" s="458"/>
      <c r="KW32" s="458"/>
      <c r="KX32" s="458"/>
      <c r="KY32" s="458"/>
      <c r="KZ32" s="458"/>
      <c r="LA32" s="458"/>
      <c r="LB32" s="458"/>
      <c r="LC32" s="458"/>
      <c r="LD32" s="458"/>
      <c r="LE32" s="458"/>
      <c r="LF32" s="458"/>
      <c r="LG32" s="458"/>
      <c r="LH32" s="458"/>
      <c r="LI32" s="458"/>
      <c r="LJ32" s="458"/>
      <c r="LK32" s="458"/>
      <c r="LL32" s="458"/>
      <c r="LM32" s="458"/>
      <c r="LN32" s="458"/>
      <c r="LO32" s="458"/>
      <c r="LP32" s="458"/>
      <c r="LQ32" s="458"/>
      <c r="LR32" s="458"/>
      <c r="LS32" s="458"/>
      <c r="LT32" s="458"/>
      <c r="LU32" s="458"/>
      <c r="LV32" s="458"/>
      <c r="LW32" s="458"/>
      <c r="LX32" s="458"/>
      <c r="LY32" s="458"/>
      <c r="LZ32" s="458"/>
      <c r="MA32" s="458"/>
      <c r="MB32" s="458"/>
      <c r="MC32" s="458"/>
      <c r="MD32" s="458"/>
      <c r="ME32" s="458"/>
      <c r="MF32" s="458"/>
      <c r="MG32" s="458"/>
      <c r="MH32" s="458"/>
      <c r="MI32" s="458"/>
      <c r="MJ32" s="458"/>
      <c r="MK32" s="458"/>
      <c r="ML32" s="458"/>
      <c r="MM32" s="458"/>
      <c r="MN32" s="458"/>
      <c r="MO32" s="458"/>
      <c r="MP32" s="458"/>
      <c r="MQ32" s="458"/>
      <c r="MR32" s="458"/>
      <c r="MS32" s="458"/>
      <c r="MT32" s="458"/>
      <c r="MU32" s="458"/>
      <c r="MV32" s="458"/>
      <c r="MW32" s="458"/>
      <c r="MX32" s="458"/>
      <c r="MY32" s="458"/>
      <c r="MZ32" s="458"/>
      <c r="NA32" s="458"/>
      <c r="NB32" s="458"/>
      <c r="NC32" s="458"/>
      <c r="ND32" s="458"/>
      <c r="NE32" s="458"/>
      <c r="NF32" s="458"/>
      <c r="NG32" s="458"/>
      <c r="NH32" s="458"/>
      <c r="NI32" s="458"/>
      <c r="NJ32" s="458"/>
      <c r="NK32" s="458"/>
      <c r="NL32" s="458"/>
      <c r="NM32" s="458"/>
      <c r="NN32" s="458"/>
      <c r="NO32" s="458"/>
      <c r="NP32" s="458"/>
      <c r="NQ32" s="458"/>
      <c r="NR32" s="458"/>
      <c r="NS32" s="458"/>
      <c r="NT32" s="458"/>
      <c r="NU32" s="458"/>
      <c r="NV32" s="458"/>
      <c r="NW32" s="458"/>
      <c r="NX32" s="458"/>
      <c r="NY32" s="458"/>
      <c r="NZ32" s="458"/>
      <c r="OA32" s="458"/>
      <c r="OB32" s="458"/>
      <c r="OC32" s="458"/>
      <c r="OD32" s="458"/>
      <c r="OE32" s="458"/>
      <c r="OF32" s="458"/>
      <c r="OG32" s="458"/>
      <c r="OH32" s="458"/>
      <c r="OI32" s="458"/>
      <c r="OJ32" s="458"/>
      <c r="OK32" s="458"/>
      <c r="OL32" s="458"/>
      <c r="OM32" s="458"/>
      <c r="ON32" s="458"/>
      <c r="OO32" s="458"/>
      <c r="OP32" s="458"/>
      <c r="OQ32" s="458"/>
      <c r="OR32" s="458"/>
      <c r="OS32" s="458"/>
      <c r="OT32" s="458"/>
      <c r="OU32" s="458"/>
      <c r="OV32" s="458"/>
      <c r="OW32" s="458"/>
      <c r="OX32" s="458"/>
      <c r="OY32" s="458"/>
      <c r="OZ32" s="458"/>
      <c r="PA32" s="458"/>
      <c r="PB32" s="458"/>
      <c r="PC32" s="458"/>
      <c r="PD32" s="458"/>
      <c r="PE32" s="458"/>
      <c r="PF32" s="458"/>
      <c r="PG32" s="458"/>
      <c r="PH32" s="458"/>
      <c r="PI32" s="458"/>
      <c r="PJ32" s="458"/>
      <c r="PK32" s="458"/>
      <c r="PL32" s="458"/>
      <c r="PM32" s="458"/>
      <c r="PN32" s="458"/>
      <c r="PO32" s="458"/>
      <c r="PP32" s="458"/>
      <c r="PQ32" s="458"/>
      <c r="PR32" s="458"/>
      <c r="PS32" s="458"/>
      <c r="PT32" s="458"/>
      <c r="PU32" s="458"/>
      <c r="PV32" s="458"/>
      <c r="PW32" s="458"/>
      <c r="PX32" s="458"/>
      <c r="PY32" s="458"/>
      <c r="PZ32" s="458"/>
      <c r="QA32" s="458"/>
      <c r="QB32" s="458"/>
      <c r="QC32" s="458"/>
      <c r="QD32" s="458"/>
      <c r="QE32" s="458"/>
      <c r="QF32" s="458"/>
      <c r="QG32" s="458"/>
      <c r="QH32" s="458"/>
      <c r="QI32" s="458"/>
      <c r="QJ32" s="458"/>
      <c r="QK32" s="458"/>
      <c r="QL32" s="458"/>
      <c r="QM32" s="458"/>
      <c r="QN32" s="458"/>
      <c r="QO32" s="458"/>
      <c r="QP32" s="458"/>
      <c r="QQ32" s="458"/>
      <c r="QR32" s="458"/>
      <c r="QS32" s="458"/>
      <c r="QT32" s="458"/>
      <c r="QU32" s="458"/>
      <c r="QV32" s="458"/>
      <c r="QW32" s="458"/>
      <c r="QX32" s="458"/>
      <c r="QY32" s="458"/>
      <c r="QZ32" s="458"/>
      <c r="RA32" s="458"/>
      <c r="RB32" s="458"/>
      <c r="RC32" s="458"/>
      <c r="RD32" s="458"/>
      <c r="RE32" s="458"/>
      <c r="RF32" s="458"/>
      <c r="RG32" s="458"/>
      <c r="RH32" s="458"/>
      <c r="RI32" s="458"/>
      <c r="RJ32" s="458"/>
      <c r="RK32" s="458"/>
      <c r="RL32" s="458"/>
      <c r="RM32" s="458"/>
      <c r="RN32" s="458"/>
      <c r="RO32" s="458"/>
      <c r="RP32" s="458"/>
      <c r="RQ32" s="458"/>
      <c r="RR32" s="458"/>
      <c r="RS32" s="458"/>
      <c r="RT32" s="458"/>
      <c r="RU32" s="458"/>
      <c r="RV32" s="458"/>
      <c r="RW32" s="458"/>
      <c r="RX32" s="458"/>
      <c r="RY32" s="458"/>
      <c r="RZ32" s="458"/>
      <c r="SA32" s="458"/>
    </row>
    <row r="33" spans="1:496">
      <c r="A33" s="507"/>
      <c r="B33" s="748"/>
      <c r="C33" s="748"/>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7"/>
      <c r="AQ33" s="507"/>
      <c r="AR33" s="507"/>
      <c r="AS33" s="507"/>
      <c r="AT33" s="507"/>
      <c r="AU33" s="507"/>
      <c r="AV33" s="507"/>
      <c r="AW33" s="507"/>
      <c r="AX33" s="507"/>
      <c r="AY33" s="507"/>
      <c r="AZ33" s="507"/>
      <c r="BA33" s="507"/>
      <c r="BB33" s="507"/>
      <c r="BC33" s="507"/>
      <c r="BD33" s="507"/>
      <c r="BE33" s="507"/>
      <c r="BF33" s="507"/>
      <c r="BG33" s="507"/>
      <c r="BH33" s="507"/>
      <c r="BI33" s="507"/>
      <c r="BJ33" s="507"/>
      <c r="BK33" s="507"/>
      <c r="BL33" s="507"/>
      <c r="BM33" s="507"/>
      <c r="BN33" s="507"/>
      <c r="BO33" s="507"/>
      <c r="BP33" s="507"/>
      <c r="BQ33" s="507"/>
      <c r="BR33" s="507"/>
      <c r="BS33" s="507"/>
      <c r="BT33" s="507"/>
      <c r="BU33" s="507"/>
      <c r="BV33" s="507"/>
      <c r="BW33" s="507"/>
      <c r="BX33" s="507"/>
      <c r="BY33" s="507"/>
      <c r="BZ33" s="507"/>
      <c r="CA33" s="507"/>
      <c r="CB33" s="507"/>
      <c r="CC33" s="507"/>
      <c r="CD33" s="507"/>
      <c r="CE33" s="507"/>
      <c r="CF33" s="507"/>
      <c r="CG33" s="507"/>
      <c r="CH33" s="507"/>
      <c r="CI33" s="507"/>
      <c r="CJ33" s="507"/>
      <c r="CK33" s="507"/>
      <c r="CL33" s="507"/>
      <c r="CM33" s="507"/>
      <c r="CN33" s="507"/>
      <c r="CO33" s="507"/>
      <c r="CP33" s="507"/>
      <c r="CQ33" s="507"/>
      <c r="CR33" s="507"/>
      <c r="CS33" s="507"/>
      <c r="CT33" s="507"/>
      <c r="CU33" s="507"/>
      <c r="CV33" s="507"/>
      <c r="CW33" s="507"/>
      <c r="CX33" s="507"/>
      <c r="CY33" s="697"/>
      <c r="CZ33" s="520"/>
      <c r="DA33" s="464"/>
      <c r="DB33" s="507"/>
      <c r="DC33" s="507"/>
      <c r="DD33" s="507"/>
      <c r="DE33" s="507"/>
      <c r="DF33" s="507"/>
      <c r="DG33" s="507"/>
      <c r="DH33" s="507"/>
      <c r="DI33" s="507"/>
      <c r="DJ33" s="507"/>
      <c r="DK33" s="507"/>
      <c r="DL33" s="507"/>
      <c r="DM33" s="507"/>
      <c r="DN33" s="507"/>
      <c r="DO33" s="507"/>
      <c r="DP33" s="507"/>
      <c r="DQ33" s="507"/>
      <c r="DR33" s="507"/>
      <c r="DS33" s="507"/>
      <c r="DT33" s="507"/>
      <c r="DU33" s="507"/>
      <c r="DV33" s="507"/>
      <c r="DW33" s="507"/>
      <c r="DX33" s="507"/>
      <c r="DY33" s="507"/>
      <c r="DZ33" s="507"/>
      <c r="EA33" s="507"/>
      <c r="EB33" s="507"/>
      <c r="EC33" s="507"/>
      <c r="ED33" s="507"/>
      <c r="EE33" s="507"/>
      <c r="EF33" s="507"/>
      <c r="EG33" s="507"/>
      <c r="EH33" s="507"/>
      <c r="EI33" s="507"/>
      <c r="EJ33" s="507"/>
      <c r="EK33" s="507"/>
      <c r="EL33" s="507"/>
      <c r="EM33" s="507"/>
      <c r="EN33" s="507"/>
      <c r="EO33" s="507"/>
      <c r="EP33" s="507"/>
      <c r="EQ33" s="507"/>
      <c r="ER33" s="507"/>
      <c r="ES33" s="507"/>
      <c r="ET33" s="507"/>
      <c r="EU33" s="507"/>
      <c r="EV33" s="507"/>
      <c r="EW33" s="507"/>
      <c r="EX33" s="507"/>
      <c r="EY33" s="507"/>
      <c r="EZ33" s="507"/>
      <c r="FA33" s="507"/>
      <c r="FB33" s="507"/>
      <c r="FC33" s="507"/>
      <c r="FD33" s="507"/>
      <c r="FE33" s="507"/>
      <c r="FF33" s="507"/>
      <c r="FG33" s="507"/>
      <c r="FH33" s="507"/>
      <c r="FI33" s="507"/>
      <c r="FJ33" s="507"/>
      <c r="FK33" s="507"/>
      <c r="FL33" s="507"/>
      <c r="FM33" s="507"/>
      <c r="FN33" s="507"/>
      <c r="FO33" s="507"/>
      <c r="FP33" s="507"/>
      <c r="FQ33" s="507"/>
      <c r="FR33" s="507"/>
      <c r="FS33" s="507"/>
      <c r="FT33" s="458"/>
      <c r="FU33" s="458"/>
      <c r="FV33" s="458"/>
      <c r="FW33" s="458"/>
      <c r="FX33" s="458"/>
      <c r="FY33" s="458"/>
      <c r="FZ33" s="458"/>
      <c r="GA33" s="458"/>
      <c r="GB33" s="458"/>
      <c r="GC33" s="458" t="s">
        <v>1210</v>
      </c>
      <c r="GD33" s="458"/>
      <c r="GE33" s="458"/>
      <c r="GF33" s="458"/>
      <c r="GG33" s="458"/>
      <c r="GH33" s="458"/>
      <c r="GI33" s="458"/>
      <c r="GJ33" s="458"/>
      <c r="GK33" s="458"/>
      <c r="GL33" s="458"/>
      <c r="GM33" s="458"/>
      <c r="GN33" s="458"/>
      <c r="GO33" s="458"/>
      <c r="GP33" s="458"/>
      <c r="GQ33" s="458"/>
      <c r="GR33" s="458"/>
      <c r="GS33" s="458"/>
      <c r="GT33" s="458"/>
      <c r="GU33" s="458"/>
      <c r="GV33" s="458"/>
      <c r="GW33" s="458"/>
      <c r="GX33" s="458"/>
      <c r="GY33" s="458"/>
      <c r="GZ33" s="458"/>
      <c r="HA33" s="458"/>
      <c r="HB33" s="458"/>
      <c r="HC33" s="458"/>
      <c r="HD33" s="458"/>
      <c r="HE33" s="458"/>
      <c r="HF33" s="458"/>
      <c r="HG33" s="458"/>
      <c r="HH33" s="458"/>
      <c r="HI33" s="458"/>
      <c r="HJ33" s="458"/>
      <c r="HK33" s="458"/>
      <c r="HL33" s="458"/>
      <c r="HM33" s="458"/>
      <c r="HN33" s="458"/>
      <c r="HO33" s="458"/>
      <c r="HP33" s="458"/>
      <c r="HQ33" s="458"/>
      <c r="HR33" s="458"/>
      <c r="HS33" s="458"/>
      <c r="HT33" s="458"/>
      <c r="HU33" s="458"/>
      <c r="HV33" s="458"/>
      <c r="HW33" s="458"/>
      <c r="HX33" s="458"/>
      <c r="HY33" s="458"/>
      <c r="HZ33" s="458"/>
      <c r="IA33" s="458"/>
      <c r="IB33" s="458"/>
      <c r="IC33" s="458"/>
      <c r="ID33" s="458"/>
      <c r="IE33" s="458"/>
      <c r="IF33" s="458"/>
      <c r="IG33" s="458"/>
      <c r="IH33" s="458"/>
      <c r="II33" s="458"/>
      <c r="IJ33" s="458"/>
      <c r="IK33" s="458"/>
      <c r="IL33" s="458"/>
      <c r="IM33" s="458"/>
      <c r="IN33" s="458"/>
      <c r="IO33" s="458"/>
      <c r="IP33" s="458"/>
      <c r="IQ33" s="458"/>
      <c r="IR33" s="458"/>
      <c r="IS33" s="458"/>
      <c r="IT33" s="458"/>
      <c r="IU33" s="458"/>
      <c r="IV33" s="458"/>
      <c r="IW33" s="458"/>
      <c r="IX33" s="458"/>
      <c r="IY33" s="458"/>
      <c r="IZ33" s="458"/>
      <c r="JA33" s="458"/>
      <c r="JB33" s="458"/>
      <c r="JC33" s="458"/>
      <c r="JD33" s="458"/>
      <c r="JE33" s="458"/>
      <c r="JF33" s="458"/>
      <c r="JG33" s="458"/>
      <c r="JH33" s="458"/>
      <c r="JI33" s="458"/>
      <c r="JJ33" s="458"/>
      <c r="JK33" s="458"/>
      <c r="JL33" s="458"/>
      <c r="JM33" s="458"/>
      <c r="JN33" s="458"/>
      <c r="JO33" s="458"/>
      <c r="JP33" s="458"/>
      <c r="JQ33" s="458"/>
      <c r="JR33" s="458"/>
      <c r="JS33" s="458"/>
      <c r="JT33" s="458"/>
      <c r="JU33" s="458"/>
      <c r="JV33" s="458"/>
      <c r="JW33" s="458"/>
      <c r="JX33" s="458"/>
      <c r="JY33" s="458"/>
      <c r="JZ33" s="458"/>
      <c r="KA33" s="458"/>
      <c r="KB33" s="458"/>
      <c r="KC33" s="458"/>
      <c r="KD33" s="458"/>
      <c r="KE33" s="458"/>
      <c r="KF33" s="458"/>
      <c r="KG33" s="458"/>
      <c r="KH33" s="458"/>
      <c r="KI33" s="458"/>
      <c r="KJ33" s="458"/>
      <c r="KK33" s="458"/>
      <c r="KL33" s="458"/>
      <c r="KM33" s="458"/>
      <c r="KN33" s="458"/>
      <c r="KO33" s="458"/>
      <c r="KP33" s="458"/>
      <c r="KQ33" s="458"/>
      <c r="KR33" s="458"/>
      <c r="KS33" s="458"/>
      <c r="KT33" s="458"/>
      <c r="KU33" s="458"/>
      <c r="KV33" s="458"/>
      <c r="KW33" s="458"/>
      <c r="KX33" s="458"/>
      <c r="KY33" s="458"/>
      <c r="KZ33" s="458"/>
      <c r="LA33" s="458"/>
      <c r="LB33" s="458"/>
      <c r="LC33" s="458"/>
      <c r="LD33" s="458"/>
      <c r="LE33" s="458"/>
      <c r="LF33" s="458"/>
      <c r="LG33" s="458"/>
      <c r="LH33" s="458"/>
      <c r="LI33" s="458"/>
      <c r="LJ33" s="458"/>
      <c r="LK33" s="458"/>
      <c r="LL33" s="458"/>
      <c r="LM33" s="458"/>
      <c r="LN33" s="458"/>
      <c r="LO33" s="458"/>
      <c r="LP33" s="458"/>
      <c r="LQ33" s="458"/>
      <c r="LR33" s="458"/>
      <c r="LS33" s="458"/>
      <c r="LT33" s="458"/>
      <c r="LU33" s="458"/>
      <c r="LV33" s="458"/>
      <c r="LW33" s="458"/>
      <c r="LX33" s="458"/>
      <c r="LY33" s="458"/>
      <c r="LZ33" s="458"/>
      <c r="MA33" s="458"/>
      <c r="MB33" s="458"/>
      <c r="MC33" s="458"/>
      <c r="MD33" s="458"/>
      <c r="ME33" s="458"/>
      <c r="MF33" s="458"/>
      <c r="MG33" s="458"/>
      <c r="MH33" s="458"/>
      <c r="MI33" s="458"/>
      <c r="MJ33" s="458"/>
      <c r="MK33" s="458"/>
      <c r="ML33" s="458"/>
      <c r="MM33" s="458"/>
      <c r="MN33" s="458"/>
      <c r="MO33" s="458"/>
      <c r="MP33" s="458"/>
      <c r="MQ33" s="458"/>
      <c r="MR33" s="458"/>
      <c r="MS33" s="458"/>
      <c r="MT33" s="458"/>
      <c r="MU33" s="458"/>
      <c r="MV33" s="458"/>
      <c r="MW33" s="458"/>
      <c r="MX33" s="458"/>
      <c r="MY33" s="458"/>
      <c r="MZ33" s="458"/>
      <c r="NA33" s="458"/>
      <c r="NB33" s="458"/>
      <c r="NC33" s="458"/>
      <c r="ND33" s="458"/>
      <c r="NE33" s="458"/>
      <c r="NF33" s="458"/>
      <c r="NG33" s="458"/>
      <c r="NH33" s="458"/>
      <c r="NI33" s="458"/>
      <c r="NJ33" s="458"/>
      <c r="NK33" s="458"/>
      <c r="NL33" s="458"/>
      <c r="NM33" s="458"/>
      <c r="NN33" s="458"/>
      <c r="NO33" s="458"/>
      <c r="NP33" s="458"/>
      <c r="NQ33" s="458"/>
      <c r="NR33" s="458"/>
      <c r="NS33" s="458"/>
      <c r="NT33" s="458"/>
      <c r="NU33" s="458"/>
      <c r="NV33" s="458"/>
      <c r="NW33" s="458"/>
      <c r="NX33" s="458"/>
      <c r="NY33" s="458"/>
      <c r="NZ33" s="458"/>
      <c r="OA33" s="458"/>
      <c r="OB33" s="458"/>
      <c r="OC33" s="458"/>
      <c r="OD33" s="458"/>
      <c r="OE33" s="458"/>
      <c r="OF33" s="458"/>
      <c r="OG33" s="458"/>
      <c r="OH33" s="458"/>
      <c r="OI33" s="458"/>
      <c r="OJ33" s="458"/>
      <c r="OK33" s="458"/>
      <c r="OL33" s="458"/>
      <c r="OM33" s="458"/>
      <c r="ON33" s="458"/>
      <c r="OO33" s="458"/>
      <c r="OP33" s="458"/>
      <c r="OQ33" s="458"/>
      <c r="OR33" s="458"/>
      <c r="OS33" s="458"/>
      <c r="OT33" s="458"/>
      <c r="OU33" s="458"/>
      <c r="OV33" s="458"/>
      <c r="OW33" s="458"/>
      <c r="OX33" s="458"/>
      <c r="OY33" s="458"/>
      <c r="OZ33" s="458"/>
      <c r="PA33" s="458"/>
      <c r="PB33" s="458"/>
      <c r="PC33" s="458"/>
      <c r="PD33" s="458"/>
      <c r="PE33" s="458"/>
      <c r="PF33" s="458"/>
      <c r="PG33" s="458"/>
      <c r="PH33" s="458"/>
      <c r="PI33" s="458"/>
      <c r="PJ33" s="458"/>
      <c r="PK33" s="458"/>
      <c r="PL33" s="458"/>
      <c r="PM33" s="458"/>
      <c r="PN33" s="458"/>
      <c r="PO33" s="458"/>
      <c r="PP33" s="458"/>
      <c r="PQ33" s="458"/>
      <c r="PR33" s="458"/>
      <c r="PS33" s="458"/>
      <c r="PT33" s="458"/>
      <c r="PU33" s="458"/>
      <c r="PV33" s="458"/>
      <c r="PW33" s="458"/>
      <c r="PX33" s="458"/>
      <c r="PY33" s="458"/>
      <c r="PZ33" s="458"/>
      <c r="QA33" s="458"/>
      <c r="QB33" s="458"/>
      <c r="QC33" s="458"/>
      <c r="QD33" s="458"/>
      <c r="QE33" s="458"/>
      <c r="QF33" s="458"/>
      <c r="QG33" s="458"/>
      <c r="QH33" s="458"/>
      <c r="QI33" s="458"/>
      <c r="QJ33" s="458"/>
      <c r="QK33" s="458"/>
      <c r="QL33" s="458"/>
      <c r="QM33" s="458"/>
      <c r="QN33" s="458"/>
      <c r="QO33" s="458"/>
      <c r="QP33" s="458"/>
      <c r="QQ33" s="458"/>
      <c r="QR33" s="458"/>
      <c r="QS33" s="458"/>
      <c r="QT33" s="458"/>
      <c r="QU33" s="458"/>
      <c r="QV33" s="458"/>
      <c r="QW33" s="458"/>
      <c r="QX33" s="458"/>
      <c r="QY33" s="458"/>
      <c r="QZ33" s="458"/>
      <c r="RA33" s="458"/>
      <c r="RB33" s="458"/>
      <c r="RC33" s="458"/>
      <c r="RD33" s="458"/>
      <c r="RE33" s="458"/>
      <c r="RF33" s="458"/>
      <c r="RG33" s="458"/>
      <c r="RH33" s="458"/>
      <c r="RI33" s="458"/>
      <c r="RJ33" s="458"/>
      <c r="RK33" s="458"/>
      <c r="RL33" s="458"/>
      <c r="RM33" s="458"/>
      <c r="RN33" s="458"/>
      <c r="RO33" s="458"/>
      <c r="RP33" s="458"/>
      <c r="RQ33" s="458"/>
      <c r="RR33" s="458"/>
      <c r="RS33" s="458"/>
      <c r="RT33" s="458"/>
      <c r="RU33" s="458"/>
      <c r="RV33" s="458"/>
      <c r="RW33" s="458"/>
      <c r="RX33" s="458"/>
      <c r="RY33" s="458"/>
      <c r="RZ33" s="458"/>
      <c r="SA33" s="458"/>
    </row>
    <row r="34" spans="1:496">
      <c r="A34" s="507"/>
      <c r="B34" s="748"/>
      <c r="C34" s="748"/>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c r="AN34" s="507"/>
      <c r="AO34" s="507"/>
      <c r="AP34" s="507"/>
      <c r="AQ34" s="507"/>
      <c r="AR34" s="507"/>
      <c r="AS34" s="507"/>
      <c r="AT34" s="507"/>
      <c r="AU34" s="507"/>
      <c r="AV34" s="507"/>
      <c r="AW34" s="507"/>
      <c r="AX34" s="507"/>
      <c r="AY34" s="507"/>
      <c r="AZ34" s="507"/>
      <c r="BA34" s="507"/>
      <c r="BB34" s="507"/>
      <c r="BC34" s="507"/>
      <c r="BD34" s="507"/>
      <c r="BE34" s="507"/>
      <c r="BF34" s="507"/>
      <c r="BG34" s="507"/>
      <c r="BH34" s="507"/>
      <c r="BI34" s="507"/>
      <c r="BJ34" s="507"/>
      <c r="BK34" s="507"/>
      <c r="BL34" s="507"/>
      <c r="BM34" s="507"/>
      <c r="BN34" s="507"/>
      <c r="BO34" s="507"/>
      <c r="BP34" s="507"/>
      <c r="BQ34" s="507"/>
      <c r="BR34" s="507"/>
      <c r="BS34" s="507"/>
      <c r="BT34" s="507"/>
      <c r="BU34" s="507"/>
      <c r="BV34" s="507"/>
      <c r="BW34" s="507"/>
      <c r="BX34" s="507"/>
      <c r="BY34" s="507"/>
      <c r="BZ34" s="507"/>
      <c r="CA34" s="507"/>
      <c r="CB34" s="507"/>
      <c r="CC34" s="507"/>
      <c r="CD34" s="507"/>
      <c r="CE34" s="507"/>
      <c r="CF34" s="507"/>
      <c r="CG34" s="507"/>
      <c r="CH34" s="507"/>
      <c r="CI34" s="507"/>
      <c r="CJ34" s="507"/>
      <c r="CK34" s="507"/>
      <c r="CL34" s="507"/>
      <c r="CM34" s="507"/>
      <c r="CN34" s="507"/>
      <c r="CO34" s="507"/>
      <c r="CP34" s="507"/>
      <c r="CQ34" s="507"/>
      <c r="CR34" s="507"/>
      <c r="CS34" s="507"/>
      <c r="CT34" s="507"/>
      <c r="CU34" s="507"/>
      <c r="CV34" s="507"/>
      <c r="CW34" s="507"/>
      <c r="CX34" s="507"/>
      <c r="CY34" s="697"/>
      <c r="CZ34" s="520"/>
      <c r="DA34" s="464"/>
      <c r="DB34" s="507"/>
      <c r="DC34" s="507"/>
      <c r="DD34" s="507"/>
      <c r="DE34" s="507"/>
      <c r="DF34" s="507"/>
      <c r="DG34" s="507"/>
      <c r="DH34" s="507"/>
      <c r="DI34" s="507"/>
      <c r="DJ34" s="507"/>
      <c r="DK34" s="507"/>
      <c r="DL34" s="507"/>
      <c r="DM34" s="507"/>
      <c r="DN34" s="507"/>
      <c r="DO34" s="507"/>
      <c r="DP34" s="507"/>
      <c r="DQ34" s="507"/>
      <c r="DR34" s="507"/>
      <c r="DS34" s="507"/>
      <c r="DT34" s="507"/>
      <c r="DU34" s="507"/>
      <c r="DV34" s="507"/>
      <c r="DW34" s="507"/>
      <c r="DX34" s="507"/>
      <c r="DY34" s="507"/>
      <c r="DZ34" s="507"/>
      <c r="EA34" s="507"/>
      <c r="EB34" s="507"/>
      <c r="EC34" s="507"/>
      <c r="ED34" s="507"/>
      <c r="EE34" s="507"/>
      <c r="EF34" s="507"/>
      <c r="EG34" s="507"/>
      <c r="EH34" s="507"/>
      <c r="EI34" s="507"/>
      <c r="EJ34" s="507"/>
      <c r="EK34" s="507"/>
      <c r="EL34" s="507"/>
      <c r="EM34" s="507"/>
      <c r="EN34" s="507"/>
      <c r="EO34" s="507"/>
      <c r="EP34" s="507"/>
      <c r="EQ34" s="507"/>
      <c r="ER34" s="507"/>
      <c r="ES34" s="507"/>
      <c r="ET34" s="507"/>
      <c r="EU34" s="507"/>
      <c r="EV34" s="507"/>
      <c r="EW34" s="507"/>
      <c r="EX34" s="507"/>
      <c r="EY34" s="507"/>
      <c r="EZ34" s="507"/>
      <c r="FA34" s="507"/>
      <c r="FB34" s="507"/>
      <c r="FC34" s="507"/>
      <c r="FD34" s="507"/>
      <c r="FE34" s="507"/>
      <c r="FF34" s="507"/>
      <c r="FG34" s="507"/>
      <c r="FH34" s="507"/>
      <c r="FI34" s="507"/>
      <c r="FJ34" s="507"/>
      <c r="FK34" s="507"/>
      <c r="FL34" s="507"/>
      <c r="FM34" s="507"/>
      <c r="FN34" s="507"/>
      <c r="FO34" s="507"/>
      <c r="FP34" s="507"/>
      <c r="FQ34" s="507"/>
      <c r="FR34" s="507"/>
      <c r="FS34" s="507"/>
      <c r="FT34" s="458"/>
      <c r="FU34" s="458"/>
      <c r="FV34" s="458"/>
      <c r="FW34" s="458"/>
      <c r="FX34" s="458"/>
      <c r="FY34" s="458"/>
      <c r="FZ34" s="458"/>
      <c r="GA34" s="458"/>
      <c r="GB34" s="458"/>
      <c r="GC34" s="458"/>
      <c r="GD34" s="458"/>
      <c r="GE34" s="458"/>
      <c r="GF34" s="458"/>
      <c r="GG34" s="458"/>
      <c r="GH34" s="458"/>
      <c r="GI34" s="458"/>
      <c r="GJ34" s="458"/>
      <c r="GK34" s="458"/>
      <c r="GL34" s="458"/>
      <c r="GM34" s="458"/>
      <c r="GN34" s="458"/>
      <c r="GO34" s="458"/>
      <c r="GP34" s="458"/>
      <c r="GQ34" s="458"/>
      <c r="GR34" s="458"/>
      <c r="GS34" s="458"/>
      <c r="GT34" s="458"/>
      <c r="GU34" s="458"/>
      <c r="GV34" s="458"/>
      <c r="GW34" s="458"/>
      <c r="GX34" s="458"/>
      <c r="GY34" s="458"/>
      <c r="GZ34" s="458"/>
      <c r="HA34" s="458"/>
      <c r="HB34" s="458"/>
      <c r="HC34" s="458"/>
      <c r="HD34" s="458"/>
      <c r="HE34" s="458"/>
      <c r="HF34" s="458"/>
      <c r="HG34" s="458"/>
      <c r="HH34" s="458"/>
      <c r="HI34" s="458"/>
      <c r="HJ34" s="458"/>
      <c r="HK34" s="458"/>
      <c r="HL34" s="458"/>
      <c r="HM34" s="458"/>
      <c r="HN34" s="458"/>
      <c r="HO34" s="458"/>
      <c r="HP34" s="458"/>
      <c r="HQ34" s="458"/>
      <c r="HR34" s="458"/>
      <c r="HS34" s="458"/>
      <c r="HT34" s="458"/>
      <c r="HU34" s="458"/>
      <c r="HV34" s="458"/>
      <c r="HW34" s="458"/>
      <c r="HX34" s="458"/>
      <c r="HY34" s="458"/>
      <c r="HZ34" s="458"/>
      <c r="IA34" s="458"/>
      <c r="IB34" s="458"/>
      <c r="IC34" s="458"/>
      <c r="ID34" s="458"/>
      <c r="IE34" s="458"/>
      <c r="IF34" s="458"/>
      <c r="IG34" s="458"/>
      <c r="IH34" s="458"/>
      <c r="II34" s="458"/>
      <c r="IJ34" s="458"/>
      <c r="IK34" s="458"/>
      <c r="IL34" s="458"/>
      <c r="IM34" s="458"/>
      <c r="IN34" s="458"/>
      <c r="IO34" s="458"/>
      <c r="IP34" s="458"/>
      <c r="IQ34" s="458"/>
      <c r="IR34" s="458"/>
      <c r="IS34" s="458"/>
      <c r="IT34" s="458"/>
      <c r="IU34" s="458"/>
      <c r="IV34" s="458"/>
      <c r="IW34" s="458"/>
      <c r="IX34" s="458"/>
      <c r="IY34" s="458"/>
      <c r="IZ34" s="458"/>
      <c r="JA34" s="458"/>
      <c r="JB34" s="458"/>
      <c r="JC34" s="458"/>
      <c r="JD34" s="458"/>
      <c r="JE34" s="458"/>
      <c r="JF34" s="458"/>
      <c r="JG34" s="458"/>
      <c r="JH34" s="458"/>
      <c r="JI34" s="458"/>
      <c r="JJ34" s="458"/>
      <c r="JK34" s="458"/>
      <c r="JL34" s="458"/>
      <c r="JM34" s="458"/>
      <c r="JN34" s="458"/>
      <c r="JO34" s="458"/>
      <c r="JP34" s="458"/>
      <c r="JQ34" s="458"/>
      <c r="JR34" s="458"/>
      <c r="JS34" s="458"/>
      <c r="JT34" s="458"/>
      <c r="JU34" s="458"/>
      <c r="JV34" s="458"/>
      <c r="JW34" s="458"/>
      <c r="JX34" s="458"/>
      <c r="JY34" s="458"/>
      <c r="JZ34" s="458"/>
      <c r="KA34" s="458"/>
      <c r="KB34" s="458"/>
      <c r="KC34" s="458"/>
      <c r="KD34" s="458"/>
      <c r="KE34" s="458"/>
      <c r="KF34" s="458"/>
      <c r="KG34" s="458"/>
      <c r="KH34" s="458"/>
      <c r="KI34" s="458"/>
      <c r="KJ34" s="458"/>
      <c r="KK34" s="458"/>
      <c r="KL34" s="458"/>
      <c r="KM34" s="458"/>
      <c r="KN34" s="458"/>
      <c r="KO34" s="458"/>
      <c r="KP34" s="458"/>
      <c r="KQ34" s="458"/>
      <c r="KR34" s="458"/>
      <c r="KS34" s="458"/>
      <c r="KT34" s="458"/>
      <c r="KU34" s="458"/>
      <c r="KV34" s="458"/>
      <c r="KW34" s="458"/>
      <c r="KX34" s="458"/>
      <c r="KY34" s="458"/>
      <c r="KZ34" s="458"/>
      <c r="LA34" s="458"/>
      <c r="LB34" s="458"/>
      <c r="LC34" s="458"/>
      <c r="LD34" s="458"/>
      <c r="LE34" s="458"/>
      <c r="LF34" s="458"/>
      <c r="LG34" s="458"/>
      <c r="LH34" s="458"/>
      <c r="LI34" s="458"/>
      <c r="LJ34" s="458"/>
      <c r="LK34" s="458"/>
      <c r="LL34" s="458"/>
      <c r="LM34" s="458"/>
      <c r="LN34" s="458"/>
      <c r="LO34" s="458"/>
      <c r="LP34" s="458"/>
      <c r="LQ34" s="458"/>
      <c r="LR34" s="458"/>
      <c r="LS34" s="458"/>
      <c r="LT34" s="458"/>
      <c r="LU34" s="458"/>
      <c r="LV34" s="458"/>
      <c r="LW34" s="458"/>
      <c r="LX34" s="458"/>
      <c r="LY34" s="458"/>
      <c r="LZ34" s="458"/>
      <c r="MA34" s="458"/>
      <c r="MB34" s="458"/>
      <c r="MC34" s="458"/>
      <c r="MD34" s="458"/>
      <c r="ME34" s="458"/>
      <c r="MF34" s="458"/>
      <c r="MG34" s="458"/>
      <c r="MH34" s="458"/>
      <c r="MI34" s="458"/>
      <c r="MJ34" s="458"/>
      <c r="MK34" s="458"/>
      <c r="ML34" s="458"/>
      <c r="MM34" s="458"/>
      <c r="MN34" s="458"/>
      <c r="MO34" s="458"/>
      <c r="MP34" s="458"/>
      <c r="MQ34" s="458"/>
      <c r="MR34" s="458"/>
      <c r="MS34" s="458"/>
      <c r="MT34" s="458"/>
      <c r="MU34" s="458"/>
      <c r="MV34" s="458"/>
      <c r="MW34" s="458"/>
      <c r="MX34" s="458"/>
      <c r="MY34" s="458"/>
      <c r="MZ34" s="458"/>
      <c r="NA34" s="458"/>
      <c r="NB34" s="458"/>
      <c r="NC34" s="458"/>
      <c r="ND34" s="458"/>
      <c r="NE34" s="458"/>
      <c r="NF34" s="458"/>
      <c r="NG34" s="458"/>
      <c r="NH34" s="458"/>
      <c r="NI34" s="458"/>
      <c r="NJ34" s="458"/>
      <c r="NK34" s="458"/>
      <c r="NL34" s="458"/>
      <c r="NM34" s="458"/>
      <c r="NN34" s="458"/>
      <c r="NO34" s="458"/>
      <c r="NP34" s="458"/>
      <c r="NQ34" s="458"/>
      <c r="NR34" s="458"/>
      <c r="NS34" s="458"/>
      <c r="NT34" s="458"/>
      <c r="NU34" s="458"/>
      <c r="NV34" s="458"/>
      <c r="NW34" s="458"/>
      <c r="NX34" s="458"/>
      <c r="NY34" s="458"/>
      <c r="NZ34" s="458"/>
      <c r="OA34" s="458"/>
      <c r="OB34" s="458"/>
      <c r="OC34" s="458"/>
      <c r="OD34" s="458"/>
      <c r="OE34" s="458"/>
      <c r="OF34" s="458"/>
      <c r="OG34" s="458"/>
      <c r="OH34" s="458"/>
      <c r="OI34" s="458"/>
      <c r="OJ34" s="458"/>
      <c r="OK34" s="458"/>
      <c r="OL34" s="458"/>
      <c r="OM34" s="458"/>
      <c r="ON34" s="458"/>
      <c r="OO34" s="458"/>
      <c r="OP34" s="458"/>
      <c r="OQ34" s="458"/>
      <c r="OR34" s="458"/>
      <c r="OS34" s="458"/>
      <c r="OT34" s="458"/>
      <c r="OU34" s="458"/>
      <c r="OV34" s="458"/>
      <c r="OW34" s="458"/>
      <c r="OX34" s="458"/>
      <c r="OY34" s="458"/>
      <c r="OZ34" s="458"/>
      <c r="PA34" s="458"/>
      <c r="PB34" s="458"/>
      <c r="PC34" s="458"/>
      <c r="PD34" s="458"/>
      <c r="PE34" s="458"/>
      <c r="PF34" s="458"/>
      <c r="PG34" s="458"/>
      <c r="PH34" s="458"/>
      <c r="PI34" s="458"/>
      <c r="PJ34" s="458"/>
      <c r="PK34" s="458"/>
      <c r="PL34" s="458"/>
      <c r="PM34" s="458"/>
      <c r="PN34" s="458"/>
      <c r="PO34" s="458"/>
      <c r="PP34" s="458"/>
      <c r="PQ34" s="458"/>
      <c r="PR34" s="458"/>
      <c r="PS34" s="458"/>
      <c r="PT34" s="458"/>
      <c r="PU34" s="458"/>
      <c r="PV34" s="458"/>
      <c r="PW34" s="458"/>
      <c r="PX34" s="458"/>
      <c r="PY34" s="458"/>
      <c r="PZ34" s="458"/>
      <c r="QA34" s="458"/>
      <c r="QB34" s="458"/>
      <c r="QC34" s="458"/>
      <c r="QD34" s="458"/>
      <c r="QE34" s="458"/>
      <c r="QF34" s="458"/>
      <c r="QG34" s="458"/>
      <c r="QH34" s="458"/>
      <c r="QI34" s="458"/>
      <c r="QJ34" s="458"/>
      <c r="QK34" s="458"/>
      <c r="QL34" s="458"/>
      <c r="QM34" s="458"/>
      <c r="QN34" s="458"/>
      <c r="QO34" s="458"/>
      <c r="QP34" s="458"/>
      <c r="QQ34" s="458"/>
      <c r="QR34" s="458"/>
      <c r="QS34" s="458"/>
      <c r="QT34" s="458"/>
      <c r="QU34" s="458"/>
      <c r="QV34" s="458"/>
      <c r="QW34" s="458"/>
      <c r="QX34" s="458"/>
      <c r="QY34" s="458"/>
      <c r="QZ34" s="458"/>
      <c r="RA34" s="458"/>
      <c r="RB34" s="458"/>
      <c r="RC34" s="458"/>
      <c r="RD34" s="458"/>
      <c r="RE34" s="458"/>
      <c r="RF34" s="458"/>
      <c r="RG34" s="458"/>
      <c r="RH34" s="458"/>
      <c r="RI34" s="458"/>
      <c r="RJ34" s="458"/>
      <c r="RK34" s="458"/>
      <c r="RL34" s="458"/>
      <c r="RM34" s="458"/>
      <c r="RN34" s="458"/>
      <c r="RO34" s="458"/>
      <c r="RP34" s="458"/>
      <c r="RQ34" s="458"/>
      <c r="RR34" s="458"/>
      <c r="RS34" s="458"/>
      <c r="RT34" s="458"/>
      <c r="RU34" s="458"/>
      <c r="RV34" s="458"/>
      <c r="RW34" s="458"/>
      <c r="RX34" s="458"/>
      <c r="RY34" s="458"/>
      <c r="RZ34" s="458"/>
      <c r="SA34" s="458"/>
    </row>
    <row r="35" spans="1:496">
      <c r="A35" s="507"/>
      <c r="B35" s="748"/>
      <c r="C35" s="748"/>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7"/>
      <c r="BC35" s="507"/>
      <c r="BD35" s="507"/>
      <c r="BE35" s="507"/>
      <c r="BF35" s="507"/>
      <c r="BG35" s="507"/>
      <c r="BH35" s="507"/>
      <c r="BI35" s="507"/>
      <c r="BJ35" s="507"/>
      <c r="BK35" s="507"/>
      <c r="BL35" s="507"/>
      <c r="BM35" s="507"/>
      <c r="BN35" s="507"/>
      <c r="BO35" s="507"/>
      <c r="BP35" s="507"/>
      <c r="BQ35" s="507"/>
      <c r="BR35" s="507"/>
      <c r="BS35" s="507"/>
      <c r="BT35" s="507"/>
      <c r="BU35" s="507"/>
      <c r="BV35" s="507"/>
      <c r="BW35" s="507"/>
      <c r="BX35" s="507"/>
      <c r="BY35" s="507"/>
      <c r="BZ35" s="507"/>
      <c r="CA35" s="507"/>
      <c r="CB35" s="507"/>
      <c r="CC35" s="507"/>
      <c r="CD35" s="507"/>
      <c r="CE35" s="507"/>
      <c r="CF35" s="507"/>
      <c r="CG35" s="507"/>
      <c r="CH35" s="507"/>
      <c r="CI35" s="507"/>
      <c r="CJ35" s="507"/>
      <c r="CK35" s="507"/>
      <c r="CL35" s="507"/>
      <c r="CM35" s="507"/>
      <c r="CN35" s="507"/>
      <c r="CO35" s="507"/>
      <c r="CP35" s="507"/>
      <c r="CQ35" s="507"/>
      <c r="CR35" s="507"/>
      <c r="CS35" s="507"/>
      <c r="CT35" s="507"/>
      <c r="CU35" s="507"/>
      <c r="CV35" s="507"/>
      <c r="CW35" s="507"/>
      <c r="CX35" s="507"/>
      <c r="CY35" s="697"/>
      <c r="CZ35" s="520"/>
      <c r="DA35" s="464"/>
      <c r="DB35" s="507"/>
      <c r="DC35" s="507"/>
      <c r="DD35" s="507"/>
      <c r="DE35" s="507"/>
      <c r="DF35" s="507"/>
      <c r="DG35" s="507"/>
      <c r="DH35" s="507"/>
      <c r="DI35" s="507"/>
      <c r="DJ35" s="507"/>
      <c r="DK35" s="507"/>
      <c r="DL35" s="507"/>
      <c r="DM35" s="507"/>
      <c r="DN35" s="507"/>
      <c r="DO35" s="507"/>
      <c r="DP35" s="507"/>
      <c r="DQ35" s="507"/>
      <c r="DR35" s="507"/>
      <c r="DS35" s="507"/>
      <c r="DT35" s="507"/>
      <c r="DU35" s="507"/>
      <c r="DV35" s="507"/>
      <c r="DW35" s="507"/>
      <c r="DX35" s="507"/>
      <c r="DY35" s="507"/>
      <c r="DZ35" s="507"/>
      <c r="EA35" s="507"/>
      <c r="EB35" s="507"/>
      <c r="EC35" s="507"/>
      <c r="ED35" s="507"/>
      <c r="EE35" s="507"/>
      <c r="EF35" s="507"/>
      <c r="EG35" s="507"/>
      <c r="EH35" s="507"/>
      <c r="EI35" s="507"/>
      <c r="EJ35" s="507"/>
      <c r="EK35" s="507"/>
      <c r="EL35" s="507"/>
      <c r="EM35" s="507"/>
      <c r="EN35" s="507"/>
      <c r="EO35" s="507"/>
      <c r="EP35" s="507"/>
      <c r="EQ35" s="507"/>
      <c r="ER35" s="507"/>
      <c r="ES35" s="507"/>
      <c r="ET35" s="507"/>
      <c r="EU35" s="507"/>
      <c r="EV35" s="507"/>
      <c r="EW35" s="507"/>
      <c r="EX35" s="507"/>
      <c r="EY35" s="507"/>
      <c r="EZ35" s="507"/>
      <c r="FA35" s="507"/>
      <c r="FB35" s="507"/>
      <c r="FC35" s="507"/>
      <c r="FD35" s="507"/>
      <c r="FE35" s="507"/>
      <c r="FF35" s="507"/>
      <c r="FG35" s="507"/>
      <c r="FH35" s="507"/>
      <c r="FI35" s="507"/>
      <c r="FJ35" s="507"/>
      <c r="FK35" s="507"/>
      <c r="FL35" s="507"/>
      <c r="FM35" s="507"/>
      <c r="FN35" s="507"/>
      <c r="FO35" s="507"/>
      <c r="FP35" s="507"/>
      <c r="FQ35" s="507"/>
      <c r="FR35" s="507"/>
      <c r="FS35" s="507"/>
      <c r="FT35" s="458"/>
      <c r="FU35" s="458"/>
      <c r="FV35" s="458"/>
      <c r="FW35" s="458"/>
      <c r="FX35" s="458"/>
      <c r="FY35" s="458"/>
      <c r="FZ35" s="458"/>
      <c r="GA35" s="458"/>
      <c r="GB35" s="458"/>
      <c r="GC35" s="458"/>
      <c r="GD35" s="458"/>
      <c r="GE35" s="458"/>
      <c r="GF35" s="458"/>
      <c r="GG35" s="458"/>
      <c r="GH35" s="458"/>
      <c r="GI35" s="458"/>
      <c r="GJ35" s="458"/>
      <c r="GK35" s="458"/>
      <c r="GL35" s="458"/>
      <c r="GM35" s="458"/>
      <c r="GN35" s="458"/>
      <c r="GO35" s="458"/>
      <c r="GP35" s="458"/>
      <c r="GQ35" s="458"/>
      <c r="GR35" s="458"/>
      <c r="GS35" s="458"/>
      <c r="GT35" s="458"/>
      <c r="GU35" s="458"/>
      <c r="GV35" s="458"/>
      <c r="GW35" s="458"/>
      <c r="GX35" s="458"/>
      <c r="GY35" s="458"/>
      <c r="GZ35" s="458"/>
      <c r="HA35" s="458"/>
      <c r="HB35" s="458"/>
      <c r="HC35" s="458"/>
      <c r="HD35" s="458"/>
      <c r="HE35" s="458"/>
      <c r="HF35" s="458"/>
      <c r="HG35" s="458"/>
      <c r="HH35" s="458"/>
      <c r="HI35" s="458"/>
      <c r="HJ35" s="458"/>
      <c r="HK35" s="458"/>
      <c r="HL35" s="458"/>
      <c r="HM35" s="458"/>
      <c r="HN35" s="458"/>
      <c r="HO35" s="458"/>
      <c r="HP35" s="458"/>
      <c r="HQ35" s="458"/>
      <c r="HR35" s="458"/>
      <c r="HS35" s="458"/>
      <c r="HT35" s="458"/>
      <c r="HU35" s="458"/>
      <c r="HV35" s="458"/>
      <c r="HW35" s="458"/>
      <c r="HX35" s="458"/>
      <c r="HY35" s="458"/>
      <c r="HZ35" s="458"/>
      <c r="IA35" s="458"/>
      <c r="IB35" s="458"/>
      <c r="IC35" s="458"/>
      <c r="ID35" s="458"/>
      <c r="IE35" s="458"/>
      <c r="IF35" s="458"/>
      <c r="IG35" s="458"/>
      <c r="IH35" s="458"/>
      <c r="II35" s="458"/>
      <c r="IJ35" s="458"/>
      <c r="IK35" s="458"/>
      <c r="IL35" s="458"/>
      <c r="IM35" s="458"/>
      <c r="IN35" s="458"/>
      <c r="IO35" s="458"/>
      <c r="IP35" s="458"/>
      <c r="IQ35" s="458"/>
      <c r="IR35" s="458"/>
      <c r="IS35" s="458"/>
      <c r="IT35" s="458"/>
      <c r="IU35" s="458"/>
      <c r="IV35" s="458"/>
      <c r="IW35" s="458"/>
      <c r="IX35" s="458"/>
      <c r="IY35" s="458"/>
      <c r="IZ35" s="458"/>
      <c r="JA35" s="458"/>
      <c r="JB35" s="458"/>
      <c r="JC35" s="458"/>
      <c r="JD35" s="458"/>
      <c r="JE35" s="458"/>
      <c r="JF35" s="458"/>
      <c r="JG35" s="458"/>
      <c r="JH35" s="458"/>
      <c r="JI35" s="458"/>
      <c r="JJ35" s="458"/>
      <c r="JK35" s="458"/>
      <c r="JL35" s="458"/>
      <c r="JM35" s="458"/>
      <c r="JN35" s="458"/>
      <c r="JO35" s="458"/>
      <c r="JP35" s="458"/>
      <c r="JQ35" s="458"/>
      <c r="JR35" s="458"/>
      <c r="JS35" s="458"/>
      <c r="JT35" s="458"/>
      <c r="JU35" s="458"/>
      <c r="JV35" s="458"/>
      <c r="JW35" s="458"/>
      <c r="JX35" s="458"/>
      <c r="JY35" s="458"/>
      <c r="JZ35" s="458"/>
      <c r="KA35" s="458"/>
      <c r="KB35" s="458"/>
      <c r="KC35" s="458"/>
      <c r="KD35" s="458"/>
      <c r="KE35" s="458"/>
      <c r="KF35" s="458"/>
      <c r="KG35" s="458"/>
      <c r="KH35" s="458"/>
      <c r="KI35" s="458"/>
      <c r="KJ35" s="458"/>
      <c r="KK35" s="458"/>
      <c r="KL35" s="458"/>
      <c r="KM35" s="458"/>
      <c r="KN35" s="458"/>
      <c r="KO35" s="458"/>
      <c r="KP35" s="458"/>
      <c r="KQ35" s="458"/>
      <c r="KR35" s="458"/>
      <c r="KS35" s="458"/>
      <c r="KT35" s="458"/>
      <c r="KU35" s="458"/>
      <c r="KV35" s="458"/>
      <c r="KW35" s="458"/>
      <c r="KX35" s="458"/>
      <c r="KY35" s="458"/>
      <c r="KZ35" s="458"/>
      <c r="LA35" s="458"/>
      <c r="LB35" s="458"/>
      <c r="LC35" s="458"/>
      <c r="LD35" s="458"/>
      <c r="LE35" s="458"/>
      <c r="LF35" s="458"/>
      <c r="LG35" s="458"/>
      <c r="LH35" s="458"/>
      <c r="LI35" s="458"/>
      <c r="LJ35" s="458"/>
      <c r="LK35" s="458"/>
      <c r="LL35" s="458"/>
      <c r="LM35" s="458"/>
      <c r="LN35" s="458"/>
      <c r="LO35" s="458"/>
      <c r="LP35" s="458"/>
      <c r="LQ35" s="458"/>
      <c r="LR35" s="458"/>
      <c r="LS35" s="458"/>
      <c r="LT35" s="458"/>
      <c r="LU35" s="458"/>
      <c r="LV35" s="458"/>
      <c r="LW35" s="458"/>
      <c r="LX35" s="458"/>
      <c r="LY35" s="458"/>
      <c r="LZ35" s="458"/>
      <c r="MA35" s="458"/>
      <c r="MB35" s="458"/>
      <c r="MC35" s="458"/>
      <c r="MD35" s="458"/>
      <c r="ME35" s="458"/>
      <c r="MF35" s="458"/>
      <c r="MG35" s="458"/>
      <c r="MH35" s="458"/>
      <c r="MI35" s="458"/>
      <c r="MJ35" s="458"/>
      <c r="MK35" s="458"/>
      <c r="ML35" s="458"/>
      <c r="MM35" s="458"/>
      <c r="MN35" s="458"/>
      <c r="MO35" s="458"/>
      <c r="MP35" s="458"/>
      <c r="MQ35" s="458"/>
      <c r="MR35" s="458"/>
      <c r="MS35" s="458"/>
      <c r="MT35" s="458"/>
      <c r="MU35" s="458"/>
      <c r="MV35" s="458"/>
      <c r="MW35" s="458"/>
      <c r="MX35" s="458"/>
      <c r="MY35" s="458"/>
      <c r="MZ35" s="458"/>
      <c r="NA35" s="458"/>
      <c r="NB35" s="458"/>
      <c r="NC35" s="458"/>
      <c r="ND35" s="458"/>
      <c r="NE35" s="458"/>
      <c r="NF35" s="458"/>
      <c r="NG35" s="458"/>
      <c r="NH35" s="458"/>
      <c r="NI35" s="458"/>
      <c r="NJ35" s="458"/>
      <c r="NK35" s="458"/>
      <c r="NL35" s="458"/>
      <c r="NM35" s="458"/>
      <c r="NN35" s="458"/>
      <c r="NO35" s="458"/>
      <c r="NP35" s="458"/>
      <c r="NQ35" s="458"/>
      <c r="NR35" s="458"/>
      <c r="NS35" s="458"/>
      <c r="NT35" s="458"/>
      <c r="NU35" s="458"/>
      <c r="NV35" s="458"/>
      <c r="NW35" s="458"/>
      <c r="NX35" s="458"/>
      <c r="NY35" s="458"/>
      <c r="NZ35" s="458"/>
      <c r="OA35" s="458"/>
      <c r="OB35" s="458"/>
      <c r="OC35" s="458"/>
      <c r="OD35" s="458"/>
      <c r="OE35" s="458"/>
      <c r="OF35" s="458"/>
      <c r="OG35" s="458"/>
      <c r="OH35" s="458"/>
      <c r="OI35" s="458"/>
      <c r="OJ35" s="458"/>
      <c r="OK35" s="458"/>
      <c r="OL35" s="458"/>
      <c r="OM35" s="458"/>
      <c r="ON35" s="458"/>
      <c r="OO35" s="458"/>
      <c r="OP35" s="458"/>
      <c r="OQ35" s="458"/>
      <c r="OR35" s="458"/>
      <c r="OS35" s="458"/>
      <c r="OT35" s="458"/>
      <c r="OU35" s="458"/>
      <c r="OV35" s="458"/>
      <c r="OW35" s="458"/>
      <c r="OX35" s="458"/>
      <c r="OY35" s="458"/>
      <c r="OZ35" s="458"/>
      <c r="PA35" s="458"/>
      <c r="PB35" s="458"/>
      <c r="PC35" s="458"/>
      <c r="PD35" s="458"/>
      <c r="PE35" s="458"/>
      <c r="PF35" s="458"/>
      <c r="PG35" s="458"/>
      <c r="PH35" s="458"/>
      <c r="PI35" s="458"/>
      <c r="PJ35" s="458"/>
      <c r="PK35" s="458"/>
      <c r="PL35" s="458"/>
      <c r="PM35" s="458"/>
      <c r="PN35" s="458"/>
      <c r="PO35" s="458"/>
      <c r="PP35" s="458"/>
      <c r="PQ35" s="458"/>
      <c r="PR35" s="458"/>
      <c r="PS35" s="458"/>
      <c r="PT35" s="458"/>
      <c r="PU35" s="458"/>
      <c r="PV35" s="458"/>
      <c r="PW35" s="458"/>
      <c r="PX35" s="458"/>
      <c r="PY35" s="458"/>
      <c r="PZ35" s="458"/>
      <c r="QA35" s="458"/>
      <c r="QB35" s="458"/>
      <c r="QC35" s="458"/>
      <c r="QD35" s="458"/>
      <c r="QE35" s="458"/>
      <c r="QF35" s="458"/>
      <c r="QG35" s="458"/>
      <c r="QH35" s="458"/>
      <c r="QI35" s="458"/>
      <c r="QJ35" s="458"/>
      <c r="QK35" s="458"/>
      <c r="QL35" s="458"/>
      <c r="QM35" s="458"/>
      <c r="QN35" s="458"/>
      <c r="QO35" s="458"/>
      <c r="QP35" s="458"/>
      <c r="QQ35" s="458"/>
      <c r="QR35" s="458"/>
      <c r="QS35" s="458"/>
      <c r="QT35" s="458"/>
      <c r="QU35" s="458"/>
      <c r="QV35" s="458"/>
      <c r="QW35" s="458"/>
      <c r="QX35" s="458"/>
      <c r="QY35" s="458"/>
      <c r="QZ35" s="458"/>
      <c r="RA35" s="458"/>
      <c r="RB35" s="458"/>
      <c r="RC35" s="458"/>
      <c r="RD35" s="458"/>
      <c r="RE35" s="458"/>
      <c r="RF35" s="458"/>
      <c r="RG35" s="458"/>
      <c r="RH35" s="458"/>
      <c r="RI35" s="458"/>
      <c r="RJ35" s="458"/>
      <c r="RK35" s="458"/>
      <c r="RL35" s="458"/>
      <c r="RM35" s="458"/>
      <c r="RN35" s="458"/>
      <c r="RO35" s="458"/>
      <c r="RP35" s="458"/>
      <c r="RQ35" s="458"/>
      <c r="RR35" s="458"/>
      <c r="RS35" s="458"/>
      <c r="RT35" s="458"/>
      <c r="RU35" s="458"/>
      <c r="RV35" s="458"/>
      <c r="RW35" s="458"/>
      <c r="RX35" s="458"/>
      <c r="RY35" s="458"/>
      <c r="RZ35" s="458"/>
      <c r="SA35" s="458"/>
    </row>
    <row r="36" spans="1:496">
      <c r="A36" s="507"/>
      <c r="B36" s="748"/>
      <c r="C36" s="748"/>
      <c r="D36" s="458"/>
      <c r="E36" s="507"/>
      <c r="F36" s="507"/>
      <c r="G36" s="507"/>
      <c r="H36" s="507"/>
      <c r="I36" s="507"/>
      <c r="J36" s="507"/>
      <c r="K36" s="507"/>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c r="AY36" s="458"/>
      <c r="AZ36" s="458"/>
      <c r="BA36" s="458"/>
      <c r="BB36" s="458"/>
      <c r="BC36" s="458"/>
      <c r="BD36" s="458"/>
      <c r="BE36" s="458"/>
      <c r="BF36" s="458"/>
      <c r="BG36" s="458"/>
      <c r="BH36" s="458"/>
      <c r="BI36" s="458"/>
      <c r="BJ36" s="458"/>
      <c r="BK36" s="458"/>
      <c r="BL36" s="458"/>
      <c r="BM36" s="458"/>
      <c r="BN36" s="458"/>
      <c r="BO36" s="458"/>
      <c r="BP36" s="458"/>
      <c r="BQ36" s="458"/>
      <c r="BR36" s="458"/>
      <c r="BS36" s="458"/>
      <c r="BT36" s="458"/>
      <c r="BU36" s="458"/>
      <c r="BV36" s="458"/>
      <c r="BW36" s="458"/>
      <c r="BX36" s="458"/>
      <c r="BY36" s="458"/>
      <c r="BZ36" s="458"/>
      <c r="CA36" s="458"/>
      <c r="CB36" s="458"/>
      <c r="CC36" s="458"/>
      <c r="CD36" s="458"/>
      <c r="CE36" s="458"/>
      <c r="CF36" s="458"/>
      <c r="CG36" s="458"/>
      <c r="CH36" s="458"/>
      <c r="CI36" s="458"/>
      <c r="CJ36" s="458"/>
      <c r="CK36" s="458"/>
      <c r="CL36" s="458"/>
      <c r="CM36" s="458"/>
      <c r="CN36" s="458"/>
      <c r="CO36" s="458"/>
      <c r="CP36" s="458"/>
      <c r="CQ36" s="458"/>
      <c r="CR36" s="458"/>
      <c r="CS36" s="458"/>
      <c r="CT36" s="458"/>
      <c r="CU36" s="458"/>
      <c r="CV36" s="458"/>
      <c r="CW36" s="458"/>
      <c r="CX36" s="458"/>
      <c r="CY36" s="697"/>
      <c r="CZ36" s="520"/>
      <c r="DA36" s="464"/>
      <c r="DB36" s="458"/>
      <c r="DC36" s="458"/>
      <c r="DD36" s="458"/>
      <c r="DE36" s="458"/>
      <c r="DF36" s="458"/>
      <c r="DG36" s="458"/>
      <c r="DH36" s="458"/>
      <c r="DI36" s="458"/>
      <c r="DJ36" s="458"/>
      <c r="DK36" s="458"/>
      <c r="DL36" s="458"/>
      <c r="DM36" s="458"/>
      <c r="DN36" s="458"/>
      <c r="DO36" s="458"/>
      <c r="DP36" s="458"/>
      <c r="DQ36" s="458"/>
      <c r="DR36" s="458"/>
      <c r="DS36" s="458"/>
      <c r="DT36" s="458"/>
      <c r="DU36" s="458"/>
      <c r="DV36" s="458"/>
      <c r="DW36" s="458"/>
      <c r="DX36" s="458"/>
      <c r="DY36" s="458"/>
      <c r="DZ36" s="458"/>
      <c r="EA36" s="458"/>
      <c r="EB36" s="458"/>
      <c r="EC36" s="458"/>
      <c r="ED36" s="458"/>
      <c r="EE36" s="458"/>
      <c r="EF36" s="458"/>
      <c r="EG36" s="458"/>
      <c r="EH36" s="458"/>
      <c r="EI36" s="458"/>
      <c r="EJ36" s="458"/>
      <c r="EK36" s="458"/>
      <c r="EL36" s="458"/>
      <c r="EM36" s="458"/>
      <c r="EN36" s="458"/>
      <c r="EO36" s="458"/>
      <c r="EP36" s="458"/>
      <c r="EQ36" s="458"/>
      <c r="ER36" s="458"/>
      <c r="ES36" s="458"/>
      <c r="ET36" s="458"/>
      <c r="EU36" s="458"/>
      <c r="EV36" s="458"/>
      <c r="EW36" s="458"/>
      <c r="EX36" s="458"/>
      <c r="EY36" s="458"/>
      <c r="EZ36" s="458"/>
      <c r="FA36" s="458"/>
      <c r="FB36" s="458"/>
      <c r="FC36" s="458"/>
      <c r="FD36" s="458"/>
      <c r="FE36" s="458"/>
      <c r="FF36" s="458"/>
      <c r="FG36" s="458"/>
      <c r="FH36" s="458"/>
      <c r="FI36" s="458"/>
      <c r="FJ36" s="458"/>
      <c r="FK36" s="458"/>
      <c r="FL36" s="458"/>
      <c r="FM36" s="458"/>
      <c r="FN36" s="458"/>
      <c r="FO36" s="458"/>
      <c r="FP36" s="458"/>
      <c r="FQ36" s="458"/>
      <c r="FR36" s="458"/>
      <c r="FS36" s="458"/>
      <c r="FT36" s="458"/>
      <c r="FU36" s="458"/>
      <c r="FV36" s="458"/>
      <c r="FW36" s="458"/>
      <c r="FX36" s="458"/>
      <c r="FY36" s="458"/>
      <c r="FZ36" s="458"/>
      <c r="GA36" s="458"/>
      <c r="GB36" s="458"/>
      <c r="GC36" s="458"/>
      <c r="GD36" s="458"/>
      <c r="GE36" s="458"/>
      <c r="GF36" s="458"/>
      <c r="GG36" s="458"/>
      <c r="GH36" s="458"/>
      <c r="GI36" s="458"/>
      <c r="GJ36" s="458"/>
      <c r="GK36" s="458"/>
      <c r="GL36" s="458"/>
      <c r="GM36" s="458"/>
      <c r="GN36" s="458"/>
      <c r="GO36" s="458"/>
      <c r="GP36" s="458"/>
      <c r="GQ36" s="458"/>
      <c r="GR36" s="458"/>
      <c r="GS36" s="458"/>
      <c r="GT36" s="458"/>
      <c r="GU36" s="458"/>
      <c r="GV36" s="458"/>
      <c r="GW36" s="458"/>
      <c r="GX36" s="458"/>
      <c r="GY36" s="458"/>
      <c r="GZ36" s="458"/>
      <c r="HA36" s="458"/>
      <c r="HB36" s="458"/>
      <c r="HC36" s="458"/>
      <c r="HD36" s="458"/>
      <c r="HE36" s="458"/>
      <c r="HF36" s="458"/>
      <c r="HG36" s="458"/>
      <c r="HH36" s="458"/>
      <c r="HI36" s="458"/>
      <c r="HJ36" s="458"/>
      <c r="HK36" s="458"/>
      <c r="HL36" s="458"/>
      <c r="HM36" s="458"/>
      <c r="HN36" s="458"/>
      <c r="HO36" s="458"/>
      <c r="HP36" s="458"/>
      <c r="HQ36" s="458"/>
      <c r="HR36" s="458"/>
      <c r="HS36" s="458"/>
      <c r="HT36" s="458"/>
      <c r="HU36" s="458"/>
      <c r="HV36" s="458"/>
      <c r="HW36" s="458"/>
      <c r="HX36" s="458"/>
      <c r="HY36" s="458"/>
      <c r="HZ36" s="458"/>
      <c r="IA36" s="458"/>
      <c r="IB36" s="458"/>
      <c r="IC36" s="458"/>
      <c r="ID36" s="458"/>
      <c r="IE36" s="458"/>
      <c r="IF36" s="458"/>
      <c r="IG36" s="458"/>
      <c r="IH36" s="458"/>
      <c r="II36" s="458"/>
      <c r="IJ36" s="458"/>
      <c r="IK36" s="458"/>
      <c r="IL36" s="458"/>
      <c r="IM36" s="458"/>
      <c r="IN36" s="458"/>
      <c r="IO36" s="458"/>
      <c r="IP36" s="458"/>
      <c r="IQ36" s="458"/>
      <c r="IR36" s="458"/>
      <c r="IS36" s="458"/>
      <c r="IT36" s="458"/>
      <c r="IU36" s="458"/>
      <c r="IV36" s="458"/>
      <c r="IW36" s="458"/>
      <c r="IX36" s="458"/>
      <c r="IY36" s="458"/>
      <c r="IZ36" s="458"/>
      <c r="JA36" s="458"/>
      <c r="JB36" s="458"/>
      <c r="JC36" s="458"/>
      <c r="JD36" s="458"/>
      <c r="JE36" s="458"/>
      <c r="JF36" s="458"/>
      <c r="JG36" s="458"/>
      <c r="JH36" s="458"/>
      <c r="JI36" s="458"/>
      <c r="JJ36" s="458"/>
      <c r="JK36" s="458"/>
      <c r="JL36" s="458"/>
      <c r="JM36" s="458"/>
      <c r="JN36" s="458"/>
      <c r="JO36" s="458"/>
      <c r="JP36" s="458"/>
      <c r="JQ36" s="458"/>
      <c r="JR36" s="458"/>
      <c r="JS36" s="458"/>
      <c r="JT36" s="458"/>
      <c r="JU36" s="458"/>
      <c r="JV36" s="458"/>
      <c r="JW36" s="458"/>
      <c r="JX36" s="458"/>
      <c r="JY36" s="458"/>
      <c r="JZ36" s="458"/>
      <c r="KA36" s="458"/>
      <c r="KB36" s="458"/>
      <c r="KC36" s="458"/>
      <c r="KD36" s="458"/>
      <c r="KE36" s="458"/>
      <c r="KF36" s="458"/>
      <c r="KG36" s="458"/>
      <c r="KH36" s="458"/>
      <c r="KI36" s="458"/>
      <c r="KJ36" s="458"/>
      <c r="KK36" s="458"/>
      <c r="KL36" s="458"/>
      <c r="KM36" s="458"/>
      <c r="KN36" s="458"/>
      <c r="KO36" s="458"/>
      <c r="KP36" s="458"/>
      <c r="KQ36" s="458"/>
      <c r="KR36" s="458"/>
      <c r="KS36" s="458"/>
      <c r="KT36" s="458"/>
      <c r="KU36" s="458"/>
      <c r="KV36" s="458"/>
      <c r="KW36" s="458"/>
      <c r="KX36" s="458"/>
      <c r="KY36" s="458"/>
      <c r="KZ36" s="458"/>
      <c r="LA36" s="458"/>
      <c r="LB36" s="458"/>
      <c r="LC36" s="458"/>
      <c r="LD36" s="458"/>
      <c r="LE36" s="458"/>
      <c r="LF36" s="458"/>
      <c r="LG36" s="458"/>
      <c r="LH36" s="458"/>
      <c r="LI36" s="458"/>
      <c r="LJ36" s="458"/>
      <c r="LK36" s="458"/>
      <c r="LL36" s="458"/>
      <c r="LM36" s="458"/>
      <c r="LN36" s="458"/>
      <c r="LO36" s="458"/>
      <c r="LP36" s="458"/>
      <c r="LQ36" s="458"/>
      <c r="LR36" s="458"/>
      <c r="LS36" s="458"/>
      <c r="LT36" s="458"/>
      <c r="LU36" s="458"/>
      <c r="LV36" s="458"/>
      <c r="LW36" s="458"/>
      <c r="LX36" s="458"/>
      <c r="LY36" s="458"/>
      <c r="LZ36" s="458"/>
      <c r="MA36" s="458"/>
      <c r="MB36" s="458"/>
      <c r="MC36" s="458"/>
      <c r="MD36" s="458"/>
      <c r="ME36" s="458"/>
      <c r="MF36" s="458"/>
      <c r="MG36" s="458"/>
      <c r="MH36" s="458"/>
      <c r="MI36" s="458"/>
      <c r="MJ36" s="458"/>
      <c r="MK36" s="458"/>
      <c r="ML36" s="458"/>
      <c r="MM36" s="458"/>
      <c r="MN36" s="458"/>
      <c r="MO36" s="458"/>
      <c r="MP36" s="458"/>
      <c r="MQ36" s="458"/>
      <c r="MR36" s="458"/>
      <c r="MS36" s="458"/>
      <c r="MT36" s="458"/>
      <c r="MU36" s="458"/>
      <c r="MV36" s="458"/>
      <c r="MW36" s="458"/>
      <c r="MX36" s="458"/>
      <c r="MY36" s="458"/>
      <c r="MZ36" s="458"/>
      <c r="NA36" s="458"/>
      <c r="NB36" s="458"/>
      <c r="NC36" s="458"/>
      <c r="ND36" s="458"/>
      <c r="NE36" s="458"/>
      <c r="NF36" s="458"/>
      <c r="NG36" s="458"/>
      <c r="NH36" s="458"/>
      <c r="NI36" s="458"/>
      <c r="NJ36" s="458"/>
      <c r="NK36" s="458"/>
      <c r="NL36" s="458"/>
      <c r="NM36" s="458"/>
      <c r="NN36" s="458"/>
      <c r="NO36" s="458"/>
      <c r="NP36" s="458"/>
      <c r="NQ36" s="458"/>
      <c r="NR36" s="458"/>
      <c r="NS36" s="458"/>
      <c r="NT36" s="458"/>
      <c r="NU36" s="458"/>
      <c r="NV36" s="458"/>
      <c r="NW36" s="458"/>
      <c r="NX36" s="458"/>
      <c r="NY36" s="458"/>
      <c r="NZ36" s="458"/>
      <c r="OA36" s="458"/>
      <c r="OB36" s="458"/>
      <c r="OC36" s="458"/>
      <c r="OD36" s="458"/>
      <c r="OE36" s="458"/>
      <c r="OF36" s="458"/>
      <c r="OG36" s="458"/>
      <c r="OH36" s="458"/>
      <c r="OI36" s="458"/>
      <c r="OJ36" s="458"/>
      <c r="OK36" s="458"/>
      <c r="OL36" s="458"/>
      <c r="OM36" s="458"/>
      <c r="ON36" s="458"/>
      <c r="OO36" s="458"/>
      <c r="OP36" s="458"/>
      <c r="OQ36" s="458"/>
      <c r="OR36" s="458"/>
      <c r="OS36" s="458"/>
      <c r="OT36" s="458"/>
      <c r="OU36" s="458"/>
      <c r="OV36" s="458"/>
      <c r="OW36" s="458"/>
      <c r="OX36" s="458"/>
      <c r="OY36" s="458"/>
      <c r="OZ36" s="458"/>
      <c r="PA36" s="458"/>
      <c r="PB36" s="458"/>
      <c r="PC36" s="458"/>
      <c r="PD36" s="458"/>
      <c r="PE36" s="458"/>
      <c r="PF36" s="458"/>
      <c r="PG36" s="458"/>
      <c r="PH36" s="458"/>
      <c r="PI36" s="458"/>
      <c r="PJ36" s="458"/>
      <c r="PK36" s="458"/>
      <c r="PL36" s="458"/>
      <c r="PM36" s="458"/>
      <c r="PN36" s="458"/>
      <c r="PO36" s="458"/>
      <c r="PP36" s="458"/>
      <c r="PQ36" s="458"/>
      <c r="PR36" s="458"/>
      <c r="PS36" s="458"/>
      <c r="PT36" s="458"/>
      <c r="PU36" s="458"/>
      <c r="PV36" s="458"/>
      <c r="PW36" s="458"/>
      <c r="PX36" s="458"/>
      <c r="PY36" s="458"/>
      <c r="PZ36" s="458"/>
      <c r="QA36" s="458"/>
      <c r="QB36" s="458"/>
      <c r="QC36" s="458"/>
      <c r="QD36" s="458"/>
      <c r="QE36" s="458"/>
      <c r="QF36" s="458"/>
      <c r="QG36" s="458"/>
      <c r="QH36" s="458"/>
      <c r="QI36" s="458"/>
      <c r="QJ36" s="458"/>
      <c r="QK36" s="458"/>
      <c r="QL36" s="458"/>
      <c r="QM36" s="458"/>
      <c r="QN36" s="458"/>
      <c r="QO36" s="458"/>
      <c r="QP36" s="458"/>
      <c r="QQ36" s="458"/>
      <c r="QR36" s="458"/>
      <c r="QS36" s="458"/>
      <c r="QT36" s="458"/>
      <c r="QU36" s="458"/>
      <c r="QV36" s="458"/>
      <c r="QW36" s="458"/>
      <c r="QX36" s="458"/>
      <c r="QY36" s="458"/>
      <c r="QZ36" s="458"/>
      <c r="RA36" s="458"/>
      <c r="RB36" s="458"/>
      <c r="RC36" s="458"/>
      <c r="RD36" s="458"/>
      <c r="RE36" s="458"/>
      <c r="RF36" s="458"/>
      <c r="RG36" s="458"/>
      <c r="RH36" s="458"/>
      <c r="RI36" s="458"/>
      <c r="RJ36" s="458"/>
      <c r="RK36" s="458"/>
      <c r="RL36" s="458"/>
      <c r="RM36" s="458"/>
      <c r="RN36" s="458"/>
      <c r="RO36" s="458"/>
      <c r="RP36" s="458"/>
      <c r="RQ36" s="458"/>
      <c r="RR36" s="458"/>
      <c r="RS36" s="458"/>
      <c r="RT36" s="458"/>
      <c r="RU36" s="458"/>
      <c r="RV36" s="458"/>
      <c r="RW36" s="458"/>
      <c r="RX36" s="458"/>
      <c r="RY36" s="458"/>
      <c r="RZ36" s="458"/>
      <c r="SA36" s="458"/>
    </row>
    <row r="37" spans="1:496">
      <c r="A37" s="523"/>
      <c r="B37" s="748"/>
      <c r="C37" s="748"/>
      <c r="D37" s="458"/>
      <c r="E37" s="507"/>
      <c r="F37" s="507"/>
      <c r="G37" s="507"/>
      <c r="H37" s="507"/>
      <c r="I37" s="507"/>
      <c r="J37" s="507"/>
      <c r="K37" s="507"/>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8"/>
      <c r="AM37" s="458"/>
      <c r="AN37" s="458"/>
      <c r="AO37" s="458"/>
      <c r="AP37" s="458"/>
      <c r="AQ37" s="458"/>
      <c r="AR37" s="458"/>
      <c r="AS37" s="458"/>
      <c r="AT37" s="458"/>
      <c r="AU37" s="458"/>
      <c r="AV37" s="458"/>
      <c r="AW37" s="458"/>
      <c r="AX37" s="458"/>
      <c r="AY37" s="458"/>
      <c r="AZ37" s="458"/>
      <c r="BA37" s="458"/>
      <c r="BB37" s="458"/>
      <c r="BC37" s="458"/>
      <c r="BD37" s="458"/>
      <c r="BE37" s="458"/>
      <c r="BF37" s="458"/>
      <c r="BG37" s="458"/>
      <c r="BH37" s="458"/>
      <c r="BI37" s="458"/>
      <c r="BJ37" s="458"/>
      <c r="BK37" s="458"/>
      <c r="BL37" s="458"/>
      <c r="BM37" s="458"/>
      <c r="BN37" s="458"/>
      <c r="BO37" s="458"/>
      <c r="BP37" s="458"/>
      <c r="BQ37" s="458"/>
      <c r="BR37" s="458"/>
      <c r="BS37" s="458"/>
      <c r="BT37" s="458"/>
      <c r="BU37" s="458"/>
      <c r="BV37" s="458"/>
      <c r="BW37" s="458"/>
      <c r="BX37" s="458"/>
      <c r="BY37" s="458"/>
      <c r="BZ37" s="458"/>
      <c r="CA37" s="458"/>
      <c r="CB37" s="458"/>
      <c r="CC37" s="458"/>
      <c r="CD37" s="458"/>
      <c r="CE37" s="458"/>
      <c r="CF37" s="458"/>
      <c r="CG37" s="458"/>
      <c r="CH37" s="458"/>
      <c r="CI37" s="458"/>
      <c r="CJ37" s="458"/>
      <c r="CK37" s="458"/>
      <c r="CL37" s="458"/>
      <c r="CM37" s="458"/>
      <c r="CN37" s="458"/>
      <c r="CO37" s="458"/>
      <c r="CP37" s="458"/>
      <c r="CQ37" s="458"/>
      <c r="CR37" s="458"/>
      <c r="CS37" s="458"/>
      <c r="CT37" s="458"/>
      <c r="CU37" s="458"/>
      <c r="CV37" s="458"/>
      <c r="CW37" s="458"/>
      <c r="CX37" s="458"/>
      <c r="CY37" s="697"/>
      <c r="CZ37" s="520"/>
      <c r="DA37" s="464"/>
      <c r="DB37" s="458"/>
      <c r="DC37" s="458"/>
      <c r="DD37" s="458"/>
      <c r="DE37" s="458"/>
      <c r="DF37" s="458"/>
      <c r="DG37" s="458"/>
      <c r="DH37" s="458"/>
      <c r="DI37" s="458"/>
      <c r="DJ37" s="458"/>
      <c r="DK37" s="458"/>
      <c r="DL37" s="458"/>
      <c r="DM37" s="458"/>
      <c r="DN37" s="458"/>
      <c r="DO37" s="458"/>
      <c r="DP37" s="458"/>
      <c r="DQ37" s="458"/>
      <c r="DR37" s="458"/>
      <c r="DS37" s="458"/>
      <c r="DT37" s="458"/>
      <c r="DU37" s="458"/>
      <c r="DV37" s="458"/>
      <c r="DW37" s="458"/>
      <c r="DX37" s="458"/>
      <c r="DY37" s="458"/>
      <c r="DZ37" s="458"/>
      <c r="EA37" s="458"/>
      <c r="EB37" s="458"/>
      <c r="EC37" s="458"/>
      <c r="ED37" s="458"/>
      <c r="EE37" s="458"/>
      <c r="EF37" s="458"/>
      <c r="EG37" s="458"/>
      <c r="EH37" s="458"/>
      <c r="EI37" s="458"/>
      <c r="EJ37" s="458"/>
      <c r="EK37" s="458"/>
      <c r="EL37" s="458"/>
      <c r="EM37" s="458"/>
      <c r="EN37" s="458"/>
      <c r="EO37" s="458"/>
      <c r="EP37" s="458"/>
      <c r="EQ37" s="458"/>
      <c r="ER37" s="458"/>
      <c r="ES37" s="458"/>
      <c r="ET37" s="458"/>
      <c r="EU37" s="458"/>
      <c r="EV37" s="458"/>
      <c r="EW37" s="458"/>
      <c r="EX37" s="458"/>
      <c r="EY37" s="458"/>
      <c r="EZ37" s="458"/>
      <c r="FA37" s="458"/>
      <c r="FB37" s="458"/>
      <c r="FC37" s="458"/>
      <c r="FD37" s="458"/>
      <c r="FE37" s="458"/>
      <c r="FF37" s="458"/>
      <c r="FG37" s="458"/>
      <c r="FH37" s="458"/>
      <c r="FI37" s="458"/>
      <c r="FJ37" s="458"/>
      <c r="FK37" s="458"/>
      <c r="FL37" s="458"/>
      <c r="FM37" s="458"/>
      <c r="FN37" s="458"/>
      <c r="FO37" s="458"/>
      <c r="FP37" s="458"/>
      <c r="FQ37" s="458"/>
      <c r="FR37" s="458"/>
      <c r="FS37" s="458"/>
      <c r="FT37" s="458"/>
      <c r="FU37" s="458"/>
      <c r="FV37" s="458"/>
      <c r="FW37" s="458"/>
      <c r="FX37" s="458"/>
      <c r="FY37" s="458"/>
      <c r="FZ37" s="458"/>
      <c r="GA37" s="458"/>
      <c r="GB37" s="458"/>
      <c r="GC37" s="458"/>
      <c r="GD37" s="458"/>
      <c r="GE37" s="458"/>
      <c r="GF37" s="458"/>
      <c r="GG37" s="458"/>
      <c r="GH37" s="458"/>
      <c r="GI37" s="458"/>
      <c r="GJ37" s="458"/>
      <c r="GK37" s="458"/>
      <c r="GL37" s="458"/>
      <c r="GM37" s="458"/>
      <c r="GN37" s="458"/>
      <c r="GO37" s="458"/>
      <c r="GP37" s="458"/>
      <c r="GQ37" s="458"/>
      <c r="GR37" s="458"/>
      <c r="GS37" s="458"/>
      <c r="GT37" s="458"/>
      <c r="GU37" s="458"/>
      <c r="GV37" s="458"/>
      <c r="GW37" s="458"/>
      <c r="GX37" s="458"/>
      <c r="GY37" s="458"/>
      <c r="GZ37" s="458"/>
      <c r="HA37" s="458"/>
      <c r="HB37" s="458"/>
      <c r="HC37" s="458"/>
      <c r="HD37" s="458"/>
      <c r="HE37" s="458"/>
      <c r="HF37" s="458"/>
      <c r="HG37" s="458"/>
      <c r="HH37" s="458"/>
      <c r="HI37" s="458"/>
      <c r="HJ37" s="458"/>
      <c r="HK37" s="458"/>
      <c r="HL37" s="458"/>
      <c r="HM37" s="458"/>
      <c r="HN37" s="458"/>
      <c r="HO37" s="458"/>
      <c r="HP37" s="458"/>
      <c r="HQ37" s="458"/>
      <c r="HR37" s="458"/>
      <c r="HS37" s="458"/>
      <c r="HT37" s="458"/>
      <c r="HU37" s="458"/>
      <c r="HV37" s="458"/>
      <c r="HW37" s="458"/>
      <c r="HX37" s="458"/>
      <c r="HY37" s="458"/>
      <c r="HZ37" s="458"/>
      <c r="IA37" s="458"/>
      <c r="IB37" s="458"/>
      <c r="IC37" s="458"/>
      <c r="ID37" s="458"/>
      <c r="IE37" s="458"/>
      <c r="IF37" s="458"/>
      <c r="IG37" s="458"/>
      <c r="IH37" s="458"/>
      <c r="II37" s="458"/>
      <c r="IJ37" s="458"/>
      <c r="IK37" s="458"/>
      <c r="IL37" s="458"/>
      <c r="IM37" s="458"/>
      <c r="IN37" s="458"/>
      <c r="IO37" s="458"/>
      <c r="IP37" s="458"/>
      <c r="IQ37" s="458"/>
      <c r="IR37" s="458"/>
      <c r="IS37" s="458"/>
      <c r="IT37" s="458"/>
      <c r="IU37" s="458"/>
      <c r="IV37" s="458"/>
      <c r="IW37" s="458"/>
      <c r="IX37" s="458"/>
      <c r="IY37" s="458"/>
      <c r="IZ37" s="458"/>
      <c r="JA37" s="458"/>
      <c r="JB37" s="458"/>
      <c r="JC37" s="458"/>
      <c r="JD37" s="458"/>
      <c r="JE37" s="458"/>
      <c r="JF37" s="458"/>
      <c r="JG37" s="458"/>
      <c r="JH37" s="458"/>
      <c r="JI37" s="458"/>
      <c r="JJ37" s="458"/>
      <c r="JK37" s="458"/>
      <c r="JL37" s="458"/>
      <c r="JM37" s="458"/>
      <c r="JN37" s="458"/>
      <c r="JO37" s="458"/>
      <c r="JP37" s="458"/>
      <c r="JQ37" s="458"/>
      <c r="JR37" s="458"/>
      <c r="JS37" s="458"/>
      <c r="JT37" s="458"/>
      <c r="JU37" s="458"/>
      <c r="JV37" s="458"/>
      <c r="JW37" s="458"/>
      <c r="JX37" s="458"/>
      <c r="JY37" s="458"/>
      <c r="JZ37" s="458"/>
      <c r="KA37" s="458"/>
      <c r="KB37" s="458"/>
      <c r="KC37" s="458"/>
      <c r="KD37" s="458"/>
      <c r="KE37" s="458"/>
      <c r="KF37" s="458"/>
      <c r="KG37" s="458"/>
      <c r="KH37" s="458"/>
      <c r="KI37" s="458"/>
      <c r="KJ37" s="458"/>
      <c r="KK37" s="458"/>
      <c r="KL37" s="458"/>
      <c r="KM37" s="458"/>
      <c r="KN37" s="458"/>
      <c r="KO37" s="458"/>
      <c r="KP37" s="458"/>
      <c r="KQ37" s="458"/>
      <c r="KR37" s="458"/>
      <c r="KS37" s="458"/>
      <c r="KT37" s="458"/>
      <c r="KU37" s="458"/>
      <c r="KV37" s="458"/>
      <c r="KW37" s="458"/>
      <c r="KX37" s="458"/>
      <c r="KY37" s="458"/>
      <c r="KZ37" s="458"/>
      <c r="LA37" s="458"/>
      <c r="LB37" s="458"/>
      <c r="LC37" s="458"/>
      <c r="LD37" s="458"/>
      <c r="LE37" s="458"/>
      <c r="LF37" s="458"/>
      <c r="LG37" s="458"/>
      <c r="LH37" s="458"/>
      <c r="LI37" s="458"/>
      <c r="LJ37" s="458"/>
      <c r="LK37" s="458"/>
      <c r="LL37" s="458"/>
      <c r="LM37" s="458"/>
      <c r="LN37" s="458"/>
      <c r="LO37" s="458"/>
      <c r="LP37" s="458"/>
      <c r="LQ37" s="458"/>
      <c r="LR37" s="458"/>
      <c r="LS37" s="458"/>
      <c r="LT37" s="458"/>
      <c r="LU37" s="458"/>
      <c r="LV37" s="458"/>
      <c r="LW37" s="458"/>
      <c r="LX37" s="458"/>
      <c r="LY37" s="458"/>
      <c r="LZ37" s="458"/>
      <c r="MA37" s="458"/>
      <c r="MB37" s="458"/>
      <c r="MC37" s="458"/>
      <c r="MD37" s="458"/>
      <c r="ME37" s="458"/>
      <c r="MF37" s="458"/>
      <c r="MG37" s="458"/>
      <c r="MH37" s="458"/>
      <c r="MI37" s="458"/>
      <c r="MJ37" s="458"/>
      <c r="MK37" s="458"/>
      <c r="ML37" s="458"/>
      <c r="MM37" s="458"/>
      <c r="MN37" s="458"/>
      <c r="MO37" s="458"/>
      <c r="MP37" s="458"/>
      <c r="MQ37" s="458"/>
      <c r="MR37" s="458"/>
      <c r="MS37" s="458"/>
      <c r="MT37" s="458"/>
      <c r="MU37" s="458"/>
      <c r="MV37" s="458"/>
      <c r="MW37" s="458"/>
      <c r="MX37" s="458"/>
      <c r="MY37" s="458"/>
      <c r="MZ37" s="458"/>
      <c r="NA37" s="458"/>
      <c r="NB37" s="458"/>
      <c r="NC37" s="458"/>
      <c r="ND37" s="458"/>
      <c r="NE37" s="458"/>
      <c r="NF37" s="458"/>
      <c r="NG37" s="458"/>
      <c r="NH37" s="458"/>
      <c r="NI37" s="458"/>
      <c r="NJ37" s="458"/>
      <c r="NK37" s="458"/>
      <c r="NL37" s="458"/>
      <c r="NM37" s="458"/>
      <c r="NN37" s="458"/>
      <c r="NO37" s="458"/>
      <c r="NP37" s="458"/>
      <c r="NQ37" s="458"/>
      <c r="NR37" s="458"/>
      <c r="NS37" s="458"/>
      <c r="NT37" s="458"/>
      <c r="NU37" s="458"/>
      <c r="NV37" s="458"/>
      <c r="NW37" s="458"/>
      <c r="NX37" s="458"/>
      <c r="NY37" s="458"/>
      <c r="NZ37" s="458"/>
      <c r="OA37" s="458"/>
      <c r="OB37" s="458"/>
      <c r="OC37" s="458"/>
      <c r="OD37" s="458"/>
      <c r="OE37" s="458"/>
      <c r="OF37" s="458"/>
      <c r="OG37" s="458"/>
      <c r="OH37" s="458"/>
      <c r="OI37" s="458"/>
      <c r="OJ37" s="458"/>
      <c r="OK37" s="458"/>
      <c r="OL37" s="458"/>
      <c r="OM37" s="458"/>
      <c r="ON37" s="458"/>
      <c r="OO37" s="458"/>
      <c r="OP37" s="458"/>
      <c r="OQ37" s="458"/>
      <c r="OR37" s="458"/>
      <c r="OS37" s="458"/>
      <c r="OT37" s="458"/>
      <c r="OU37" s="458"/>
      <c r="OV37" s="458"/>
      <c r="OW37" s="458"/>
      <c r="OX37" s="458"/>
      <c r="OY37" s="458"/>
      <c r="OZ37" s="458"/>
      <c r="PA37" s="458"/>
      <c r="PB37" s="458"/>
      <c r="PC37" s="458"/>
      <c r="PD37" s="458"/>
      <c r="PE37" s="458"/>
      <c r="PF37" s="458"/>
      <c r="PG37" s="458"/>
      <c r="PH37" s="458"/>
      <c r="PI37" s="458"/>
      <c r="PJ37" s="458"/>
      <c r="PK37" s="458"/>
      <c r="PL37" s="458"/>
      <c r="PM37" s="458"/>
      <c r="PN37" s="458"/>
      <c r="PO37" s="458"/>
      <c r="PP37" s="458"/>
      <c r="PQ37" s="458"/>
      <c r="PR37" s="458"/>
      <c r="PS37" s="458"/>
      <c r="PT37" s="458"/>
      <c r="PU37" s="458"/>
      <c r="PV37" s="458"/>
      <c r="PW37" s="458"/>
      <c r="PX37" s="458"/>
      <c r="PY37" s="458"/>
      <c r="PZ37" s="458"/>
      <c r="QA37" s="458"/>
      <c r="QB37" s="458"/>
      <c r="QC37" s="458"/>
      <c r="QD37" s="458"/>
      <c r="QE37" s="458"/>
      <c r="QF37" s="458"/>
      <c r="QG37" s="458"/>
      <c r="QH37" s="458"/>
      <c r="QI37" s="458"/>
      <c r="QJ37" s="458"/>
      <c r="QK37" s="458"/>
      <c r="QL37" s="458"/>
      <c r="QM37" s="458"/>
      <c r="QN37" s="458"/>
      <c r="QO37" s="458"/>
      <c r="QP37" s="458"/>
      <c r="QQ37" s="458"/>
      <c r="QR37" s="458"/>
      <c r="QS37" s="458"/>
      <c r="QT37" s="458"/>
      <c r="QU37" s="458"/>
      <c r="QV37" s="458"/>
      <c r="QW37" s="458"/>
      <c r="QX37" s="458"/>
      <c r="QY37" s="458"/>
      <c r="QZ37" s="458"/>
      <c r="RA37" s="458"/>
      <c r="RB37" s="458"/>
      <c r="RC37" s="458"/>
      <c r="RD37" s="458"/>
      <c r="RE37" s="458"/>
      <c r="RF37" s="458"/>
      <c r="RG37" s="458"/>
      <c r="RH37" s="458"/>
      <c r="RI37" s="458"/>
      <c r="RJ37" s="458"/>
      <c r="RK37" s="458"/>
      <c r="RL37" s="458"/>
      <c r="RM37" s="458"/>
      <c r="RN37" s="458"/>
      <c r="RO37" s="458"/>
      <c r="RP37" s="458"/>
      <c r="RQ37" s="458"/>
      <c r="RR37" s="458"/>
      <c r="RS37" s="458"/>
      <c r="RT37" s="458"/>
      <c r="RU37" s="458"/>
      <c r="RV37" s="458"/>
      <c r="RW37" s="458"/>
      <c r="RX37" s="458"/>
      <c r="RY37" s="458"/>
      <c r="RZ37" s="458"/>
      <c r="SA37" s="458"/>
    </row>
    <row r="38" spans="1:496">
      <c r="A38" s="523"/>
      <c r="B38" s="748"/>
      <c r="C38" s="748"/>
      <c r="D38" s="458"/>
      <c r="E38" s="507"/>
      <c r="F38" s="507"/>
      <c r="G38" s="507"/>
      <c r="H38" s="507"/>
      <c r="I38" s="507"/>
      <c r="J38" s="507"/>
      <c r="K38" s="507"/>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8"/>
      <c r="AO38" s="458"/>
      <c r="AP38" s="458"/>
      <c r="AQ38" s="458"/>
      <c r="AR38" s="458"/>
      <c r="AS38" s="458"/>
      <c r="AT38" s="458"/>
      <c r="AU38" s="458"/>
      <c r="AV38" s="458"/>
      <c r="AW38" s="458"/>
      <c r="AX38" s="458"/>
      <c r="AY38" s="458"/>
      <c r="AZ38" s="458"/>
      <c r="BA38" s="458"/>
      <c r="BB38" s="458"/>
      <c r="BC38" s="458"/>
      <c r="BD38" s="458"/>
      <c r="BE38" s="458"/>
      <c r="BF38" s="458"/>
      <c r="BG38" s="458"/>
      <c r="BH38" s="458"/>
      <c r="BI38" s="458"/>
      <c r="BJ38" s="458"/>
      <c r="BK38" s="458"/>
      <c r="BL38" s="458"/>
      <c r="BM38" s="458"/>
      <c r="BN38" s="458"/>
      <c r="BO38" s="458"/>
      <c r="BP38" s="458"/>
      <c r="BQ38" s="458"/>
      <c r="BR38" s="458"/>
      <c r="BS38" s="458"/>
      <c r="BT38" s="458"/>
      <c r="BU38" s="458"/>
      <c r="BV38" s="458"/>
      <c r="BW38" s="458"/>
      <c r="BX38" s="458"/>
      <c r="BY38" s="458"/>
      <c r="BZ38" s="458"/>
      <c r="CA38" s="458"/>
      <c r="CB38" s="458"/>
      <c r="CC38" s="458"/>
      <c r="CD38" s="458"/>
      <c r="CE38" s="458"/>
      <c r="CF38" s="458"/>
      <c r="CG38" s="458"/>
      <c r="CH38" s="458"/>
      <c r="CI38" s="458"/>
      <c r="CJ38" s="458"/>
      <c r="CK38" s="458"/>
      <c r="CL38" s="458"/>
      <c r="CM38" s="458"/>
      <c r="CN38" s="458"/>
      <c r="CO38" s="458"/>
      <c r="CP38" s="458"/>
      <c r="CQ38" s="458"/>
      <c r="CR38" s="458"/>
      <c r="CS38" s="458"/>
      <c r="CT38" s="458"/>
      <c r="CU38" s="458"/>
      <c r="CV38" s="458"/>
      <c r="CW38" s="458"/>
      <c r="CX38" s="458"/>
      <c r="CY38" s="697"/>
      <c r="CZ38" s="520"/>
      <c r="DA38" s="464"/>
      <c r="DB38" s="458"/>
      <c r="DC38" s="458"/>
      <c r="DD38" s="458"/>
      <c r="DE38" s="458"/>
      <c r="DF38" s="458"/>
      <c r="DG38" s="458"/>
      <c r="DH38" s="458"/>
      <c r="DI38" s="458"/>
      <c r="DJ38" s="458"/>
      <c r="DK38" s="458"/>
      <c r="DL38" s="458"/>
      <c r="DM38" s="458"/>
      <c r="DN38" s="458"/>
      <c r="DO38" s="458"/>
      <c r="DP38" s="458"/>
      <c r="DQ38" s="458"/>
      <c r="DR38" s="458"/>
      <c r="DS38" s="458"/>
      <c r="DT38" s="458"/>
      <c r="DU38" s="458"/>
      <c r="DV38" s="458"/>
      <c r="DW38" s="458"/>
      <c r="DX38" s="458"/>
      <c r="DY38" s="458"/>
      <c r="DZ38" s="458"/>
      <c r="EA38" s="458"/>
      <c r="EB38" s="458"/>
      <c r="EC38" s="458"/>
      <c r="ED38" s="458"/>
      <c r="EE38" s="458"/>
      <c r="EF38" s="458"/>
      <c r="EG38" s="458"/>
      <c r="EH38" s="458"/>
      <c r="EI38" s="458"/>
      <c r="EJ38" s="458"/>
      <c r="EK38" s="458"/>
      <c r="EL38" s="458"/>
      <c r="EM38" s="458"/>
      <c r="EN38" s="458"/>
      <c r="EO38" s="458"/>
      <c r="EP38" s="458"/>
      <c r="EQ38" s="458"/>
      <c r="ER38" s="458"/>
      <c r="ES38" s="458"/>
      <c r="ET38" s="458"/>
      <c r="EU38" s="458"/>
      <c r="EV38" s="458"/>
      <c r="EW38" s="458"/>
      <c r="EX38" s="458"/>
      <c r="EY38" s="458"/>
      <c r="EZ38" s="458"/>
      <c r="FA38" s="458"/>
      <c r="FB38" s="458"/>
      <c r="FC38" s="458"/>
      <c r="FD38" s="458"/>
      <c r="FE38" s="458"/>
      <c r="FF38" s="458"/>
      <c r="FG38" s="458"/>
      <c r="FH38" s="458"/>
      <c r="FI38" s="458"/>
      <c r="FJ38" s="458"/>
      <c r="FK38" s="458"/>
      <c r="FL38" s="458"/>
      <c r="FM38" s="458"/>
      <c r="FN38" s="458"/>
      <c r="FO38" s="458"/>
      <c r="FP38" s="458"/>
      <c r="FQ38" s="458"/>
      <c r="FR38" s="458"/>
      <c r="FS38" s="458"/>
      <c r="FT38" s="458"/>
      <c r="FU38" s="458"/>
      <c r="FV38" s="458"/>
      <c r="FW38" s="458"/>
      <c r="FX38" s="458"/>
      <c r="FY38" s="458"/>
      <c r="FZ38" s="458"/>
      <c r="GA38" s="458"/>
      <c r="GB38" s="458"/>
      <c r="GC38" s="458"/>
      <c r="GD38" s="458"/>
      <c r="GE38" s="458"/>
      <c r="GF38" s="458"/>
      <c r="GG38" s="458"/>
      <c r="GH38" s="458"/>
      <c r="GI38" s="458"/>
      <c r="GJ38" s="458"/>
      <c r="GK38" s="458"/>
      <c r="GL38" s="458"/>
      <c r="GM38" s="458"/>
      <c r="GN38" s="458"/>
      <c r="GO38" s="458"/>
      <c r="GP38" s="458"/>
      <c r="GQ38" s="458"/>
      <c r="GR38" s="458"/>
      <c r="GS38" s="458"/>
      <c r="GT38" s="458"/>
      <c r="GU38" s="458"/>
      <c r="GV38" s="458"/>
      <c r="GW38" s="458"/>
      <c r="GX38" s="458"/>
      <c r="GY38" s="458"/>
      <c r="GZ38" s="458"/>
      <c r="HA38" s="458"/>
      <c r="HB38" s="458"/>
      <c r="HC38" s="458"/>
      <c r="HD38" s="458"/>
      <c r="HE38" s="458"/>
      <c r="HF38" s="458"/>
      <c r="HG38" s="458"/>
      <c r="HH38" s="458"/>
      <c r="HI38" s="458"/>
      <c r="HJ38" s="458"/>
      <c r="HK38" s="458"/>
      <c r="HL38" s="458"/>
      <c r="HM38" s="458"/>
      <c r="HN38" s="458"/>
      <c r="HO38" s="458"/>
      <c r="HP38" s="458"/>
      <c r="HQ38" s="458"/>
      <c r="HR38" s="458"/>
      <c r="HS38" s="458"/>
      <c r="HT38" s="458"/>
      <c r="HU38" s="458"/>
      <c r="HV38" s="458"/>
      <c r="HW38" s="458"/>
      <c r="HX38" s="458"/>
      <c r="HY38" s="458"/>
      <c r="HZ38" s="458"/>
      <c r="IA38" s="458"/>
      <c r="IB38" s="458"/>
      <c r="IC38" s="458"/>
      <c r="ID38" s="458"/>
      <c r="IE38" s="458"/>
      <c r="IF38" s="458"/>
      <c r="IG38" s="458"/>
      <c r="IH38" s="458"/>
      <c r="II38" s="458"/>
      <c r="IJ38" s="458"/>
      <c r="IK38" s="458"/>
      <c r="IL38" s="458"/>
      <c r="IM38" s="458"/>
      <c r="IN38" s="458"/>
      <c r="IO38" s="458"/>
      <c r="IP38" s="458"/>
      <c r="IQ38" s="458"/>
      <c r="IR38" s="458"/>
      <c r="IS38" s="458"/>
      <c r="IT38" s="458"/>
      <c r="IU38" s="458"/>
      <c r="IV38" s="458"/>
      <c r="IW38" s="458"/>
      <c r="IX38" s="458"/>
      <c r="IY38" s="458"/>
      <c r="IZ38" s="458"/>
      <c r="JA38" s="458"/>
      <c r="JB38" s="458"/>
      <c r="JC38" s="458"/>
      <c r="JD38" s="458"/>
      <c r="JE38" s="458"/>
      <c r="JF38" s="458"/>
      <c r="JG38" s="458"/>
      <c r="JH38" s="458"/>
      <c r="JI38" s="458"/>
      <c r="JJ38" s="458"/>
      <c r="JK38" s="458"/>
      <c r="JL38" s="458"/>
      <c r="JM38" s="458"/>
      <c r="JN38" s="458"/>
      <c r="JO38" s="458"/>
      <c r="JP38" s="458"/>
      <c r="JQ38" s="458"/>
      <c r="JR38" s="458"/>
      <c r="JS38" s="458"/>
      <c r="JT38" s="458"/>
      <c r="JU38" s="458"/>
      <c r="JV38" s="458"/>
      <c r="JW38" s="458"/>
      <c r="JX38" s="458"/>
      <c r="JY38" s="458"/>
      <c r="JZ38" s="458"/>
      <c r="KA38" s="458"/>
      <c r="KB38" s="458"/>
      <c r="KC38" s="458"/>
      <c r="KD38" s="458"/>
      <c r="KE38" s="458"/>
      <c r="KF38" s="458"/>
      <c r="KG38" s="458"/>
      <c r="KH38" s="458"/>
      <c r="KI38" s="458"/>
      <c r="KJ38" s="458"/>
      <c r="KK38" s="458"/>
      <c r="KL38" s="458"/>
      <c r="KM38" s="458"/>
      <c r="KN38" s="458"/>
      <c r="KO38" s="458"/>
      <c r="KP38" s="458"/>
      <c r="KQ38" s="458"/>
      <c r="KR38" s="458"/>
      <c r="KS38" s="458"/>
      <c r="KT38" s="458"/>
      <c r="KU38" s="458"/>
      <c r="KV38" s="458"/>
      <c r="KW38" s="458"/>
      <c r="KX38" s="458"/>
      <c r="KY38" s="458"/>
      <c r="KZ38" s="458"/>
      <c r="LA38" s="458"/>
      <c r="LB38" s="458"/>
      <c r="LC38" s="458"/>
      <c r="LD38" s="458"/>
      <c r="LE38" s="458"/>
      <c r="LF38" s="458"/>
      <c r="LG38" s="458"/>
      <c r="LH38" s="458"/>
      <c r="LI38" s="458"/>
      <c r="LJ38" s="458"/>
      <c r="LK38" s="458"/>
      <c r="LL38" s="458"/>
      <c r="LM38" s="458"/>
      <c r="LN38" s="458"/>
      <c r="LO38" s="458"/>
      <c r="LP38" s="458"/>
      <c r="LQ38" s="458"/>
      <c r="LR38" s="458"/>
      <c r="LS38" s="458"/>
      <c r="LT38" s="458"/>
      <c r="LU38" s="458"/>
      <c r="LV38" s="458"/>
      <c r="LW38" s="458"/>
      <c r="LX38" s="458"/>
      <c r="LY38" s="458"/>
      <c r="LZ38" s="458"/>
      <c r="MA38" s="458"/>
      <c r="MB38" s="458"/>
      <c r="MC38" s="458"/>
      <c r="MD38" s="458"/>
      <c r="ME38" s="458"/>
      <c r="MF38" s="458"/>
      <c r="MG38" s="458"/>
      <c r="MH38" s="458"/>
      <c r="MI38" s="458"/>
      <c r="MJ38" s="458"/>
      <c r="MK38" s="458"/>
      <c r="ML38" s="458"/>
      <c r="MM38" s="458"/>
      <c r="MN38" s="458"/>
      <c r="MO38" s="458"/>
      <c r="MP38" s="458"/>
      <c r="MQ38" s="458"/>
      <c r="MR38" s="458"/>
      <c r="MS38" s="458"/>
      <c r="MT38" s="458"/>
      <c r="MU38" s="458"/>
      <c r="MV38" s="458"/>
      <c r="MW38" s="458"/>
      <c r="MX38" s="458"/>
      <c r="MY38" s="458"/>
      <c r="MZ38" s="458"/>
      <c r="NA38" s="458"/>
      <c r="NB38" s="458"/>
      <c r="NC38" s="458"/>
      <c r="ND38" s="458"/>
      <c r="NE38" s="458"/>
      <c r="NF38" s="458"/>
      <c r="NG38" s="458"/>
      <c r="NH38" s="458"/>
      <c r="NI38" s="458"/>
      <c r="NJ38" s="458"/>
      <c r="NK38" s="458"/>
      <c r="NL38" s="458"/>
      <c r="NM38" s="458"/>
      <c r="NN38" s="458"/>
      <c r="NO38" s="458"/>
      <c r="NP38" s="458"/>
      <c r="NQ38" s="458"/>
      <c r="NR38" s="458"/>
      <c r="NS38" s="458"/>
      <c r="NT38" s="458"/>
      <c r="NU38" s="458"/>
      <c r="NV38" s="458"/>
      <c r="NW38" s="458"/>
      <c r="NX38" s="458"/>
      <c r="NY38" s="458"/>
      <c r="NZ38" s="458"/>
      <c r="OA38" s="458"/>
      <c r="OB38" s="458"/>
      <c r="OC38" s="458"/>
      <c r="OD38" s="458"/>
      <c r="OE38" s="458"/>
      <c r="OF38" s="458"/>
      <c r="OG38" s="458"/>
      <c r="OH38" s="458"/>
      <c r="OI38" s="458"/>
      <c r="OJ38" s="458"/>
      <c r="OK38" s="458"/>
      <c r="OL38" s="458"/>
      <c r="OM38" s="458"/>
      <c r="ON38" s="458"/>
      <c r="OO38" s="458"/>
      <c r="OP38" s="458"/>
      <c r="OQ38" s="458"/>
      <c r="OR38" s="458"/>
      <c r="OS38" s="458"/>
      <c r="OT38" s="458"/>
      <c r="OU38" s="458"/>
      <c r="OV38" s="458"/>
      <c r="OW38" s="458"/>
      <c r="OX38" s="458"/>
      <c r="OY38" s="458"/>
      <c r="OZ38" s="458"/>
      <c r="PA38" s="458"/>
      <c r="PB38" s="458"/>
      <c r="PC38" s="458"/>
      <c r="PD38" s="458"/>
      <c r="PE38" s="458"/>
      <c r="PF38" s="458"/>
      <c r="PG38" s="458"/>
      <c r="PH38" s="458"/>
      <c r="PI38" s="458"/>
      <c r="PJ38" s="458"/>
      <c r="PK38" s="458"/>
      <c r="PL38" s="458"/>
      <c r="PM38" s="458"/>
      <c r="PN38" s="458"/>
      <c r="PO38" s="458"/>
      <c r="PP38" s="458"/>
      <c r="PQ38" s="458"/>
      <c r="PR38" s="458"/>
      <c r="PS38" s="458"/>
      <c r="PT38" s="458"/>
      <c r="PU38" s="458"/>
      <c r="PV38" s="458"/>
      <c r="PW38" s="458"/>
      <c r="PX38" s="458"/>
      <c r="PY38" s="458"/>
      <c r="PZ38" s="458"/>
      <c r="QA38" s="458"/>
      <c r="QB38" s="458"/>
      <c r="QC38" s="458"/>
      <c r="QD38" s="458"/>
      <c r="QE38" s="458"/>
      <c r="QF38" s="458"/>
      <c r="QG38" s="458"/>
      <c r="QH38" s="458"/>
      <c r="QI38" s="458"/>
      <c r="QJ38" s="458"/>
      <c r="QK38" s="458"/>
      <c r="QL38" s="458"/>
      <c r="QM38" s="458"/>
      <c r="QN38" s="458"/>
      <c r="QO38" s="458"/>
      <c r="QP38" s="458"/>
      <c r="QQ38" s="458"/>
      <c r="QR38" s="458"/>
      <c r="QS38" s="458"/>
      <c r="QT38" s="458"/>
      <c r="QU38" s="458"/>
      <c r="QV38" s="458"/>
      <c r="QW38" s="458"/>
      <c r="QX38" s="458"/>
      <c r="QY38" s="458"/>
      <c r="QZ38" s="458"/>
      <c r="RA38" s="458"/>
      <c r="RB38" s="458"/>
      <c r="RC38" s="458"/>
      <c r="RD38" s="458"/>
      <c r="RE38" s="458"/>
      <c r="RF38" s="458"/>
      <c r="RG38" s="458"/>
      <c r="RH38" s="458"/>
      <c r="RI38" s="458"/>
      <c r="RJ38" s="458"/>
      <c r="RK38" s="458"/>
      <c r="RL38" s="458"/>
      <c r="RM38" s="458"/>
      <c r="RN38" s="458"/>
      <c r="RO38" s="458"/>
      <c r="RP38" s="458"/>
      <c r="RQ38" s="458"/>
      <c r="RR38" s="458"/>
      <c r="RS38" s="458"/>
      <c r="RT38" s="458"/>
      <c r="RU38" s="458"/>
      <c r="RV38" s="458"/>
      <c r="RW38" s="458"/>
      <c r="RX38" s="458"/>
      <c r="RY38" s="458"/>
      <c r="RZ38" s="458"/>
      <c r="SA38" s="458"/>
    </row>
    <row r="39" spans="1:496">
      <c r="A39" s="523"/>
      <c r="B39" s="748"/>
      <c r="C39" s="748"/>
      <c r="D39" s="458"/>
      <c r="E39" s="507"/>
      <c r="F39" s="507"/>
      <c r="G39" s="507"/>
      <c r="H39" s="507"/>
      <c r="I39" s="507"/>
      <c r="J39" s="507"/>
      <c r="K39" s="507"/>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8"/>
      <c r="AL39" s="458"/>
      <c r="AM39" s="458"/>
      <c r="AN39" s="458"/>
      <c r="AO39" s="458"/>
      <c r="AP39" s="458"/>
      <c r="AQ39" s="458"/>
      <c r="AR39" s="458"/>
      <c r="AS39" s="458"/>
      <c r="AT39" s="458"/>
      <c r="AU39" s="458"/>
      <c r="AV39" s="458"/>
      <c r="AW39" s="458"/>
      <c r="AX39" s="458"/>
      <c r="AY39" s="458"/>
      <c r="AZ39" s="458"/>
      <c r="BA39" s="458"/>
      <c r="BB39" s="458"/>
      <c r="BC39" s="458"/>
      <c r="BD39" s="458"/>
      <c r="BE39" s="458"/>
      <c r="BF39" s="458"/>
      <c r="BG39" s="458"/>
      <c r="BH39" s="458"/>
      <c r="BI39" s="458"/>
      <c r="BJ39" s="458"/>
      <c r="BK39" s="458"/>
      <c r="BL39" s="458"/>
      <c r="BM39" s="458"/>
      <c r="BN39" s="458"/>
      <c r="BO39" s="458"/>
      <c r="BP39" s="458"/>
      <c r="BQ39" s="458"/>
      <c r="BR39" s="458"/>
      <c r="BS39" s="458"/>
      <c r="BT39" s="458"/>
      <c r="BU39" s="458"/>
      <c r="BV39" s="458"/>
      <c r="BW39" s="458"/>
      <c r="BX39" s="458"/>
      <c r="BY39" s="458"/>
      <c r="BZ39" s="458"/>
      <c r="CA39" s="458"/>
      <c r="CB39" s="458"/>
      <c r="CC39" s="458"/>
      <c r="CD39" s="458"/>
      <c r="CE39" s="458"/>
      <c r="CF39" s="458"/>
      <c r="CG39" s="458"/>
      <c r="CH39" s="458"/>
      <c r="CI39" s="458"/>
      <c r="CJ39" s="458"/>
      <c r="CK39" s="458"/>
      <c r="CL39" s="458"/>
      <c r="CM39" s="458"/>
      <c r="CN39" s="458"/>
      <c r="CO39" s="458"/>
      <c r="CP39" s="458"/>
      <c r="CQ39" s="458"/>
      <c r="CR39" s="458"/>
      <c r="CS39" s="458"/>
      <c r="CT39" s="458"/>
      <c r="CU39" s="458"/>
      <c r="CV39" s="458"/>
      <c r="CW39" s="458"/>
      <c r="CX39" s="458"/>
      <c r="CY39" s="697"/>
      <c r="CZ39" s="520"/>
      <c r="DA39" s="464"/>
      <c r="DB39" s="458"/>
      <c r="DC39" s="458"/>
      <c r="DD39" s="458"/>
      <c r="DE39" s="458"/>
      <c r="DF39" s="458"/>
      <c r="DG39" s="458"/>
      <c r="DH39" s="458"/>
      <c r="DI39" s="458"/>
      <c r="DJ39" s="458"/>
      <c r="DK39" s="458"/>
      <c r="DL39" s="458"/>
      <c r="DM39" s="458"/>
      <c r="DN39" s="458"/>
      <c r="DO39" s="458"/>
      <c r="DP39" s="458"/>
      <c r="DQ39" s="458"/>
      <c r="DR39" s="458"/>
      <c r="DS39" s="458"/>
      <c r="DT39" s="458"/>
      <c r="DU39" s="458"/>
      <c r="DV39" s="458"/>
      <c r="DW39" s="458"/>
      <c r="DX39" s="458"/>
      <c r="DY39" s="458"/>
      <c r="DZ39" s="458"/>
      <c r="EA39" s="458"/>
      <c r="EB39" s="458"/>
      <c r="EC39" s="458"/>
      <c r="ED39" s="458"/>
      <c r="EE39" s="458"/>
      <c r="EF39" s="458"/>
      <c r="EG39" s="458"/>
      <c r="EH39" s="458"/>
      <c r="EI39" s="458"/>
      <c r="EJ39" s="458"/>
      <c r="EK39" s="458"/>
      <c r="EL39" s="458"/>
      <c r="EM39" s="458"/>
      <c r="EN39" s="458"/>
      <c r="EO39" s="458"/>
      <c r="EP39" s="458"/>
      <c r="EQ39" s="458"/>
      <c r="ER39" s="458"/>
      <c r="ES39" s="458"/>
      <c r="ET39" s="458"/>
      <c r="EU39" s="458"/>
      <c r="EV39" s="458"/>
      <c r="EW39" s="458"/>
      <c r="EX39" s="458"/>
      <c r="EY39" s="458"/>
      <c r="EZ39" s="458"/>
      <c r="FA39" s="458"/>
      <c r="FB39" s="458"/>
      <c r="FC39" s="458"/>
      <c r="FD39" s="458"/>
      <c r="FE39" s="458"/>
      <c r="FF39" s="458"/>
      <c r="FG39" s="458"/>
      <c r="FH39" s="458"/>
      <c r="FI39" s="458"/>
      <c r="FJ39" s="458"/>
      <c r="FK39" s="458"/>
      <c r="FL39" s="458"/>
      <c r="FM39" s="458"/>
      <c r="FN39" s="458"/>
      <c r="FO39" s="458"/>
      <c r="FP39" s="458"/>
      <c r="FQ39" s="458"/>
      <c r="FR39" s="458"/>
      <c r="FS39" s="458"/>
      <c r="FT39" s="458"/>
      <c r="FU39" s="458"/>
      <c r="FV39" s="458"/>
      <c r="FW39" s="458"/>
      <c r="FX39" s="458"/>
      <c r="FY39" s="458"/>
      <c r="FZ39" s="458"/>
      <c r="GA39" s="458"/>
      <c r="GB39" s="458"/>
      <c r="GC39" s="458"/>
      <c r="GD39" s="458"/>
      <c r="GE39" s="458"/>
      <c r="GF39" s="458"/>
      <c r="GG39" s="458"/>
      <c r="GH39" s="458"/>
      <c r="GI39" s="458"/>
      <c r="GJ39" s="458"/>
      <c r="GK39" s="458"/>
      <c r="GL39" s="458"/>
      <c r="GM39" s="458"/>
      <c r="GN39" s="458"/>
      <c r="GO39" s="458"/>
      <c r="GP39" s="458"/>
      <c r="GQ39" s="458"/>
      <c r="GR39" s="458"/>
      <c r="GS39" s="458"/>
      <c r="GT39" s="458"/>
      <c r="GU39" s="458"/>
      <c r="GV39" s="458"/>
      <c r="GW39" s="458"/>
      <c r="GX39" s="458"/>
      <c r="GY39" s="458"/>
      <c r="GZ39" s="458"/>
      <c r="HA39" s="458"/>
      <c r="HB39" s="458"/>
      <c r="HC39" s="458"/>
      <c r="HD39" s="458"/>
      <c r="HE39" s="458"/>
      <c r="HF39" s="458"/>
      <c r="HG39" s="458"/>
      <c r="HH39" s="458"/>
      <c r="HI39" s="458"/>
      <c r="HJ39" s="458"/>
      <c r="HK39" s="458"/>
      <c r="HL39" s="458"/>
      <c r="HM39" s="458"/>
      <c r="HN39" s="458"/>
      <c r="HO39" s="458"/>
      <c r="HP39" s="458"/>
      <c r="HQ39" s="458"/>
      <c r="HR39" s="458"/>
      <c r="HS39" s="458"/>
      <c r="HT39" s="458"/>
      <c r="HU39" s="458"/>
      <c r="HV39" s="458"/>
      <c r="HW39" s="458"/>
      <c r="HX39" s="458"/>
      <c r="HY39" s="458"/>
      <c r="HZ39" s="458"/>
      <c r="IA39" s="458"/>
      <c r="IB39" s="458"/>
      <c r="IC39" s="458"/>
      <c r="ID39" s="458"/>
      <c r="IE39" s="458"/>
      <c r="IF39" s="458"/>
      <c r="IG39" s="458"/>
      <c r="IH39" s="458"/>
      <c r="II39" s="458"/>
      <c r="IJ39" s="458"/>
      <c r="IK39" s="458"/>
      <c r="IL39" s="458"/>
      <c r="IM39" s="458"/>
      <c r="IN39" s="458"/>
      <c r="IO39" s="458"/>
      <c r="IP39" s="458"/>
      <c r="IQ39" s="458"/>
      <c r="IR39" s="458"/>
      <c r="IS39" s="458"/>
      <c r="IT39" s="458"/>
      <c r="IU39" s="458"/>
      <c r="IV39" s="458"/>
      <c r="IW39" s="458"/>
      <c r="IX39" s="458"/>
      <c r="IY39" s="458"/>
      <c r="IZ39" s="458"/>
      <c r="JA39" s="458"/>
      <c r="JB39" s="458"/>
      <c r="JC39" s="458"/>
      <c r="JD39" s="458"/>
      <c r="JE39" s="458"/>
      <c r="JF39" s="458"/>
      <c r="JG39" s="458"/>
      <c r="JH39" s="458"/>
      <c r="JI39" s="458"/>
      <c r="JJ39" s="458"/>
      <c r="JK39" s="458"/>
      <c r="JL39" s="458"/>
      <c r="JM39" s="458"/>
      <c r="JN39" s="458"/>
      <c r="JO39" s="458"/>
      <c r="JP39" s="458"/>
      <c r="JQ39" s="458"/>
      <c r="JR39" s="458"/>
      <c r="JS39" s="458"/>
      <c r="JT39" s="458"/>
      <c r="JU39" s="458"/>
      <c r="JV39" s="458"/>
      <c r="JW39" s="458"/>
      <c r="JX39" s="458"/>
      <c r="JY39" s="458"/>
      <c r="JZ39" s="458"/>
      <c r="KA39" s="458"/>
      <c r="KB39" s="458"/>
      <c r="KC39" s="458"/>
      <c r="KD39" s="458"/>
      <c r="KE39" s="458"/>
      <c r="KF39" s="458"/>
      <c r="KG39" s="458"/>
      <c r="KH39" s="458"/>
      <c r="KI39" s="458"/>
      <c r="KJ39" s="458"/>
      <c r="KK39" s="458"/>
      <c r="KL39" s="458"/>
      <c r="KM39" s="458"/>
      <c r="KN39" s="458"/>
      <c r="KO39" s="458"/>
      <c r="KP39" s="458"/>
      <c r="KQ39" s="458"/>
      <c r="KR39" s="458"/>
      <c r="KS39" s="458"/>
      <c r="KT39" s="458"/>
      <c r="KU39" s="458"/>
      <c r="KV39" s="458"/>
      <c r="KW39" s="458"/>
      <c r="KX39" s="458"/>
      <c r="KY39" s="458"/>
      <c r="KZ39" s="458"/>
      <c r="LA39" s="458"/>
      <c r="LB39" s="458"/>
      <c r="LC39" s="458"/>
      <c r="LD39" s="458"/>
      <c r="LE39" s="458"/>
      <c r="LF39" s="458"/>
      <c r="LG39" s="458"/>
      <c r="LH39" s="458"/>
      <c r="LI39" s="458"/>
      <c r="LJ39" s="458"/>
      <c r="LK39" s="458"/>
      <c r="LL39" s="458"/>
      <c r="LM39" s="458"/>
      <c r="LN39" s="458"/>
      <c r="LO39" s="458"/>
      <c r="LP39" s="458"/>
      <c r="LQ39" s="458"/>
      <c r="LR39" s="458"/>
      <c r="LS39" s="458"/>
      <c r="LT39" s="458"/>
      <c r="LU39" s="458"/>
      <c r="LV39" s="458"/>
      <c r="LW39" s="458"/>
      <c r="LX39" s="458"/>
      <c r="LY39" s="458"/>
      <c r="LZ39" s="458"/>
      <c r="MA39" s="458"/>
      <c r="MB39" s="458"/>
      <c r="MC39" s="458"/>
      <c r="MD39" s="458"/>
      <c r="ME39" s="458"/>
      <c r="MF39" s="458"/>
      <c r="MG39" s="458"/>
      <c r="MH39" s="458"/>
      <c r="MI39" s="458"/>
      <c r="MJ39" s="458"/>
      <c r="MK39" s="458"/>
      <c r="ML39" s="458"/>
      <c r="MM39" s="458"/>
      <c r="MN39" s="458"/>
      <c r="MO39" s="458"/>
      <c r="MP39" s="458"/>
      <c r="MQ39" s="458"/>
      <c r="MR39" s="458"/>
      <c r="MS39" s="458"/>
      <c r="MT39" s="458"/>
      <c r="MU39" s="458"/>
      <c r="MV39" s="458"/>
      <c r="MW39" s="458"/>
      <c r="MX39" s="458"/>
      <c r="MY39" s="458"/>
      <c r="MZ39" s="458"/>
      <c r="NA39" s="458"/>
      <c r="NB39" s="458"/>
      <c r="NC39" s="458"/>
      <c r="ND39" s="458"/>
      <c r="NE39" s="458"/>
      <c r="NF39" s="458"/>
      <c r="NG39" s="458"/>
      <c r="NH39" s="458"/>
      <c r="NI39" s="458"/>
      <c r="NJ39" s="458"/>
      <c r="NK39" s="458"/>
      <c r="NL39" s="458"/>
      <c r="NM39" s="458"/>
      <c r="NN39" s="458"/>
      <c r="NO39" s="458"/>
      <c r="NP39" s="458"/>
      <c r="NQ39" s="458"/>
      <c r="NR39" s="458"/>
      <c r="NS39" s="458"/>
      <c r="NT39" s="458"/>
      <c r="NU39" s="458"/>
      <c r="NV39" s="458"/>
      <c r="NW39" s="458"/>
      <c r="NX39" s="458"/>
      <c r="NY39" s="458"/>
      <c r="NZ39" s="458"/>
      <c r="OA39" s="458"/>
      <c r="OB39" s="458"/>
      <c r="OC39" s="458"/>
      <c r="OD39" s="458"/>
      <c r="OE39" s="458"/>
      <c r="OF39" s="458"/>
      <c r="OG39" s="458"/>
      <c r="OH39" s="458"/>
      <c r="OI39" s="458"/>
      <c r="OJ39" s="458"/>
      <c r="OK39" s="458"/>
      <c r="OL39" s="458"/>
      <c r="OM39" s="458"/>
      <c r="ON39" s="458"/>
      <c r="OO39" s="458"/>
      <c r="OP39" s="458"/>
      <c r="OQ39" s="458"/>
      <c r="OR39" s="458"/>
      <c r="OS39" s="458"/>
      <c r="OT39" s="458"/>
      <c r="OU39" s="458"/>
      <c r="OV39" s="458"/>
      <c r="OW39" s="458"/>
      <c r="OX39" s="458"/>
      <c r="OY39" s="458"/>
      <c r="OZ39" s="458"/>
      <c r="PA39" s="458"/>
      <c r="PB39" s="458"/>
      <c r="PC39" s="458"/>
      <c r="PD39" s="458"/>
      <c r="PE39" s="458"/>
      <c r="PF39" s="458"/>
      <c r="PG39" s="458"/>
      <c r="PH39" s="458"/>
      <c r="PI39" s="458"/>
      <c r="PJ39" s="458"/>
      <c r="PK39" s="458"/>
      <c r="PL39" s="458"/>
      <c r="PM39" s="458"/>
      <c r="PN39" s="458"/>
      <c r="PO39" s="458"/>
      <c r="PP39" s="458"/>
      <c r="PQ39" s="458"/>
      <c r="PR39" s="458"/>
      <c r="PS39" s="458"/>
      <c r="PT39" s="458"/>
      <c r="PU39" s="458"/>
      <c r="PV39" s="458"/>
      <c r="PW39" s="458"/>
      <c r="PX39" s="458"/>
      <c r="PY39" s="458"/>
      <c r="PZ39" s="458"/>
      <c r="QA39" s="458"/>
      <c r="QB39" s="458"/>
      <c r="QC39" s="458"/>
      <c r="QD39" s="458"/>
      <c r="QE39" s="458"/>
      <c r="QF39" s="458"/>
      <c r="QG39" s="458"/>
      <c r="QH39" s="458"/>
      <c r="QI39" s="458"/>
      <c r="QJ39" s="458"/>
      <c r="QK39" s="458"/>
      <c r="QL39" s="458"/>
      <c r="QM39" s="458"/>
      <c r="QN39" s="458"/>
      <c r="QO39" s="458"/>
      <c r="QP39" s="458"/>
      <c r="QQ39" s="458"/>
      <c r="QR39" s="458"/>
      <c r="QS39" s="458"/>
      <c r="QT39" s="458"/>
      <c r="QU39" s="458"/>
      <c r="QV39" s="458"/>
      <c r="QW39" s="458"/>
      <c r="QX39" s="458"/>
      <c r="QY39" s="458"/>
      <c r="QZ39" s="458"/>
      <c r="RA39" s="458"/>
      <c r="RB39" s="458"/>
      <c r="RC39" s="458"/>
      <c r="RD39" s="458"/>
      <c r="RE39" s="458"/>
      <c r="RF39" s="458"/>
      <c r="RG39" s="458"/>
      <c r="RH39" s="458"/>
      <c r="RI39" s="458"/>
      <c r="RJ39" s="458"/>
      <c r="RK39" s="458"/>
      <c r="RL39" s="458"/>
      <c r="RM39" s="458"/>
      <c r="RN39" s="458"/>
      <c r="RO39" s="458"/>
      <c r="RP39" s="458"/>
      <c r="RQ39" s="458"/>
      <c r="RR39" s="458"/>
      <c r="RS39" s="458"/>
      <c r="RT39" s="458"/>
      <c r="RU39" s="458"/>
      <c r="RV39" s="458"/>
      <c r="RW39" s="458"/>
      <c r="RX39" s="458"/>
      <c r="RY39" s="458"/>
      <c r="RZ39" s="458"/>
      <c r="SA39" s="458"/>
    </row>
    <row r="40" spans="1:496">
      <c r="A40" s="523"/>
      <c r="B40" s="458"/>
      <c r="C40" s="458"/>
      <c r="D40" s="458"/>
      <c r="E40" s="507"/>
      <c r="F40" s="507"/>
      <c r="G40" s="507"/>
      <c r="H40" s="507"/>
      <c r="I40" s="507"/>
      <c r="J40" s="507"/>
      <c r="K40" s="507"/>
      <c r="L40" s="458"/>
      <c r="M40" s="458"/>
      <c r="N40" s="458"/>
      <c r="O40" s="458"/>
      <c r="P40" s="458"/>
      <c r="Q40" s="458"/>
      <c r="R40" s="458"/>
      <c r="S40" s="458"/>
      <c r="T40" s="458"/>
      <c r="U40" s="458"/>
      <c r="V40" s="458"/>
      <c r="W40" s="458"/>
      <c r="X40" s="458"/>
      <c r="Y40" s="458"/>
      <c r="Z40" s="458"/>
      <c r="AA40" s="458"/>
      <c r="AB40" s="458"/>
      <c r="AC40" s="458"/>
      <c r="AD40" s="458"/>
      <c r="AE40" s="458"/>
      <c r="AF40" s="458"/>
      <c r="AG40" s="458"/>
      <c r="AH40" s="458"/>
      <c r="AI40" s="458"/>
      <c r="AJ40" s="458"/>
      <c r="AK40" s="458"/>
      <c r="AL40" s="458"/>
      <c r="AM40" s="458"/>
      <c r="AN40" s="458"/>
      <c r="AO40" s="458"/>
      <c r="AP40" s="458"/>
      <c r="AQ40" s="458"/>
      <c r="AR40" s="458"/>
      <c r="AS40" s="458"/>
      <c r="AT40" s="458"/>
      <c r="AU40" s="458"/>
      <c r="AV40" s="458"/>
      <c r="AW40" s="458"/>
      <c r="AX40" s="458"/>
      <c r="AY40" s="458"/>
      <c r="AZ40" s="458"/>
      <c r="BA40" s="458"/>
      <c r="BB40" s="458"/>
      <c r="BC40" s="458"/>
      <c r="BD40" s="458"/>
      <c r="BE40" s="458"/>
      <c r="BF40" s="458"/>
      <c r="BG40" s="458"/>
      <c r="BH40" s="458"/>
      <c r="BI40" s="458"/>
      <c r="BJ40" s="458"/>
      <c r="BK40" s="458"/>
      <c r="BL40" s="458"/>
      <c r="BM40" s="458"/>
      <c r="BN40" s="458"/>
      <c r="BO40" s="458"/>
      <c r="BP40" s="458"/>
      <c r="BQ40" s="458"/>
      <c r="BR40" s="458"/>
      <c r="BS40" s="458"/>
      <c r="BT40" s="458"/>
      <c r="BU40" s="458"/>
      <c r="BV40" s="458"/>
      <c r="BW40" s="458"/>
      <c r="BX40" s="458"/>
      <c r="BY40" s="458"/>
      <c r="BZ40" s="458"/>
      <c r="CA40" s="458"/>
      <c r="CB40" s="458"/>
      <c r="CC40" s="458"/>
      <c r="CD40" s="458"/>
      <c r="CE40" s="458"/>
      <c r="CF40" s="458"/>
      <c r="CG40" s="458"/>
      <c r="CH40" s="458"/>
      <c r="CI40" s="458"/>
      <c r="CJ40" s="458"/>
      <c r="CK40" s="458"/>
      <c r="CL40" s="458"/>
      <c r="CM40" s="458"/>
      <c r="CN40" s="458"/>
      <c r="CO40" s="458"/>
      <c r="CP40" s="458"/>
      <c r="CQ40" s="458"/>
      <c r="CR40" s="458"/>
      <c r="CS40" s="458"/>
      <c r="CT40" s="458"/>
      <c r="CU40" s="458"/>
      <c r="CV40" s="458"/>
      <c r="CW40" s="458"/>
      <c r="CX40" s="458"/>
      <c r="CY40" s="458"/>
      <c r="CZ40" s="458"/>
      <c r="DA40" s="458"/>
      <c r="DB40" s="458"/>
      <c r="DC40" s="458"/>
      <c r="DD40" s="458"/>
      <c r="DE40" s="458"/>
      <c r="DF40" s="458"/>
      <c r="DG40" s="458"/>
      <c r="DH40" s="458"/>
      <c r="DI40" s="458"/>
      <c r="DJ40" s="458"/>
      <c r="DK40" s="458"/>
      <c r="DL40" s="458"/>
      <c r="DM40" s="458"/>
      <c r="DN40" s="458"/>
      <c r="DO40" s="458"/>
      <c r="DP40" s="458"/>
      <c r="DQ40" s="458"/>
      <c r="DR40" s="458"/>
      <c r="DS40" s="458"/>
      <c r="DT40" s="458"/>
      <c r="DU40" s="458"/>
      <c r="DV40" s="458"/>
      <c r="DW40" s="458"/>
      <c r="DX40" s="458"/>
      <c r="DY40" s="458"/>
      <c r="DZ40" s="458"/>
      <c r="EA40" s="458"/>
      <c r="EB40" s="458"/>
      <c r="EC40" s="458"/>
      <c r="ED40" s="458"/>
      <c r="EE40" s="458"/>
      <c r="EF40" s="458"/>
      <c r="EG40" s="458"/>
      <c r="EH40" s="458"/>
      <c r="EI40" s="458"/>
      <c r="EJ40" s="458"/>
      <c r="EK40" s="458"/>
      <c r="EL40" s="458"/>
      <c r="EM40" s="458"/>
      <c r="EN40" s="458"/>
      <c r="EO40" s="458"/>
      <c r="EP40" s="458"/>
      <c r="EQ40" s="458"/>
      <c r="ER40" s="458"/>
      <c r="ES40" s="458"/>
      <c r="ET40" s="458"/>
      <c r="EU40" s="458"/>
      <c r="EV40" s="458"/>
      <c r="EW40" s="458"/>
      <c r="EX40" s="458"/>
      <c r="EY40" s="458"/>
      <c r="EZ40" s="458"/>
      <c r="FA40" s="458"/>
      <c r="FB40" s="458"/>
      <c r="FC40" s="458"/>
      <c r="FD40" s="458"/>
      <c r="FE40" s="458"/>
      <c r="FF40" s="458"/>
      <c r="FG40" s="458"/>
      <c r="FH40" s="458"/>
      <c r="FI40" s="458"/>
      <c r="FJ40" s="458"/>
      <c r="FK40" s="458"/>
      <c r="FL40" s="458"/>
      <c r="FM40" s="458"/>
      <c r="FN40" s="458"/>
      <c r="FO40" s="458"/>
      <c r="FP40" s="458"/>
      <c r="FQ40" s="458"/>
      <c r="FR40" s="458"/>
      <c r="FS40" s="458"/>
      <c r="FT40" s="458"/>
      <c r="FU40" s="458"/>
      <c r="FV40" s="458"/>
      <c r="FW40" s="458"/>
      <c r="FX40" s="458"/>
      <c r="FY40" s="458"/>
      <c r="FZ40" s="458"/>
      <c r="GA40" s="458"/>
      <c r="GB40" s="458"/>
      <c r="GC40" s="458"/>
      <c r="GD40" s="458"/>
      <c r="GE40" s="458"/>
      <c r="GF40" s="458"/>
      <c r="GG40" s="458"/>
      <c r="GH40" s="458"/>
      <c r="GI40" s="458"/>
      <c r="GJ40" s="458"/>
      <c r="GK40" s="458"/>
      <c r="GL40" s="458"/>
      <c r="GM40" s="458"/>
      <c r="GN40" s="458"/>
      <c r="GO40" s="458"/>
      <c r="GP40" s="458"/>
      <c r="GQ40" s="458"/>
      <c r="GR40" s="458"/>
      <c r="GS40" s="458"/>
      <c r="GT40" s="458"/>
      <c r="GU40" s="458"/>
      <c r="GV40" s="458"/>
      <c r="GW40" s="458"/>
      <c r="GX40" s="458"/>
      <c r="GY40" s="458"/>
      <c r="GZ40" s="458"/>
      <c r="HA40" s="458"/>
      <c r="HB40" s="458"/>
      <c r="HC40" s="458"/>
      <c r="HD40" s="458"/>
      <c r="HE40" s="458"/>
      <c r="HF40" s="458"/>
      <c r="HG40" s="458"/>
      <c r="HH40" s="458"/>
      <c r="HI40" s="458"/>
      <c r="HJ40" s="458"/>
      <c r="HK40" s="458"/>
      <c r="HL40" s="458"/>
      <c r="HM40" s="458"/>
      <c r="HN40" s="458"/>
      <c r="HO40" s="458"/>
      <c r="HP40" s="458"/>
      <c r="HQ40" s="458"/>
      <c r="HR40" s="458"/>
      <c r="HS40" s="458"/>
      <c r="HT40" s="458"/>
      <c r="HU40" s="458"/>
      <c r="HV40" s="458"/>
      <c r="HW40" s="458"/>
      <c r="HX40" s="458"/>
      <c r="HY40" s="458"/>
      <c r="HZ40" s="458"/>
      <c r="IA40" s="458"/>
      <c r="IB40" s="458"/>
      <c r="IC40" s="458"/>
      <c r="ID40" s="458"/>
      <c r="IE40" s="458"/>
      <c r="IF40" s="458"/>
      <c r="IG40" s="458"/>
      <c r="IH40" s="458"/>
      <c r="II40" s="458"/>
      <c r="IJ40" s="458"/>
      <c r="IK40" s="458"/>
      <c r="IL40" s="458"/>
      <c r="IM40" s="458"/>
      <c r="IN40" s="458"/>
      <c r="IO40" s="458"/>
      <c r="IP40" s="458"/>
      <c r="IQ40" s="458"/>
      <c r="IR40" s="458"/>
      <c r="IS40" s="458"/>
      <c r="IT40" s="458"/>
      <c r="IU40" s="458"/>
      <c r="IV40" s="458"/>
      <c r="IW40" s="458"/>
      <c r="IX40" s="458"/>
      <c r="IY40" s="458"/>
      <c r="IZ40" s="458"/>
      <c r="JA40" s="458"/>
      <c r="JB40" s="458"/>
      <c r="JC40" s="458"/>
      <c r="JD40" s="458"/>
      <c r="JE40" s="458"/>
      <c r="JF40" s="458"/>
      <c r="JG40" s="458"/>
      <c r="JH40" s="458"/>
      <c r="JI40" s="458"/>
      <c r="JJ40" s="458"/>
      <c r="JK40" s="458"/>
      <c r="JL40" s="458"/>
      <c r="JM40" s="458"/>
      <c r="JN40" s="458"/>
      <c r="JO40" s="458"/>
      <c r="JP40" s="458"/>
      <c r="JQ40" s="458"/>
      <c r="JR40" s="458"/>
      <c r="JS40" s="458"/>
      <c r="JT40" s="458"/>
      <c r="JU40" s="458"/>
      <c r="JV40" s="458"/>
      <c r="JW40" s="458"/>
      <c r="JX40" s="458"/>
      <c r="JY40" s="458"/>
      <c r="JZ40" s="458"/>
      <c r="KA40" s="458"/>
      <c r="KB40" s="458"/>
      <c r="KC40" s="458"/>
      <c r="KD40" s="458"/>
      <c r="KE40" s="458"/>
      <c r="KF40" s="458"/>
      <c r="KG40" s="458"/>
      <c r="KH40" s="458"/>
      <c r="KI40" s="458"/>
      <c r="KJ40" s="458"/>
      <c r="KK40" s="458"/>
      <c r="KL40" s="458"/>
      <c r="KM40" s="458"/>
      <c r="KN40" s="458"/>
      <c r="KO40" s="458"/>
      <c r="KP40" s="458"/>
      <c r="KQ40" s="458"/>
      <c r="KR40" s="458"/>
      <c r="KS40" s="458"/>
      <c r="KT40" s="458"/>
      <c r="KU40" s="458"/>
      <c r="KV40" s="458"/>
      <c r="KW40" s="458"/>
      <c r="KX40" s="458"/>
      <c r="KY40" s="458"/>
      <c r="KZ40" s="458"/>
      <c r="LA40" s="458"/>
      <c r="LB40" s="458"/>
      <c r="LC40" s="458"/>
      <c r="LD40" s="458"/>
      <c r="LE40" s="458"/>
      <c r="LF40" s="458"/>
      <c r="LG40" s="458"/>
      <c r="LH40" s="458"/>
      <c r="LI40" s="458"/>
      <c r="LJ40" s="458"/>
      <c r="LK40" s="458"/>
      <c r="LL40" s="458"/>
      <c r="LM40" s="458"/>
      <c r="LN40" s="458"/>
      <c r="LO40" s="458"/>
      <c r="LP40" s="458"/>
      <c r="LQ40" s="458"/>
      <c r="LR40" s="458"/>
      <c r="LS40" s="458"/>
      <c r="LT40" s="458"/>
      <c r="LU40" s="458"/>
      <c r="LV40" s="458"/>
      <c r="LW40" s="458"/>
      <c r="LX40" s="458"/>
      <c r="LY40" s="458"/>
      <c r="LZ40" s="458"/>
      <c r="MA40" s="458"/>
      <c r="MB40" s="458"/>
      <c r="MC40" s="458"/>
      <c r="MD40" s="458"/>
      <c r="ME40" s="458"/>
      <c r="MF40" s="458"/>
      <c r="MG40" s="458"/>
      <c r="MH40" s="458"/>
      <c r="MI40" s="458"/>
      <c r="MJ40" s="458"/>
      <c r="MK40" s="458"/>
      <c r="ML40" s="458"/>
      <c r="MM40" s="458"/>
      <c r="MN40" s="458"/>
      <c r="MO40" s="458"/>
      <c r="MP40" s="458"/>
      <c r="MQ40" s="458"/>
      <c r="MR40" s="458"/>
      <c r="MS40" s="458"/>
      <c r="MT40" s="458"/>
      <c r="MU40" s="458"/>
      <c r="MV40" s="458"/>
      <c r="MW40" s="458"/>
      <c r="MX40" s="458"/>
      <c r="MY40" s="458"/>
      <c r="MZ40" s="458"/>
      <c r="NA40" s="458"/>
      <c r="NB40" s="458"/>
      <c r="NC40" s="458"/>
      <c r="ND40" s="458"/>
      <c r="NE40" s="458"/>
      <c r="NF40" s="458"/>
      <c r="NG40" s="458"/>
      <c r="NH40" s="458"/>
      <c r="NI40" s="458"/>
      <c r="NJ40" s="458"/>
      <c r="NK40" s="458"/>
      <c r="NL40" s="458"/>
      <c r="NM40" s="458"/>
      <c r="NN40" s="458"/>
      <c r="NO40" s="458"/>
      <c r="NP40" s="458"/>
      <c r="NQ40" s="458"/>
      <c r="NR40" s="458"/>
      <c r="NS40" s="458"/>
      <c r="NT40" s="458"/>
      <c r="NU40" s="458"/>
      <c r="NV40" s="458"/>
      <c r="NW40" s="458"/>
      <c r="NX40" s="458"/>
      <c r="NY40" s="458"/>
      <c r="NZ40" s="458"/>
      <c r="OA40" s="458"/>
      <c r="OB40" s="458"/>
      <c r="OC40" s="458"/>
      <c r="OD40" s="458"/>
      <c r="OE40" s="458"/>
      <c r="OF40" s="458"/>
      <c r="OG40" s="458"/>
      <c r="OH40" s="458"/>
      <c r="OI40" s="458"/>
      <c r="OJ40" s="458"/>
      <c r="OK40" s="458"/>
      <c r="OL40" s="458"/>
      <c r="OM40" s="458"/>
      <c r="ON40" s="458"/>
      <c r="OO40" s="458"/>
      <c r="OP40" s="458"/>
      <c r="OQ40" s="458"/>
      <c r="OR40" s="458"/>
      <c r="OS40" s="458"/>
      <c r="OT40" s="458"/>
      <c r="OU40" s="458"/>
      <c r="OV40" s="458"/>
      <c r="OW40" s="458"/>
      <c r="OX40" s="458"/>
      <c r="OY40" s="458"/>
      <c r="OZ40" s="458"/>
      <c r="PA40" s="458"/>
      <c r="PB40" s="458"/>
      <c r="PC40" s="458"/>
      <c r="PD40" s="458"/>
      <c r="PE40" s="458"/>
      <c r="PF40" s="458"/>
      <c r="PG40" s="458"/>
      <c r="PH40" s="458"/>
      <c r="PI40" s="458"/>
      <c r="PJ40" s="458"/>
      <c r="PK40" s="458"/>
      <c r="PL40" s="458"/>
      <c r="PM40" s="458"/>
      <c r="PN40" s="458"/>
      <c r="PO40" s="458"/>
      <c r="PP40" s="458"/>
      <c r="PQ40" s="458"/>
      <c r="PR40" s="458"/>
      <c r="PS40" s="458"/>
      <c r="PT40" s="458"/>
      <c r="PU40" s="458"/>
      <c r="PV40" s="458"/>
      <c r="PW40" s="458"/>
      <c r="PX40" s="458"/>
      <c r="PY40" s="458"/>
      <c r="PZ40" s="458"/>
      <c r="QA40" s="458"/>
      <c r="QB40" s="458"/>
      <c r="QC40" s="458"/>
      <c r="QD40" s="458"/>
      <c r="QE40" s="458"/>
      <c r="QF40" s="458"/>
      <c r="QG40" s="458"/>
      <c r="QH40" s="458"/>
      <c r="QI40" s="458"/>
      <c r="QJ40" s="458"/>
      <c r="QK40" s="458"/>
      <c r="QL40" s="458"/>
      <c r="QM40" s="458"/>
      <c r="QN40" s="458"/>
      <c r="QO40" s="458"/>
      <c r="QP40" s="458"/>
      <c r="QQ40" s="458"/>
      <c r="QR40" s="458"/>
      <c r="QS40" s="458"/>
      <c r="QT40" s="458"/>
      <c r="QU40" s="458"/>
      <c r="QV40" s="458"/>
      <c r="QW40" s="458"/>
      <c r="QX40" s="458"/>
      <c r="QY40" s="458"/>
      <c r="QZ40" s="458"/>
      <c r="RA40" s="458"/>
      <c r="RB40" s="458"/>
      <c r="RC40" s="458"/>
      <c r="RD40" s="458"/>
      <c r="RE40" s="458"/>
      <c r="RF40" s="458"/>
      <c r="RG40" s="458"/>
      <c r="RH40" s="458"/>
      <c r="RI40" s="458"/>
      <c r="RJ40" s="458"/>
      <c r="RK40" s="458"/>
      <c r="RL40" s="458"/>
      <c r="RM40" s="458"/>
      <c r="RN40" s="458"/>
      <c r="RO40" s="458"/>
      <c r="RP40" s="458"/>
      <c r="RQ40" s="458"/>
      <c r="RR40" s="458"/>
      <c r="RS40" s="458"/>
      <c r="RT40" s="458"/>
      <c r="RU40" s="458"/>
      <c r="RV40" s="458"/>
      <c r="RW40" s="458"/>
      <c r="RX40" s="458"/>
      <c r="RY40" s="458"/>
      <c r="RZ40" s="458"/>
      <c r="SA40" s="458"/>
    </row>
    <row r="41" spans="1:496">
      <c r="A41" s="523"/>
      <c r="B41" s="458"/>
      <c r="C41" s="458"/>
      <c r="D41" s="458"/>
      <c r="E41" s="507"/>
      <c r="F41" s="507"/>
      <c r="G41" s="507"/>
      <c r="H41" s="507"/>
      <c r="I41" s="507"/>
      <c r="J41" s="507"/>
      <c r="K41" s="507"/>
      <c r="L41" s="458" t="str">
        <f t="shared" ref="L41:BW41" si="9">IF(L39=L40,"","ERROR")</f>
        <v/>
      </c>
      <c r="M41" s="458" t="str">
        <f t="shared" si="9"/>
        <v/>
      </c>
      <c r="N41" s="458" t="str">
        <f t="shared" si="9"/>
        <v/>
      </c>
      <c r="O41" s="458" t="str">
        <f t="shared" si="9"/>
        <v/>
      </c>
      <c r="P41" s="458" t="str">
        <f t="shared" si="9"/>
        <v/>
      </c>
      <c r="Q41" s="458" t="str">
        <f t="shared" si="9"/>
        <v/>
      </c>
      <c r="R41" s="458" t="str">
        <f t="shared" si="9"/>
        <v/>
      </c>
      <c r="S41" s="458" t="str">
        <f t="shared" si="9"/>
        <v/>
      </c>
      <c r="T41" s="458" t="str">
        <f t="shared" si="9"/>
        <v/>
      </c>
      <c r="U41" s="458" t="str">
        <f t="shared" si="9"/>
        <v/>
      </c>
      <c r="V41" s="458" t="str">
        <f t="shared" si="9"/>
        <v/>
      </c>
      <c r="W41" s="458" t="str">
        <f t="shared" si="9"/>
        <v/>
      </c>
      <c r="X41" s="458" t="str">
        <f t="shared" si="9"/>
        <v/>
      </c>
      <c r="Y41" s="458" t="str">
        <f t="shared" si="9"/>
        <v/>
      </c>
      <c r="Z41" s="458" t="str">
        <f t="shared" si="9"/>
        <v/>
      </c>
      <c r="AA41" s="458" t="str">
        <f t="shared" si="9"/>
        <v/>
      </c>
      <c r="AB41" s="458" t="str">
        <f t="shared" si="9"/>
        <v/>
      </c>
      <c r="AC41" s="458" t="str">
        <f t="shared" si="9"/>
        <v/>
      </c>
      <c r="AD41" s="458" t="str">
        <f t="shared" si="9"/>
        <v/>
      </c>
      <c r="AE41" s="458" t="str">
        <f t="shared" si="9"/>
        <v/>
      </c>
      <c r="AF41" s="458" t="str">
        <f t="shared" si="9"/>
        <v/>
      </c>
      <c r="AG41" s="458" t="str">
        <f t="shared" si="9"/>
        <v/>
      </c>
      <c r="AH41" s="458" t="str">
        <f t="shared" si="9"/>
        <v/>
      </c>
      <c r="AI41" s="458" t="str">
        <f t="shared" si="9"/>
        <v/>
      </c>
      <c r="AJ41" s="458" t="str">
        <f t="shared" si="9"/>
        <v/>
      </c>
      <c r="AK41" s="458" t="str">
        <f t="shared" si="9"/>
        <v/>
      </c>
      <c r="AL41" s="458" t="str">
        <f t="shared" si="9"/>
        <v/>
      </c>
      <c r="AM41" s="458" t="str">
        <f t="shared" si="9"/>
        <v/>
      </c>
      <c r="AN41" s="458" t="str">
        <f t="shared" si="9"/>
        <v/>
      </c>
      <c r="AO41" s="458" t="str">
        <f t="shared" si="9"/>
        <v/>
      </c>
      <c r="AP41" s="458" t="str">
        <f t="shared" si="9"/>
        <v/>
      </c>
      <c r="AQ41" s="458" t="str">
        <f t="shared" si="9"/>
        <v/>
      </c>
      <c r="AR41" s="458" t="str">
        <f t="shared" si="9"/>
        <v/>
      </c>
      <c r="AS41" s="458" t="str">
        <f t="shared" si="9"/>
        <v/>
      </c>
      <c r="AT41" s="458" t="str">
        <f t="shared" si="9"/>
        <v/>
      </c>
      <c r="AU41" s="458" t="str">
        <f t="shared" si="9"/>
        <v/>
      </c>
      <c r="AV41" s="458" t="str">
        <f t="shared" si="9"/>
        <v/>
      </c>
      <c r="AW41" s="458" t="str">
        <f t="shared" si="9"/>
        <v/>
      </c>
      <c r="AX41" s="458" t="str">
        <f t="shared" si="9"/>
        <v/>
      </c>
      <c r="AY41" s="458" t="str">
        <f t="shared" si="9"/>
        <v/>
      </c>
      <c r="AZ41" s="458" t="str">
        <f t="shared" si="9"/>
        <v/>
      </c>
      <c r="BA41" s="458" t="str">
        <f t="shared" si="9"/>
        <v/>
      </c>
      <c r="BB41" s="458" t="str">
        <f t="shared" si="9"/>
        <v/>
      </c>
      <c r="BC41" s="458" t="str">
        <f t="shared" si="9"/>
        <v/>
      </c>
      <c r="BD41" s="458" t="str">
        <f t="shared" si="9"/>
        <v/>
      </c>
      <c r="BE41" s="458" t="str">
        <f t="shared" si="9"/>
        <v/>
      </c>
      <c r="BF41" s="458" t="str">
        <f t="shared" si="9"/>
        <v/>
      </c>
      <c r="BG41" s="458" t="str">
        <f t="shared" si="9"/>
        <v/>
      </c>
      <c r="BH41" s="458" t="str">
        <f t="shared" si="9"/>
        <v/>
      </c>
      <c r="BI41" s="458" t="str">
        <f t="shared" si="9"/>
        <v/>
      </c>
      <c r="BJ41" s="458" t="str">
        <f t="shared" si="9"/>
        <v/>
      </c>
      <c r="BK41" s="458" t="str">
        <f t="shared" si="9"/>
        <v/>
      </c>
      <c r="BL41" s="458" t="str">
        <f t="shared" si="9"/>
        <v/>
      </c>
      <c r="BM41" s="458" t="str">
        <f t="shared" si="9"/>
        <v/>
      </c>
      <c r="BN41" s="458" t="str">
        <f t="shared" si="9"/>
        <v/>
      </c>
      <c r="BO41" s="458" t="str">
        <f t="shared" si="9"/>
        <v/>
      </c>
      <c r="BP41" s="458" t="str">
        <f t="shared" si="9"/>
        <v/>
      </c>
      <c r="BQ41" s="458" t="str">
        <f t="shared" si="9"/>
        <v/>
      </c>
      <c r="BR41" s="458" t="str">
        <f t="shared" si="9"/>
        <v/>
      </c>
      <c r="BS41" s="458" t="str">
        <f t="shared" si="9"/>
        <v/>
      </c>
      <c r="BT41" s="458" t="str">
        <f t="shared" si="9"/>
        <v/>
      </c>
      <c r="BU41" s="458" t="str">
        <f t="shared" si="9"/>
        <v/>
      </c>
      <c r="BV41" s="458" t="str">
        <f t="shared" si="9"/>
        <v/>
      </c>
      <c r="BW41" s="458" t="str">
        <f t="shared" si="9"/>
        <v/>
      </c>
      <c r="BX41" s="458" t="str">
        <f t="shared" ref="BX41:EI41" si="10">IF(BX39=BX40,"","ERROR")</f>
        <v/>
      </c>
      <c r="BY41" s="458" t="str">
        <f t="shared" si="10"/>
        <v/>
      </c>
      <c r="BZ41" s="458" t="str">
        <f t="shared" si="10"/>
        <v/>
      </c>
      <c r="CA41" s="458" t="str">
        <f t="shared" si="10"/>
        <v/>
      </c>
      <c r="CB41" s="458" t="str">
        <f t="shared" si="10"/>
        <v/>
      </c>
      <c r="CC41" s="458" t="str">
        <f t="shared" si="10"/>
        <v/>
      </c>
      <c r="CD41" s="458" t="str">
        <f t="shared" si="10"/>
        <v/>
      </c>
      <c r="CE41" s="458" t="str">
        <f t="shared" si="10"/>
        <v/>
      </c>
      <c r="CF41" s="458" t="str">
        <f t="shared" si="10"/>
        <v/>
      </c>
      <c r="CG41" s="458" t="str">
        <f t="shared" si="10"/>
        <v/>
      </c>
      <c r="CH41" s="458" t="str">
        <f t="shared" si="10"/>
        <v/>
      </c>
      <c r="CI41" s="458" t="str">
        <f t="shared" si="10"/>
        <v/>
      </c>
      <c r="CJ41" s="458" t="str">
        <f t="shared" si="10"/>
        <v/>
      </c>
      <c r="CK41" s="458" t="str">
        <f t="shared" si="10"/>
        <v/>
      </c>
      <c r="CL41" s="458" t="str">
        <f t="shared" si="10"/>
        <v/>
      </c>
      <c r="CM41" s="458" t="str">
        <f t="shared" si="10"/>
        <v/>
      </c>
      <c r="CN41" s="458" t="str">
        <f t="shared" si="10"/>
        <v/>
      </c>
      <c r="CO41" s="458" t="str">
        <f t="shared" si="10"/>
        <v/>
      </c>
      <c r="CP41" s="458" t="str">
        <f t="shared" si="10"/>
        <v/>
      </c>
      <c r="CQ41" s="458" t="str">
        <f t="shared" si="10"/>
        <v/>
      </c>
      <c r="CR41" s="458" t="str">
        <f t="shared" si="10"/>
        <v/>
      </c>
      <c r="CS41" s="458" t="str">
        <f t="shared" si="10"/>
        <v/>
      </c>
      <c r="CT41" s="458" t="str">
        <f t="shared" si="10"/>
        <v/>
      </c>
      <c r="CU41" s="458" t="str">
        <f t="shared" si="10"/>
        <v/>
      </c>
      <c r="CV41" s="458" t="str">
        <f t="shared" si="10"/>
        <v/>
      </c>
      <c r="CW41" s="458" t="str">
        <f t="shared" si="10"/>
        <v/>
      </c>
      <c r="CX41" s="458" t="str">
        <f t="shared" si="10"/>
        <v/>
      </c>
      <c r="CY41" s="458" t="str">
        <f t="shared" si="10"/>
        <v/>
      </c>
      <c r="CZ41" s="458" t="str">
        <f t="shared" si="10"/>
        <v/>
      </c>
      <c r="DA41" s="458" t="str">
        <f t="shared" si="10"/>
        <v/>
      </c>
      <c r="DB41" s="458" t="str">
        <f t="shared" si="10"/>
        <v/>
      </c>
      <c r="DC41" s="458" t="str">
        <f t="shared" si="10"/>
        <v/>
      </c>
      <c r="DD41" s="458" t="str">
        <f t="shared" si="10"/>
        <v/>
      </c>
      <c r="DE41" s="458" t="str">
        <f t="shared" si="10"/>
        <v/>
      </c>
      <c r="DF41" s="458" t="str">
        <f t="shared" si="10"/>
        <v/>
      </c>
      <c r="DG41" s="458" t="str">
        <f t="shared" si="10"/>
        <v/>
      </c>
      <c r="DH41" s="458" t="str">
        <f t="shared" si="10"/>
        <v/>
      </c>
      <c r="DI41" s="458" t="str">
        <f t="shared" si="10"/>
        <v/>
      </c>
      <c r="DJ41" s="458" t="str">
        <f t="shared" si="10"/>
        <v/>
      </c>
      <c r="DK41" s="458" t="str">
        <f t="shared" si="10"/>
        <v/>
      </c>
      <c r="DL41" s="458" t="str">
        <f t="shared" si="10"/>
        <v/>
      </c>
      <c r="DM41" s="458" t="str">
        <f t="shared" si="10"/>
        <v/>
      </c>
      <c r="DN41" s="458" t="str">
        <f t="shared" si="10"/>
        <v/>
      </c>
      <c r="DO41" s="458" t="str">
        <f t="shared" si="10"/>
        <v/>
      </c>
      <c r="DP41" s="458" t="str">
        <f t="shared" si="10"/>
        <v/>
      </c>
      <c r="DQ41" s="458" t="str">
        <f t="shared" si="10"/>
        <v/>
      </c>
      <c r="DR41" s="458" t="str">
        <f t="shared" si="10"/>
        <v/>
      </c>
      <c r="DS41" s="458" t="str">
        <f t="shared" si="10"/>
        <v/>
      </c>
      <c r="DT41" s="458" t="str">
        <f t="shared" si="10"/>
        <v/>
      </c>
      <c r="DU41" s="458" t="str">
        <f t="shared" si="10"/>
        <v/>
      </c>
      <c r="DV41" s="458" t="str">
        <f t="shared" si="10"/>
        <v/>
      </c>
      <c r="DW41" s="458" t="str">
        <f t="shared" si="10"/>
        <v/>
      </c>
      <c r="DX41" s="458" t="str">
        <f t="shared" si="10"/>
        <v/>
      </c>
      <c r="DY41" s="458" t="str">
        <f t="shared" si="10"/>
        <v/>
      </c>
      <c r="DZ41" s="458" t="str">
        <f t="shared" si="10"/>
        <v/>
      </c>
      <c r="EA41" s="458" t="str">
        <f t="shared" si="10"/>
        <v/>
      </c>
      <c r="EB41" s="458" t="str">
        <f t="shared" si="10"/>
        <v/>
      </c>
      <c r="EC41" s="458" t="str">
        <f t="shared" si="10"/>
        <v/>
      </c>
      <c r="ED41" s="458" t="str">
        <f t="shared" si="10"/>
        <v/>
      </c>
      <c r="EE41" s="458" t="str">
        <f t="shared" si="10"/>
        <v/>
      </c>
      <c r="EF41" s="458" t="str">
        <f t="shared" si="10"/>
        <v/>
      </c>
      <c r="EG41" s="458" t="str">
        <f t="shared" si="10"/>
        <v/>
      </c>
      <c r="EH41" s="458" t="str">
        <f t="shared" si="10"/>
        <v/>
      </c>
      <c r="EI41" s="458" t="str">
        <f t="shared" si="10"/>
        <v/>
      </c>
      <c r="EJ41" s="458" t="str">
        <f t="shared" ref="EJ41:GU41" si="11">IF(EJ39=EJ40,"","ERROR")</f>
        <v/>
      </c>
      <c r="EK41" s="458" t="str">
        <f t="shared" si="11"/>
        <v/>
      </c>
      <c r="EL41" s="458" t="str">
        <f t="shared" si="11"/>
        <v/>
      </c>
      <c r="EM41" s="458" t="str">
        <f t="shared" si="11"/>
        <v/>
      </c>
      <c r="EN41" s="458" t="str">
        <f t="shared" si="11"/>
        <v/>
      </c>
      <c r="EO41" s="458" t="str">
        <f t="shared" si="11"/>
        <v/>
      </c>
      <c r="EP41" s="458" t="str">
        <f t="shared" si="11"/>
        <v/>
      </c>
      <c r="EQ41" s="458" t="str">
        <f t="shared" si="11"/>
        <v/>
      </c>
      <c r="ER41" s="458" t="str">
        <f t="shared" si="11"/>
        <v/>
      </c>
      <c r="ES41" s="458" t="str">
        <f t="shared" si="11"/>
        <v/>
      </c>
      <c r="ET41" s="458" t="str">
        <f t="shared" si="11"/>
        <v/>
      </c>
      <c r="EU41" s="458" t="str">
        <f t="shared" si="11"/>
        <v/>
      </c>
      <c r="EV41" s="458" t="str">
        <f t="shared" si="11"/>
        <v/>
      </c>
      <c r="EW41" s="458" t="str">
        <f t="shared" si="11"/>
        <v/>
      </c>
      <c r="EX41" s="458" t="str">
        <f t="shared" si="11"/>
        <v/>
      </c>
      <c r="EY41" s="458" t="str">
        <f t="shared" si="11"/>
        <v/>
      </c>
      <c r="EZ41" s="458" t="str">
        <f t="shared" si="11"/>
        <v/>
      </c>
      <c r="FA41" s="458" t="str">
        <f t="shared" si="11"/>
        <v/>
      </c>
      <c r="FB41" s="458" t="str">
        <f t="shared" si="11"/>
        <v/>
      </c>
      <c r="FC41" s="458" t="str">
        <f t="shared" si="11"/>
        <v/>
      </c>
      <c r="FD41" s="458" t="str">
        <f t="shared" si="11"/>
        <v/>
      </c>
      <c r="FE41" s="458" t="str">
        <f t="shared" si="11"/>
        <v/>
      </c>
      <c r="FF41" s="458" t="str">
        <f t="shared" si="11"/>
        <v/>
      </c>
      <c r="FG41" s="458" t="str">
        <f t="shared" si="11"/>
        <v/>
      </c>
      <c r="FH41" s="458" t="str">
        <f t="shared" si="11"/>
        <v/>
      </c>
      <c r="FI41" s="458" t="str">
        <f t="shared" si="11"/>
        <v/>
      </c>
      <c r="FJ41" s="458" t="str">
        <f t="shared" si="11"/>
        <v/>
      </c>
      <c r="FK41" s="458" t="str">
        <f t="shared" si="11"/>
        <v/>
      </c>
      <c r="FL41" s="458" t="str">
        <f t="shared" si="11"/>
        <v/>
      </c>
      <c r="FM41" s="458" t="str">
        <f t="shared" si="11"/>
        <v/>
      </c>
      <c r="FN41" s="458" t="str">
        <f t="shared" si="11"/>
        <v/>
      </c>
      <c r="FO41" s="458" t="str">
        <f t="shared" si="11"/>
        <v/>
      </c>
      <c r="FP41" s="458" t="str">
        <f t="shared" si="11"/>
        <v/>
      </c>
      <c r="FQ41" s="458" t="str">
        <f t="shared" si="11"/>
        <v/>
      </c>
      <c r="FR41" s="458" t="str">
        <f t="shared" si="11"/>
        <v/>
      </c>
      <c r="FS41" s="458" t="str">
        <f t="shared" si="11"/>
        <v/>
      </c>
      <c r="FT41" s="458" t="str">
        <f t="shared" si="11"/>
        <v/>
      </c>
      <c r="FU41" s="458" t="str">
        <f t="shared" si="11"/>
        <v/>
      </c>
      <c r="FV41" s="458" t="str">
        <f t="shared" si="11"/>
        <v/>
      </c>
      <c r="FW41" s="458" t="str">
        <f t="shared" si="11"/>
        <v/>
      </c>
      <c r="FX41" s="458" t="str">
        <f t="shared" si="11"/>
        <v/>
      </c>
      <c r="FY41" s="458" t="str">
        <f t="shared" si="11"/>
        <v/>
      </c>
      <c r="FZ41" s="458" t="str">
        <f t="shared" si="11"/>
        <v/>
      </c>
      <c r="GA41" s="458" t="str">
        <f t="shared" si="11"/>
        <v/>
      </c>
      <c r="GB41" s="458" t="str">
        <f t="shared" si="11"/>
        <v/>
      </c>
      <c r="GC41" s="458" t="str">
        <f t="shared" si="11"/>
        <v/>
      </c>
      <c r="GD41" s="458" t="str">
        <f t="shared" si="11"/>
        <v/>
      </c>
      <c r="GE41" s="458" t="str">
        <f t="shared" si="11"/>
        <v/>
      </c>
      <c r="GF41" s="458" t="str">
        <f t="shared" si="11"/>
        <v/>
      </c>
      <c r="GG41" s="458" t="str">
        <f t="shared" si="11"/>
        <v/>
      </c>
      <c r="GH41" s="458" t="str">
        <f t="shared" si="11"/>
        <v/>
      </c>
      <c r="GI41" s="458" t="str">
        <f t="shared" si="11"/>
        <v/>
      </c>
      <c r="GJ41" s="458" t="str">
        <f t="shared" si="11"/>
        <v/>
      </c>
      <c r="GK41" s="458" t="str">
        <f t="shared" si="11"/>
        <v/>
      </c>
      <c r="GL41" s="458" t="str">
        <f t="shared" si="11"/>
        <v/>
      </c>
      <c r="GM41" s="458" t="str">
        <f t="shared" si="11"/>
        <v/>
      </c>
      <c r="GN41" s="458" t="str">
        <f t="shared" si="11"/>
        <v/>
      </c>
      <c r="GO41" s="458" t="str">
        <f t="shared" si="11"/>
        <v/>
      </c>
      <c r="GP41" s="458" t="str">
        <f t="shared" si="11"/>
        <v/>
      </c>
      <c r="GQ41" s="458" t="str">
        <f t="shared" si="11"/>
        <v/>
      </c>
      <c r="GR41" s="458" t="str">
        <f t="shared" si="11"/>
        <v/>
      </c>
      <c r="GS41" s="458" t="str">
        <f t="shared" si="11"/>
        <v/>
      </c>
      <c r="GT41" s="458" t="str">
        <f t="shared" si="11"/>
        <v/>
      </c>
      <c r="GU41" s="458" t="str">
        <f t="shared" si="11"/>
        <v/>
      </c>
      <c r="GV41" s="458" t="str">
        <f t="shared" ref="GV41:JG41" si="12">IF(GV39=GV40,"","ERROR")</f>
        <v/>
      </c>
      <c r="GW41" s="458" t="str">
        <f t="shared" si="12"/>
        <v/>
      </c>
      <c r="GX41" s="458" t="str">
        <f t="shared" si="12"/>
        <v/>
      </c>
      <c r="GY41" s="458" t="str">
        <f t="shared" si="12"/>
        <v/>
      </c>
      <c r="GZ41" s="458" t="str">
        <f t="shared" si="12"/>
        <v/>
      </c>
      <c r="HA41" s="458" t="str">
        <f t="shared" si="12"/>
        <v/>
      </c>
      <c r="HB41" s="458" t="str">
        <f t="shared" si="12"/>
        <v/>
      </c>
      <c r="HC41" s="458" t="str">
        <f t="shared" si="12"/>
        <v/>
      </c>
      <c r="HD41" s="458" t="str">
        <f t="shared" si="12"/>
        <v/>
      </c>
      <c r="HE41" s="458" t="str">
        <f t="shared" si="12"/>
        <v/>
      </c>
      <c r="HF41" s="458" t="str">
        <f t="shared" si="12"/>
        <v/>
      </c>
      <c r="HG41" s="458" t="str">
        <f t="shared" si="12"/>
        <v/>
      </c>
      <c r="HH41" s="458" t="str">
        <f t="shared" si="12"/>
        <v/>
      </c>
      <c r="HI41" s="458" t="str">
        <f t="shared" si="12"/>
        <v/>
      </c>
      <c r="HJ41" s="458" t="str">
        <f t="shared" si="12"/>
        <v/>
      </c>
      <c r="HK41" s="458" t="str">
        <f t="shared" si="12"/>
        <v/>
      </c>
      <c r="HL41" s="458" t="str">
        <f t="shared" si="12"/>
        <v/>
      </c>
      <c r="HM41" s="458" t="str">
        <f t="shared" si="12"/>
        <v/>
      </c>
      <c r="HN41" s="458" t="str">
        <f t="shared" si="12"/>
        <v/>
      </c>
      <c r="HO41" s="458" t="str">
        <f t="shared" si="12"/>
        <v/>
      </c>
      <c r="HP41" s="458" t="str">
        <f t="shared" si="12"/>
        <v/>
      </c>
      <c r="HQ41" s="458" t="str">
        <f t="shared" si="12"/>
        <v/>
      </c>
      <c r="HR41" s="458" t="str">
        <f t="shared" si="12"/>
        <v/>
      </c>
      <c r="HS41" s="458" t="str">
        <f t="shared" si="12"/>
        <v/>
      </c>
      <c r="HT41" s="458" t="str">
        <f t="shared" si="12"/>
        <v/>
      </c>
      <c r="HU41" s="458" t="str">
        <f t="shared" si="12"/>
        <v/>
      </c>
      <c r="HV41" s="458" t="str">
        <f t="shared" si="12"/>
        <v/>
      </c>
      <c r="HW41" s="458" t="str">
        <f t="shared" si="12"/>
        <v/>
      </c>
      <c r="HX41" s="458" t="str">
        <f t="shared" si="12"/>
        <v/>
      </c>
      <c r="HY41" s="458" t="str">
        <f t="shared" si="12"/>
        <v/>
      </c>
      <c r="HZ41" s="458" t="str">
        <f t="shared" si="12"/>
        <v/>
      </c>
      <c r="IA41" s="458" t="str">
        <f t="shared" si="12"/>
        <v/>
      </c>
      <c r="IB41" s="458" t="str">
        <f t="shared" si="12"/>
        <v/>
      </c>
      <c r="IC41" s="458" t="str">
        <f t="shared" si="12"/>
        <v/>
      </c>
      <c r="ID41" s="458" t="str">
        <f t="shared" si="12"/>
        <v/>
      </c>
      <c r="IE41" s="458" t="str">
        <f t="shared" si="12"/>
        <v/>
      </c>
      <c r="IF41" s="458" t="str">
        <f t="shared" si="12"/>
        <v/>
      </c>
      <c r="IG41" s="458" t="str">
        <f t="shared" si="12"/>
        <v/>
      </c>
      <c r="IH41" s="458" t="str">
        <f t="shared" si="12"/>
        <v/>
      </c>
      <c r="II41" s="458" t="str">
        <f t="shared" si="12"/>
        <v/>
      </c>
      <c r="IJ41" s="458" t="str">
        <f t="shared" si="12"/>
        <v/>
      </c>
      <c r="IK41" s="458" t="str">
        <f t="shared" si="12"/>
        <v/>
      </c>
      <c r="IL41" s="458" t="str">
        <f t="shared" si="12"/>
        <v/>
      </c>
      <c r="IM41" s="458" t="str">
        <f t="shared" si="12"/>
        <v/>
      </c>
      <c r="IN41" s="458" t="str">
        <f t="shared" si="12"/>
        <v/>
      </c>
      <c r="IO41" s="458" t="str">
        <f t="shared" si="12"/>
        <v/>
      </c>
      <c r="IP41" s="458" t="str">
        <f t="shared" si="12"/>
        <v/>
      </c>
      <c r="IQ41" s="458" t="str">
        <f t="shared" si="12"/>
        <v/>
      </c>
      <c r="IR41" s="458" t="str">
        <f t="shared" si="12"/>
        <v/>
      </c>
      <c r="IS41" s="458" t="str">
        <f t="shared" si="12"/>
        <v/>
      </c>
      <c r="IT41" s="458" t="str">
        <f t="shared" si="12"/>
        <v/>
      </c>
      <c r="IU41" s="458" t="str">
        <f t="shared" si="12"/>
        <v/>
      </c>
      <c r="IV41" s="458" t="str">
        <f t="shared" si="12"/>
        <v/>
      </c>
      <c r="IW41" s="458" t="str">
        <f t="shared" si="12"/>
        <v/>
      </c>
      <c r="IX41" s="458" t="str">
        <f t="shared" si="12"/>
        <v/>
      </c>
      <c r="IY41" s="458" t="str">
        <f t="shared" si="12"/>
        <v/>
      </c>
      <c r="IZ41" s="458" t="str">
        <f t="shared" si="12"/>
        <v/>
      </c>
      <c r="JA41" s="458" t="str">
        <f t="shared" si="12"/>
        <v/>
      </c>
      <c r="JB41" s="458" t="str">
        <f t="shared" si="12"/>
        <v/>
      </c>
      <c r="JC41" s="458" t="str">
        <f t="shared" si="12"/>
        <v/>
      </c>
      <c r="JD41" s="458" t="str">
        <f t="shared" si="12"/>
        <v/>
      </c>
      <c r="JE41" s="458" t="str">
        <f t="shared" si="12"/>
        <v/>
      </c>
      <c r="JF41" s="458" t="str">
        <f t="shared" si="12"/>
        <v/>
      </c>
      <c r="JG41" s="458" t="str">
        <f t="shared" si="12"/>
        <v/>
      </c>
      <c r="JH41" s="458" t="str">
        <f t="shared" ref="JH41:LS41" si="13">IF(JH39=JH40,"","ERROR")</f>
        <v/>
      </c>
      <c r="JI41" s="458" t="str">
        <f t="shared" si="13"/>
        <v/>
      </c>
      <c r="JJ41" s="458" t="str">
        <f t="shared" si="13"/>
        <v/>
      </c>
      <c r="JK41" s="458" t="str">
        <f t="shared" si="13"/>
        <v/>
      </c>
      <c r="JL41" s="458" t="str">
        <f t="shared" si="13"/>
        <v/>
      </c>
      <c r="JM41" s="458" t="str">
        <f t="shared" si="13"/>
        <v/>
      </c>
      <c r="JN41" s="458" t="str">
        <f t="shared" si="13"/>
        <v/>
      </c>
      <c r="JO41" s="458" t="str">
        <f t="shared" si="13"/>
        <v/>
      </c>
      <c r="JP41" s="458" t="str">
        <f t="shared" si="13"/>
        <v/>
      </c>
      <c r="JQ41" s="458" t="str">
        <f t="shared" si="13"/>
        <v/>
      </c>
      <c r="JR41" s="458" t="str">
        <f t="shared" si="13"/>
        <v/>
      </c>
      <c r="JS41" s="458" t="str">
        <f t="shared" si="13"/>
        <v/>
      </c>
      <c r="JT41" s="458" t="str">
        <f t="shared" si="13"/>
        <v/>
      </c>
      <c r="JU41" s="458" t="str">
        <f t="shared" si="13"/>
        <v/>
      </c>
      <c r="JV41" s="458" t="str">
        <f t="shared" si="13"/>
        <v/>
      </c>
      <c r="JW41" s="458" t="str">
        <f t="shared" si="13"/>
        <v/>
      </c>
      <c r="JX41" s="458" t="str">
        <f t="shared" si="13"/>
        <v/>
      </c>
      <c r="JY41" s="458" t="str">
        <f t="shared" si="13"/>
        <v/>
      </c>
      <c r="JZ41" s="458" t="str">
        <f t="shared" si="13"/>
        <v/>
      </c>
      <c r="KA41" s="458" t="str">
        <f t="shared" si="13"/>
        <v/>
      </c>
      <c r="KB41" s="458" t="str">
        <f t="shared" si="13"/>
        <v/>
      </c>
      <c r="KC41" s="458" t="str">
        <f t="shared" si="13"/>
        <v/>
      </c>
      <c r="KD41" s="458" t="str">
        <f t="shared" si="13"/>
        <v/>
      </c>
      <c r="KE41" s="458" t="str">
        <f t="shared" si="13"/>
        <v/>
      </c>
      <c r="KF41" s="458" t="str">
        <f t="shared" si="13"/>
        <v/>
      </c>
      <c r="KG41" s="458" t="str">
        <f t="shared" si="13"/>
        <v/>
      </c>
      <c r="KH41" s="458" t="str">
        <f t="shared" si="13"/>
        <v/>
      </c>
      <c r="KI41" s="458" t="str">
        <f t="shared" si="13"/>
        <v/>
      </c>
      <c r="KJ41" s="458" t="str">
        <f t="shared" si="13"/>
        <v/>
      </c>
      <c r="KK41" s="458" t="str">
        <f t="shared" si="13"/>
        <v/>
      </c>
      <c r="KL41" s="458" t="str">
        <f t="shared" si="13"/>
        <v/>
      </c>
      <c r="KM41" s="458" t="str">
        <f t="shared" si="13"/>
        <v/>
      </c>
      <c r="KN41" s="458" t="str">
        <f t="shared" si="13"/>
        <v/>
      </c>
      <c r="KO41" s="458" t="str">
        <f t="shared" si="13"/>
        <v/>
      </c>
      <c r="KP41" s="458" t="str">
        <f t="shared" si="13"/>
        <v/>
      </c>
      <c r="KQ41" s="458" t="str">
        <f t="shared" si="13"/>
        <v/>
      </c>
      <c r="KR41" s="458" t="str">
        <f t="shared" si="13"/>
        <v/>
      </c>
      <c r="KS41" s="458" t="str">
        <f t="shared" si="13"/>
        <v/>
      </c>
      <c r="KT41" s="458" t="str">
        <f t="shared" si="13"/>
        <v/>
      </c>
      <c r="KU41" s="458" t="str">
        <f t="shared" si="13"/>
        <v/>
      </c>
      <c r="KV41" s="458" t="str">
        <f t="shared" si="13"/>
        <v/>
      </c>
      <c r="KW41" s="458" t="str">
        <f t="shared" si="13"/>
        <v/>
      </c>
      <c r="KX41" s="458" t="str">
        <f t="shared" si="13"/>
        <v/>
      </c>
      <c r="KY41" s="458" t="str">
        <f t="shared" si="13"/>
        <v/>
      </c>
      <c r="KZ41" s="458" t="str">
        <f t="shared" si="13"/>
        <v/>
      </c>
      <c r="LA41" s="458" t="str">
        <f t="shared" si="13"/>
        <v/>
      </c>
      <c r="LB41" s="458" t="str">
        <f t="shared" si="13"/>
        <v/>
      </c>
      <c r="LC41" s="458" t="str">
        <f t="shared" si="13"/>
        <v/>
      </c>
      <c r="LD41" s="458" t="str">
        <f t="shared" si="13"/>
        <v/>
      </c>
      <c r="LE41" s="458" t="str">
        <f t="shared" si="13"/>
        <v/>
      </c>
      <c r="LF41" s="458" t="str">
        <f t="shared" si="13"/>
        <v/>
      </c>
      <c r="LG41" s="458" t="str">
        <f t="shared" si="13"/>
        <v/>
      </c>
      <c r="LH41" s="458" t="str">
        <f t="shared" si="13"/>
        <v/>
      </c>
      <c r="LI41" s="458" t="str">
        <f t="shared" si="13"/>
        <v/>
      </c>
      <c r="LJ41" s="458" t="str">
        <f t="shared" si="13"/>
        <v/>
      </c>
      <c r="LK41" s="458" t="str">
        <f t="shared" si="13"/>
        <v/>
      </c>
      <c r="LL41" s="458" t="str">
        <f t="shared" si="13"/>
        <v/>
      </c>
      <c r="LM41" s="458" t="str">
        <f t="shared" si="13"/>
        <v/>
      </c>
      <c r="LN41" s="458" t="str">
        <f t="shared" si="13"/>
        <v/>
      </c>
      <c r="LO41" s="458" t="str">
        <f t="shared" si="13"/>
        <v/>
      </c>
      <c r="LP41" s="458" t="str">
        <f t="shared" si="13"/>
        <v/>
      </c>
      <c r="LQ41" s="458" t="str">
        <f t="shared" si="13"/>
        <v/>
      </c>
      <c r="LR41" s="458" t="str">
        <f t="shared" si="13"/>
        <v/>
      </c>
      <c r="LS41" s="458" t="str">
        <f t="shared" si="13"/>
        <v/>
      </c>
      <c r="LT41" s="458" t="str">
        <f t="shared" ref="LT41:OE41" si="14">IF(LT39=LT40,"","ERROR")</f>
        <v/>
      </c>
      <c r="LU41" s="458" t="str">
        <f t="shared" si="14"/>
        <v/>
      </c>
      <c r="LV41" s="458" t="str">
        <f t="shared" si="14"/>
        <v/>
      </c>
      <c r="LW41" s="458" t="str">
        <f t="shared" si="14"/>
        <v/>
      </c>
      <c r="LX41" s="458" t="str">
        <f t="shared" si="14"/>
        <v/>
      </c>
      <c r="LY41" s="458" t="str">
        <f t="shared" si="14"/>
        <v/>
      </c>
      <c r="LZ41" s="458" t="str">
        <f t="shared" si="14"/>
        <v/>
      </c>
      <c r="MA41" s="458" t="str">
        <f t="shared" si="14"/>
        <v/>
      </c>
      <c r="MB41" s="458" t="str">
        <f t="shared" si="14"/>
        <v/>
      </c>
      <c r="MC41" s="458" t="str">
        <f t="shared" si="14"/>
        <v/>
      </c>
      <c r="MD41" s="458" t="str">
        <f t="shared" si="14"/>
        <v/>
      </c>
      <c r="ME41" s="458" t="str">
        <f t="shared" si="14"/>
        <v/>
      </c>
      <c r="MF41" s="458" t="str">
        <f t="shared" si="14"/>
        <v/>
      </c>
      <c r="MG41" s="458" t="str">
        <f t="shared" si="14"/>
        <v/>
      </c>
      <c r="MH41" s="458" t="str">
        <f t="shared" si="14"/>
        <v/>
      </c>
      <c r="MI41" s="458" t="str">
        <f t="shared" si="14"/>
        <v/>
      </c>
      <c r="MJ41" s="458" t="str">
        <f t="shared" si="14"/>
        <v/>
      </c>
      <c r="MK41" s="458" t="str">
        <f t="shared" si="14"/>
        <v/>
      </c>
      <c r="ML41" s="458" t="str">
        <f t="shared" si="14"/>
        <v/>
      </c>
      <c r="MM41" s="458" t="str">
        <f t="shared" si="14"/>
        <v/>
      </c>
      <c r="MN41" s="458" t="str">
        <f t="shared" si="14"/>
        <v/>
      </c>
      <c r="MO41" s="458" t="str">
        <f t="shared" si="14"/>
        <v/>
      </c>
      <c r="MP41" s="458" t="str">
        <f t="shared" si="14"/>
        <v/>
      </c>
      <c r="MQ41" s="458" t="str">
        <f t="shared" si="14"/>
        <v/>
      </c>
      <c r="MR41" s="458" t="str">
        <f t="shared" si="14"/>
        <v/>
      </c>
      <c r="MS41" s="458" t="str">
        <f t="shared" si="14"/>
        <v/>
      </c>
      <c r="MT41" s="458" t="str">
        <f t="shared" si="14"/>
        <v/>
      </c>
      <c r="MU41" s="458" t="str">
        <f t="shared" si="14"/>
        <v/>
      </c>
      <c r="MV41" s="458" t="str">
        <f t="shared" si="14"/>
        <v/>
      </c>
      <c r="MW41" s="458" t="str">
        <f t="shared" si="14"/>
        <v/>
      </c>
      <c r="MX41" s="458" t="str">
        <f t="shared" si="14"/>
        <v/>
      </c>
      <c r="MY41" s="458" t="str">
        <f t="shared" si="14"/>
        <v/>
      </c>
      <c r="MZ41" s="458" t="str">
        <f t="shared" si="14"/>
        <v/>
      </c>
      <c r="NA41" s="458" t="str">
        <f t="shared" si="14"/>
        <v/>
      </c>
      <c r="NB41" s="458" t="str">
        <f t="shared" si="14"/>
        <v/>
      </c>
      <c r="NC41" s="458" t="str">
        <f t="shared" si="14"/>
        <v/>
      </c>
      <c r="ND41" s="458" t="str">
        <f t="shared" si="14"/>
        <v/>
      </c>
      <c r="NE41" s="458" t="str">
        <f t="shared" si="14"/>
        <v/>
      </c>
      <c r="NF41" s="458" t="str">
        <f t="shared" si="14"/>
        <v/>
      </c>
      <c r="NG41" s="458" t="str">
        <f t="shared" si="14"/>
        <v/>
      </c>
      <c r="NH41" s="458" t="str">
        <f t="shared" si="14"/>
        <v/>
      </c>
      <c r="NI41" s="458" t="str">
        <f t="shared" si="14"/>
        <v/>
      </c>
      <c r="NJ41" s="458" t="str">
        <f t="shared" si="14"/>
        <v/>
      </c>
      <c r="NK41" s="458" t="str">
        <f t="shared" si="14"/>
        <v/>
      </c>
      <c r="NL41" s="458" t="str">
        <f t="shared" si="14"/>
        <v/>
      </c>
      <c r="NM41" s="458" t="str">
        <f t="shared" si="14"/>
        <v/>
      </c>
      <c r="NN41" s="458" t="str">
        <f t="shared" si="14"/>
        <v/>
      </c>
      <c r="NO41" s="458" t="str">
        <f t="shared" si="14"/>
        <v/>
      </c>
      <c r="NP41" s="458" t="str">
        <f t="shared" si="14"/>
        <v/>
      </c>
      <c r="NQ41" s="458" t="str">
        <f t="shared" si="14"/>
        <v/>
      </c>
      <c r="NR41" s="458" t="str">
        <f t="shared" si="14"/>
        <v/>
      </c>
      <c r="NS41" s="458" t="str">
        <f t="shared" si="14"/>
        <v/>
      </c>
      <c r="NT41" s="458" t="str">
        <f t="shared" si="14"/>
        <v/>
      </c>
      <c r="NU41" s="458" t="str">
        <f t="shared" si="14"/>
        <v/>
      </c>
      <c r="NV41" s="458" t="str">
        <f t="shared" si="14"/>
        <v/>
      </c>
      <c r="NW41" s="458" t="str">
        <f t="shared" si="14"/>
        <v/>
      </c>
      <c r="NX41" s="458" t="str">
        <f t="shared" si="14"/>
        <v/>
      </c>
      <c r="NY41" s="458" t="str">
        <f t="shared" si="14"/>
        <v/>
      </c>
      <c r="NZ41" s="458" t="str">
        <f t="shared" si="14"/>
        <v/>
      </c>
      <c r="OA41" s="458" t="str">
        <f t="shared" si="14"/>
        <v/>
      </c>
      <c r="OB41" s="458" t="str">
        <f t="shared" si="14"/>
        <v/>
      </c>
      <c r="OC41" s="458" t="str">
        <f t="shared" si="14"/>
        <v/>
      </c>
      <c r="OD41" s="458" t="str">
        <f t="shared" si="14"/>
        <v/>
      </c>
      <c r="OE41" s="458" t="str">
        <f t="shared" si="14"/>
        <v/>
      </c>
      <c r="OF41" s="458" t="str">
        <f t="shared" ref="OF41:QQ41" si="15">IF(OF39=OF40,"","ERROR")</f>
        <v/>
      </c>
      <c r="OG41" s="458" t="str">
        <f t="shared" si="15"/>
        <v/>
      </c>
      <c r="OH41" s="458" t="str">
        <f t="shared" si="15"/>
        <v/>
      </c>
      <c r="OI41" s="458" t="str">
        <f t="shared" si="15"/>
        <v/>
      </c>
      <c r="OJ41" s="458" t="str">
        <f t="shared" si="15"/>
        <v/>
      </c>
      <c r="OK41" s="458" t="str">
        <f t="shared" si="15"/>
        <v/>
      </c>
      <c r="OL41" s="458" t="str">
        <f t="shared" si="15"/>
        <v/>
      </c>
      <c r="OM41" s="458" t="str">
        <f t="shared" si="15"/>
        <v/>
      </c>
      <c r="ON41" s="458" t="str">
        <f t="shared" si="15"/>
        <v/>
      </c>
      <c r="OO41" s="458" t="str">
        <f t="shared" si="15"/>
        <v/>
      </c>
      <c r="OP41" s="458" t="str">
        <f t="shared" si="15"/>
        <v/>
      </c>
      <c r="OQ41" s="458" t="str">
        <f t="shared" si="15"/>
        <v/>
      </c>
      <c r="OR41" s="458" t="str">
        <f t="shared" si="15"/>
        <v/>
      </c>
      <c r="OS41" s="458" t="str">
        <f t="shared" si="15"/>
        <v/>
      </c>
      <c r="OT41" s="458" t="str">
        <f t="shared" si="15"/>
        <v/>
      </c>
      <c r="OU41" s="458" t="str">
        <f t="shared" si="15"/>
        <v/>
      </c>
      <c r="OV41" s="458" t="str">
        <f t="shared" si="15"/>
        <v/>
      </c>
      <c r="OW41" s="458" t="str">
        <f t="shared" si="15"/>
        <v/>
      </c>
      <c r="OX41" s="458" t="str">
        <f t="shared" si="15"/>
        <v/>
      </c>
      <c r="OY41" s="458" t="str">
        <f t="shared" si="15"/>
        <v/>
      </c>
      <c r="OZ41" s="458" t="str">
        <f t="shared" si="15"/>
        <v/>
      </c>
      <c r="PA41" s="458" t="str">
        <f t="shared" si="15"/>
        <v/>
      </c>
      <c r="PB41" s="458" t="str">
        <f t="shared" si="15"/>
        <v/>
      </c>
      <c r="PC41" s="458" t="str">
        <f t="shared" si="15"/>
        <v/>
      </c>
      <c r="PD41" s="458" t="str">
        <f t="shared" si="15"/>
        <v/>
      </c>
      <c r="PE41" s="458" t="str">
        <f t="shared" si="15"/>
        <v/>
      </c>
      <c r="PF41" s="458" t="str">
        <f t="shared" si="15"/>
        <v/>
      </c>
      <c r="PG41" s="458" t="str">
        <f t="shared" si="15"/>
        <v/>
      </c>
      <c r="PH41" s="458" t="str">
        <f t="shared" si="15"/>
        <v/>
      </c>
      <c r="PI41" s="458" t="str">
        <f t="shared" si="15"/>
        <v/>
      </c>
      <c r="PJ41" s="458" t="str">
        <f t="shared" si="15"/>
        <v/>
      </c>
      <c r="PK41" s="458" t="str">
        <f t="shared" si="15"/>
        <v/>
      </c>
      <c r="PL41" s="458" t="str">
        <f t="shared" si="15"/>
        <v/>
      </c>
      <c r="PM41" s="458" t="str">
        <f t="shared" si="15"/>
        <v/>
      </c>
      <c r="PN41" s="458" t="str">
        <f t="shared" si="15"/>
        <v/>
      </c>
      <c r="PO41" s="458" t="str">
        <f t="shared" si="15"/>
        <v/>
      </c>
      <c r="PP41" s="458" t="str">
        <f t="shared" si="15"/>
        <v/>
      </c>
      <c r="PQ41" s="458" t="str">
        <f t="shared" si="15"/>
        <v/>
      </c>
      <c r="PR41" s="458" t="str">
        <f t="shared" si="15"/>
        <v/>
      </c>
      <c r="PS41" s="458" t="str">
        <f t="shared" si="15"/>
        <v/>
      </c>
      <c r="PT41" s="458" t="str">
        <f t="shared" si="15"/>
        <v/>
      </c>
      <c r="PU41" s="458" t="str">
        <f t="shared" si="15"/>
        <v/>
      </c>
      <c r="PV41" s="458" t="str">
        <f t="shared" si="15"/>
        <v/>
      </c>
      <c r="PW41" s="458" t="str">
        <f t="shared" si="15"/>
        <v/>
      </c>
      <c r="PX41" s="458" t="str">
        <f t="shared" si="15"/>
        <v/>
      </c>
      <c r="PY41" s="458" t="str">
        <f t="shared" si="15"/>
        <v/>
      </c>
      <c r="PZ41" s="458" t="str">
        <f t="shared" si="15"/>
        <v/>
      </c>
      <c r="QA41" s="458" t="str">
        <f t="shared" si="15"/>
        <v/>
      </c>
      <c r="QB41" s="458" t="str">
        <f t="shared" si="15"/>
        <v/>
      </c>
      <c r="QC41" s="458" t="str">
        <f t="shared" si="15"/>
        <v/>
      </c>
      <c r="QD41" s="458" t="str">
        <f t="shared" si="15"/>
        <v/>
      </c>
      <c r="QE41" s="458" t="str">
        <f t="shared" si="15"/>
        <v/>
      </c>
      <c r="QF41" s="458" t="str">
        <f t="shared" si="15"/>
        <v/>
      </c>
      <c r="QG41" s="458" t="str">
        <f t="shared" si="15"/>
        <v/>
      </c>
      <c r="QH41" s="458" t="str">
        <f t="shared" si="15"/>
        <v/>
      </c>
      <c r="QI41" s="458" t="str">
        <f t="shared" si="15"/>
        <v/>
      </c>
      <c r="QJ41" s="458" t="str">
        <f t="shared" si="15"/>
        <v/>
      </c>
      <c r="QK41" s="458" t="str">
        <f t="shared" si="15"/>
        <v/>
      </c>
      <c r="QL41" s="458" t="str">
        <f t="shared" si="15"/>
        <v/>
      </c>
      <c r="QM41" s="458" t="str">
        <f t="shared" si="15"/>
        <v/>
      </c>
      <c r="QN41" s="458" t="str">
        <f t="shared" si="15"/>
        <v/>
      </c>
      <c r="QO41" s="458" t="str">
        <f t="shared" si="15"/>
        <v/>
      </c>
      <c r="QP41" s="458" t="str">
        <f t="shared" si="15"/>
        <v/>
      </c>
      <c r="QQ41" s="458" t="str">
        <f t="shared" si="15"/>
        <v/>
      </c>
      <c r="QR41" s="458" t="str">
        <f t="shared" ref="QR41:RZ41" si="16">IF(QR39=QR40,"","ERROR")</f>
        <v/>
      </c>
      <c r="QS41" s="458" t="str">
        <f t="shared" si="16"/>
        <v/>
      </c>
      <c r="QT41" s="458" t="str">
        <f t="shared" si="16"/>
        <v/>
      </c>
      <c r="QU41" s="458" t="str">
        <f t="shared" si="16"/>
        <v/>
      </c>
      <c r="QV41" s="458" t="str">
        <f t="shared" si="16"/>
        <v/>
      </c>
      <c r="QW41" s="458" t="str">
        <f t="shared" si="16"/>
        <v/>
      </c>
      <c r="QX41" s="458" t="str">
        <f t="shared" si="16"/>
        <v/>
      </c>
      <c r="QY41" s="458" t="str">
        <f t="shared" si="16"/>
        <v/>
      </c>
      <c r="QZ41" s="458" t="str">
        <f t="shared" si="16"/>
        <v/>
      </c>
      <c r="RA41" s="458" t="str">
        <f t="shared" si="16"/>
        <v/>
      </c>
      <c r="RB41" s="458" t="str">
        <f t="shared" si="16"/>
        <v/>
      </c>
      <c r="RC41" s="458" t="str">
        <f t="shared" si="16"/>
        <v/>
      </c>
      <c r="RD41" s="458" t="str">
        <f t="shared" si="16"/>
        <v/>
      </c>
      <c r="RE41" s="458" t="str">
        <f t="shared" si="16"/>
        <v/>
      </c>
      <c r="RF41" s="458" t="str">
        <f t="shared" si="16"/>
        <v/>
      </c>
      <c r="RG41" s="458" t="str">
        <f t="shared" si="16"/>
        <v/>
      </c>
      <c r="RH41" s="458" t="str">
        <f t="shared" si="16"/>
        <v/>
      </c>
      <c r="RI41" s="458" t="str">
        <f t="shared" si="16"/>
        <v/>
      </c>
      <c r="RJ41" s="458" t="str">
        <f t="shared" si="16"/>
        <v/>
      </c>
      <c r="RK41" s="458" t="str">
        <f t="shared" si="16"/>
        <v/>
      </c>
      <c r="RL41" s="458" t="str">
        <f t="shared" si="16"/>
        <v/>
      </c>
      <c r="RM41" s="458" t="str">
        <f t="shared" si="16"/>
        <v/>
      </c>
      <c r="RN41" s="458" t="str">
        <f t="shared" si="16"/>
        <v/>
      </c>
      <c r="RO41" s="458" t="str">
        <f t="shared" si="16"/>
        <v/>
      </c>
      <c r="RP41" s="458" t="str">
        <f t="shared" si="16"/>
        <v/>
      </c>
      <c r="RQ41" s="458" t="str">
        <f t="shared" si="16"/>
        <v/>
      </c>
      <c r="RR41" s="458" t="str">
        <f t="shared" si="16"/>
        <v/>
      </c>
      <c r="RS41" s="458" t="str">
        <f t="shared" si="16"/>
        <v/>
      </c>
      <c r="RT41" s="458" t="str">
        <f t="shared" si="16"/>
        <v/>
      </c>
      <c r="RU41" s="458" t="str">
        <f t="shared" si="16"/>
        <v/>
      </c>
      <c r="RV41" s="458" t="str">
        <f t="shared" si="16"/>
        <v/>
      </c>
      <c r="RW41" s="458" t="str">
        <f t="shared" si="16"/>
        <v/>
      </c>
      <c r="RX41" s="458" t="str">
        <f t="shared" si="16"/>
        <v/>
      </c>
      <c r="RY41" s="458" t="str">
        <f t="shared" si="16"/>
        <v/>
      </c>
      <c r="RZ41" s="458" t="str">
        <f t="shared" si="16"/>
        <v/>
      </c>
      <c r="SA41" s="458" t="str">
        <f>IF(SA39=SA40,"","ERROR")</f>
        <v/>
      </c>
    </row>
    <row r="42" spans="1:496">
      <c r="A42" s="523"/>
      <c r="B42" s="458"/>
      <c r="C42" s="458"/>
      <c r="D42" s="458"/>
      <c r="E42" s="507"/>
      <c r="F42" s="507"/>
      <c r="G42" s="507"/>
      <c r="H42" s="507"/>
      <c r="I42" s="507"/>
      <c r="J42" s="507"/>
      <c r="K42" s="507"/>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58"/>
      <c r="BD42" s="458"/>
      <c r="BE42" s="458"/>
      <c r="BF42" s="458"/>
      <c r="BG42" s="458"/>
      <c r="BH42" s="458"/>
      <c r="BI42" s="458"/>
      <c r="BJ42" s="458"/>
      <c r="BK42" s="458"/>
      <c r="BL42" s="458"/>
      <c r="BM42" s="458"/>
      <c r="BN42" s="458"/>
      <c r="BO42" s="458"/>
      <c r="BP42" s="458"/>
      <c r="BQ42" s="458"/>
      <c r="BR42" s="458"/>
      <c r="BS42" s="458"/>
      <c r="BT42" s="458"/>
      <c r="BU42" s="458"/>
      <c r="BV42" s="458"/>
      <c r="BW42" s="458"/>
      <c r="BX42" s="458"/>
      <c r="BY42" s="458"/>
      <c r="BZ42" s="458"/>
      <c r="CA42" s="458"/>
      <c r="CB42" s="458"/>
      <c r="CC42" s="458"/>
      <c r="CD42" s="458"/>
      <c r="CE42" s="458"/>
      <c r="CF42" s="458"/>
      <c r="CG42" s="458"/>
      <c r="CH42" s="458"/>
      <c r="CI42" s="458"/>
      <c r="CJ42" s="458"/>
      <c r="CK42" s="458"/>
      <c r="CL42" s="458"/>
      <c r="CM42" s="458"/>
      <c r="CN42" s="458"/>
      <c r="CO42" s="458"/>
      <c r="CP42" s="458"/>
      <c r="CQ42" s="458"/>
      <c r="CR42" s="458"/>
      <c r="CS42" s="458"/>
      <c r="CT42" s="458"/>
      <c r="CU42" s="458"/>
      <c r="CV42" s="458"/>
      <c r="CW42" s="458"/>
      <c r="CX42" s="458"/>
      <c r="CY42" s="519"/>
      <c r="CZ42" s="520"/>
      <c r="DA42" s="464"/>
      <c r="DB42" s="458"/>
      <c r="DC42" s="458"/>
      <c r="DD42" s="458"/>
      <c r="DE42" s="458"/>
      <c r="DF42" s="458"/>
      <c r="DG42" s="458"/>
      <c r="DH42" s="458"/>
      <c r="DI42" s="458"/>
      <c r="DJ42" s="458"/>
      <c r="DK42" s="458"/>
      <c r="DL42" s="458"/>
      <c r="DM42" s="458"/>
      <c r="DN42" s="458"/>
      <c r="DO42" s="458"/>
      <c r="DP42" s="458"/>
      <c r="DQ42" s="458"/>
      <c r="DR42" s="458"/>
      <c r="DS42" s="458"/>
      <c r="DT42" s="458"/>
      <c r="DU42" s="458"/>
      <c r="DV42" s="458"/>
      <c r="DW42" s="458"/>
      <c r="DX42" s="458"/>
      <c r="DY42" s="458"/>
      <c r="DZ42" s="458"/>
      <c r="EA42" s="458"/>
      <c r="EB42" s="458"/>
      <c r="EC42" s="458"/>
      <c r="ED42" s="458"/>
      <c r="EE42" s="458"/>
      <c r="EF42" s="458"/>
      <c r="EG42" s="458"/>
      <c r="EH42" s="458"/>
      <c r="EI42" s="458"/>
      <c r="EJ42" s="458"/>
      <c r="EK42" s="458"/>
      <c r="EL42" s="458"/>
      <c r="EM42" s="458"/>
      <c r="EN42" s="458"/>
      <c r="EO42" s="458"/>
      <c r="EP42" s="458"/>
      <c r="EQ42" s="458"/>
      <c r="ER42" s="458"/>
      <c r="ES42" s="458"/>
      <c r="ET42" s="458"/>
      <c r="EU42" s="458"/>
      <c r="EV42" s="458"/>
      <c r="EW42" s="458"/>
      <c r="EX42" s="458"/>
      <c r="EY42" s="458"/>
      <c r="EZ42" s="458"/>
      <c r="FA42" s="458"/>
      <c r="FB42" s="458"/>
      <c r="FC42" s="458"/>
      <c r="FD42" s="458"/>
      <c r="FE42" s="458"/>
      <c r="FF42" s="458"/>
      <c r="FG42" s="458"/>
      <c r="FH42" s="458"/>
      <c r="FI42" s="458"/>
      <c r="FJ42" s="458"/>
      <c r="FK42" s="458"/>
      <c r="FL42" s="458"/>
      <c r="FM42" s="458"/>
      <c r="FN42" s="458"/>
      <c r="FO42" s="458"/>
      <c r="FP42" s="458"/>
      <c r="FQ42" s="458"/>
      <c r="FR42" s="458"/>
      <c r="FS42" s="458"/>
      <c r="FT42" s="458"/>
      <c r="FU42" s="458"/>
      <c r="FV42" s="458"/>
      <c r="FW42" s="458"/>
      <c r="FX42" s="458"/>
      <c r="FY42" s="458"/>
      <c r="FZ42" s="458"/>
      <c r="GA42" s="458"/>
      <c r="GB42" s="458"/>
      <c r="GC42" s="458"/>
      <c r="GD42" s="458"/>
      <c r="GE42" s="458"/>
      <c r="GF42" s="458"/>
      <c r="GG42" s="458"/>
      <c r="GH42" s="458"/>
      <c r="GI42" s="458"/>
      <c r="GJ42" s="458"/>
      <c r="GK42" s="458"/>
      <c r="GL42" s="458"/>
      <c r="GM42" s="458"/>
      <c r="GN42" s="458"/>
      <c r="GO42" s="458"/>
      <c r="GP42" s="458"/>
      <c r="GQ42" s="458"/>
      <c r="GR42" s="458"/>
      <c r="GS42" s="458"/>
      <c r="GT42" s="458"/>
      <c r="GU42" s="458"/>
      <c r="GV42" s="458"/>
      <c r="GW42" s="458"/>
      <c r="GX42" s="458"/>
      <c r="GY42" s="458"/>
      <c r="GZ42" s="458"/>
      <c r="HA42" s="458"/>
      <c r="HB42" s="458"/>
      <c r="HC42" s="458"/>
      <c r="HD42" s="458"/>
      <c r="HE42" s="458"/>
      <c r="HF42" s="458"/>
      <c r="HG42" s="458"/>
      <c r="HH42" s="458"/>
      <c r="HI42" s="458"/>
      <c r="HJ42" s="458"/>
      <c r="HK42" s="458"/>
      <c r="HL42" s="458"/>
      <c r="HM42" s="458"/>
      <c r="HN42" s="458"/>
      <c r="HO42" s="458"/>
      <c r="HP42" s="458"/>
      <c r="HQ42" s="458"/>
      <c r="HR42" s="458"/>
      <c r="HS42" s="458"/>
      <c r="HT42" s="458"/>
      <c r="HU42" s="458"/>
      <c r="HV42" s="458"/>
      <c r="HW42" s="458"/>
      <c r="HX42" s="458"/>
      <c r="HY42" s="458"/>
      <c r="HZ42" s="458"/>
      <c r="IA42" s="458"/>
      <c r="IB42" s="458"/>
      <c r="IC42" s="458"/>
      <c r="ID42" s="458"/>
      <c r="IE42" s="458"/>
      <c r="IF42" s="458"/>
      <c r="IG42" s="458"/>
      <c r="IH42" s="458"/>
      <c r="II42" s="458"/>
      <c r="IJ42" s="458"/>
      <c r="IK42" s="458"/>
      <c r="IL42" s="458"/>
      <c r="IM42" s="458"/>
      <c r="IN42" s="458"/>
      <c r="IO42" s="458"/>
      <c r="IP42" s="458"/>
      <c r="IQ42" s="458"/>
      <c r="IR42" s="458"/>
      <c r="IS42" s="458"/>
      <c r="IT42" s="458"/>
      <c r="IU42" s="458"/>
      <c r="IV42" s="458"/>
      <c r="IW42" s="458"/>
      <c r="IX42" s="458"/>
      <c r="IY42" s="458"/>
      <c r="IZ42" s="458"/>
      <c r="JA42" s="458"/>
      <c r="JB42" s="458"/>
      <c r="JC42" s="458"/>
      <c r="JD42" s="458"/>
      <c r="JE42" s="458"/>
      <c r="JF42" s="458"/>
      <c r="JG42" s="458"/>
      <c r="JH42" s="458"/>
      <c r="JI42" s="458"/>
      <c r="JJ42" s="458"/>
      <c r="JK42" s="458"/>
      <c r="JL42" s="458"/>
      <c r="JM42" s="458"/>
      <c r="JN42" s="458"/>
      <c r="JO42" s="458"/>
      <c r="JP42" s="458"/>
      <c r="JQ42" s="458"/>
      <c r="JR42" s="458"/>
      <c r="JS42" s="458"/>
      <c r="JT42" s="458"/>
      <c r="JU42" s="458"/>
      <c r="JV42" s="458"/>
      <c r="JW42" s="458"/>
      <c r="JX42" s="458"/>
      <c r="JY42" s="458"/>
      <c r="JZ42" s="458"/>
      <c r="KA42" s="458"/>
      <c r="KB42" s="458"/>
      <c r="KC42" s="458"/>
      <c r="KD42" s="458"/>
      <c r="KE42" s="458"/>
      <c r="KF42" s="458"/>
      <c r="KG42" s="458"/>
      <c r="KH42" s="458"/>
      <c r="KI42" s="458"/>
      <c r="KJ42" s="458"/>
      <c r="KK42" s="458"/>
      <c r="KL42" s="458"/>
      <c r="KM42" s="458"/>
      <c r="KN42" s="458"/>
      <c r="KO42" s="458"/>
      <c r="KP42" s="458"/>
      <c r="KQ42" s="458"/>
      <c r="KR42" s="458"/>
      <c r="KS42" s="458"/>
      <c r="KT42" s="458"/>
      <c r="KU42" s="458"/>
      <c r="KV42" s="458"/>
      <c r="KW42" s="458"/>
      <c r="KX42" s="458"/>
      <c r="KY42" s="458"/>
      <c r="KZ42" s="458"/>
      <c r="LA42" s="458"/>
      <c r="LB42" s="458"/>
      <c r="LC42" s="458"/>
      <c r="LD42" s="458"/>
      <c r="LE42" s="458"/>
      <c r="LF42" s="458"/>
      <c r="LG42" s="458"/>
      <c r="LH42" s="458"/>
      <c r="LI42" s="458"/>
      <c r="LJ42" s="458"/>
      <c r="LK42" s="458"/>
      <c r="LL42" s="458"/>
      <c r="LM42" s="458"/>
      <c r="LN42" s="458"/>
      <c r="LO42" s="458"/>
      <c r="LP42" s="458"/>
      <c r="LQ42" s="458"/>
      <c r="LR42" s="458"/>
      <c r="LS42" s="458"/>
      <c r="LT42" s="458"/>
      <c r="LU42" s="458"/>
      <c r="LV42" s="458"/>
      <c r="LW42" s="458"/>
      <c r="LX42" s="458"/>
      <c r="LY42" s="458"/>
      <c r="LZ42" s="458"/>
      <c r="MA42" s="458"/>
      <c r="MB42" s="458"/>
      <c r="MC42" s="458"/>
      <c r="MD42" s="458"/>
      <c r="ME42" s="458"/>
      <c r="MF42" s="458"/>
      <c r="MG42" s="458"/>
      <c r="MH42" s="458"/>
      <c r="MI42" s="458"/>
      <c r="MJ42" s="458"/>
      <c r="MK42" s="458"/>
      <c r="ML42" s="458"/>
      <c r="MM42" s="458"/>
      <c r="MN42" s="458"/>
      <c r="MO42" s="458"/>
      <c r="MP42" s="458"/>
      <c r="MQ42" s="458"/>
      <c r="MR42" s="458"/>
      <c r="MS42" s="458"/>
      <c r="MT42" s="458"/>
      <c r="MU42" s="458"/>
      <c r="MV42" s="458"/>
      <c r="MW42" s="458"/>
      <c r="MX42" s="458"/>
      <c r="MY42" s="458"/>
      <c r="MZ42" s="458"/>
      <c r="NA42" s="458"/>
      <c r="NB42" s="458"/>
      <c r="NC42" s="458"/>
      <c r="ND42" s="458"/>
      <c r="NE42" s="458"/>
      <c r="NF42" s="458"/>
      <c r="NG42" s="458"/>
      <c r="NH42" s="458"/>
      <c r="NI42" s="458"/>
      <c r="NJ42" s="458"/>
      <c r="NK42" s="458"/>
      <c r="NL42" s="458"/>
      <c r="NM42" s="458"/>
      <c r="NN42" s="458"/>
      <c r="NO42" s="458"/>
      <c r="NP42" s="458"/>
      <c r="NQ42" s="458"/>
      <c r="NR42" s="458"/>
      <c r="NS42" s="458"/>
      <c r="NT42" s="458"/>
      <c r="NU42" s="458"/>
      <c r="NV42" s="458"/>
      <c r="NW42" s="458"/>
      <c r="NX42" s="458"/>
      <c r="NY42" s="458"/>
      <c r="NZ42" s="458"/>
      <c r="OA42" s="458"/>
      <c r="OB42" s="458"/>
      <c r="OC42" s="458"/>
      <c r="OD42" s="458"/>
      <c r="OE42" s="458"/>
      <c r="OF42" s="458"/>
      <c r="OG42" s="458"/>
      <c r="OH42" s="458"/>
      <c r="OI42" s="458"/>
      <c r="OJ42" s="458"/>
      <c r="OK42" s="458"/>
      <c r="OL42" s="458"/>
      <c r="OM42" s="458"/>
      <c r="ON42" s="458"/>
      <c r="OO42" s="458"/>
      <c r="OP42" s="458"/>
      <c r="OQ42" s="458"/>
      <c r="OR42" s="458"/>
      <c r="OS42" s="458"/>
      <c r="OT42" s="458"/>
      <c r="OU42" s="458"/>
      <c r="OV42" s="458"/>
      <c r="OW42" s="458"/>
      <c r="OX42" s="458"/>
      <c r="OY42" s="458"/>
      <c r="OZ42" s="458"/>
      <c r="PA42" s="458"/>
      <c r="PB42" s="458"/>
      <c r="PC42" s="458"/>
      <c r="PD42" s="458"/>
      <c r="PE42" s="458"/>
      <c r="PF42" s="458"/>
      <c r="PG42" s="458"/>
      <c r="PH42" s="458"/>
      <c r="PI42" s="458"/>
      <c r="PJ42" s="458"/>
      <c r="PK42" s="458"/>
      <c r="PL42" s="458"/>
      <c r="PM42" s="458"/>
      <c r="PN42" s="458"/>
      <c r="PO42" s="458"/>
      <c r="PP42" s="458"/>
      <c r="PQ42" s="458"/>
      <c r="PR42" s="458"/>
      <c r="PS42" s="458"/>
      <c r="PT42" s="458"/>
      <c r="PU42" s="458"/>
      <c r="PV42" s="458"/>
      <c r="PW42" s="458"/>
      <c r="PX42" s="458"/>
      <c r="PY42" s="458"/>
      <c r="PZ42" s="458"/>
      <c r="QA42" s="458"/>
      <c r="QB42" s="458"/>
      <c r="QC42" s="458"/>
      <c r="QD42" s="458"/>
      <c r="QE42" s="458"/>
      <c r="QF42" s="458"/>
      <c r="QG42" s="458"/>
      <c r="QH42" s="458"/>
      <c r="QI42" s="458"/>
      <c r="QJ42" s="458"/>
      <c r="QK42" s="458"/>
      <c r="QL42" s="458"/>
      <c r="QM42" s="458"/>
      <c r="QN42" s="458"/>
      <c r="QO42" s="458"/>
      <c r="QP42" s="458"/>
      <c r="QQ42" s="458"/>
      <c r="QR42" s="458"/>
      <c r="QS42" s="458"/>
      <c r="QT42" s="458"/>
      <c r="QU42" s="458"/>
      <c r="QV42" s="458"/>
      <c r="QW42" s="458"/>
      <c r="QX42" s="458"/>
      <c r="QY42" s="458"/>
      <c r="QZ42" s="458"/>
      <c r="RA42" s="458"/>
      <c r="RB42" s="458"/>
      <c r="RC42" s="458"/>
      <c r="RD42" s="458"/>
      <c r="RE42" s="458"/>
      <c r="RF42" s="458"/>
      <c r="RG42" s="458"/>
      <c r="RH42" s="458"/>
      <c r="RI42" s="458"/>
      <c r="RJ42" s="458"/>
      <c r="RK42" s="458"/>
      <c r="RL42" s="458"/>
      <c r="RM42" s="458"/>
      <c r="RN42" s="458"/>
      <c r="RO42" s="458"/>
      <c r="RP42" s="458"/>
      <c r="RQ42" s="458"/>
      <c r="RR42" s="458"/>
      <c r="RS42" s="458"/>
      <c r="RT42" s="458"/>
      <c r="RU42" s="458"/>
      <c r="RV42" s="458"/>
      <c r="RW42" s="458"/>
      <c r="RX42" s="458"/>
      <c r="RY42" s="458"/>
      <c r="RZ42" s="458"/>
      <c r="SA42" s="458"/>
    </row>
    <row r="43" spans="1:496">
      <c r="A43" s="507"/>
      <c r="B43" s="458"/>
      <c r="C43" s="458"/>
      <c r="D43" s="458"/>
      <c r="E43" s="507"/>
      <c r="F43" s="458"/>
      <c r="G43" s="507"/>
      <c r="H43" s="507"/>
      <c r="I43" s="507"/>
      <c r="J43" s="507"/>
      <c r="K43" s="507"/>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58"/>
      <c r="BD43" s="458"/>
      <c r="BE43" s="458"/>
      <c r="BF43" s="458"/>
      <c r="BG43" s="458"/>
      <c r="BH43" s="458"/>
      <c r="BI43" s="458"/>
      <c r="BJ43" s="458"/>
      <c r="BK43" s="458"/>
      <c r="BL43" s="458"/>
      <c r="BM43" s="458"/>
      <c r="BN43" s="458"/>
      <c r="BO43" s="458"/>
      <c r="BP43" s="458"/>
      <c r="BQ43" s="458"/>
      <c r="BR43" s="458"/>
      <c r="BS43" s="458"/>
      <c r="BT43" s="458"/>
      <c r="BU43" s="458"/>
      <c r="BV43" s="458"/>
      <c r="BW43" s="458"/>
      <c r="BX43" s="458"/>
      <c r="BY43" s="458"/>
      <c r="BZ43" s="458"/>
      <c r="CA43" s="458"/>
      <c r="CB43" s="458"/>
      <c r="CC43" s="458"/>
      <c r="CD43" s="458"/>
      <c r="CE43" s="458"/>
      <c r="CF43" s="458"/>
      <c r="CG43" s="458"/>
      <c r="CH43" s="458"/>
      <c r="CI43" s="458"/>
      <c r="CJ43" s="458"/>
      <c r="CK43" s="458"/>
      <c r="CL43" s="458"/>
      <c r="CM43" s="458"/>
      <c r="CN43" s="458"/>
      <c r="CO43" s="458"/>
      <c r="CP43" s="458"/>
      <c r="CQ43" s="458"/>
      <c r="CR43" s="458"/>
      <c r="CS43" s="458"/>
      <c r="CT43" s="458"/>
      <c r="CU43" s="458"/>
      <c r="CV43" s="458"/>
      <c r="CW43" s="458"/>
      <c r="CX43" s="458"/>
      <c r="CY43" s="519"/>
      <c r="CZ43" s="520"/>
      <c r="DA43" s="464"/>
      <c r="DB43" s="458"/>
      <c r="DC43" s="458"/>
      <c r="DD43" s="458"/>
      <c r="DE43" s="458"/>
      <c r="DF43" s="458"/>
      <c r="DG43" s="458"/>
      <c r="DH43" s="458"/>
      <c r="DI43" s="458"/>
      <c r="DJ43" s="458"/>
      <c r="DK43" s="458"/>
      <c r="DL43" s="458"/>
      <c r="DM43" s="458"/>
      <c r="DN43" s="458"/>
      <c r="DO43" s="458"/>
      <c r="DP43" s="458"/>
      <c r="DQ43" s="458"/>
      <c r="DR43" s="458"/>
      <c r="DS43" s="458"/>
      <c r="DT43" s="458"/>
      <c r="DU43" s="458"/>
      <c r="DV43" s="458"/>
      <c r="DW43" s="458"/>
      <c r="DX43" s="458"/>
      <c r="DY43" s="458"/>
      <c r="DZ43" s="458"/>
      <c r="EA43" s="458"/>
      <c r="EB43" s="458"/>
      <c r="EC43" s="458"/>
      <c r="ED43" s="458"/>
      <c r="EE43" s="458"/>
      <c r="EF43" s="458"/>
      <c r="EG43" s="458"/>
      <c r="EH43" s="458"/>
      <c r="EI43" s="458"/>
      <c r="EJ43" s="458"/>
      <c r="EK43" s="458"/>
      <c r="EL43" s="458"/>
      <c r="EM43" s="458"/>
      <c r="EN43" s="458"/>
      <c r="EO43" s="458"/>
      <c r="EP43" s="458"/>
      <c r="EQ43" s="458"/>
      <c r="ER43" s="458"/>
      <c r="ES43" s="458"/>
      <c r="ET43" s="458"/>
      <c r="EU43" s="458"/>
      <c r="EV43" s="458"/>
      <c r="EW43" s="458"/>
      <c r="EX43" s="458"/>
      <c r="EY43" s="458"/>
      <c r="EZ43" s="458"/>
      <c r="FA43" s="458"/>
      <c r="FB43" s="458"/>
      <c r="FC43" s="458"/>
      <c r="FD43" s="458"/>
      <c r="FE43" s="458"/>
      <c r="FF43" s="458"/>
      <c r="FG43" s="458"/>
      <c r="FH43" s="458"/>
      <c r="FI43" s="458"/>
      <c r="FJ43" s="458"/>
      <c r="FK43" s="458"/>
      <c r="FL43" s="458"/>
      <c r="FM43" s="458"/>
      <c r="FN43" s="458"/>
      <c r="FO43" s="458"/>
      <c r="FP43" s="458"/>
      <c r="FQ43" s="458"/>
      <c r="FR43" s="458"/>
      <c r="FS43" s="458"/>
      <c r="FT43" s="458"/>
      <c r="FU43" s="458"/>
      <c r="FV43" s="458"/>
      <c r="FW43" s="458"/>
      <c r="FX43" s="458"/>
      <c r="FY43" s="458"/>
      <c r="FZ43" s="458"/>
      <c r="GA43" s="458"/>
      <c r="GB43" s="458"/>
      <c r="GC43" s="458"/>
      <c r="GD43" s="458"/>
      <c r="GE43" s="458"/>
      <c r="GF43" s="458"/>
      <c r="GG43" s="458"/>
      <c r="GH43" s="458"/>
      <c r="GI43" s="458"/>
      <c r="GJ43" s="458"/>
      <c r="GK43" s="458"/>
      <c r="GL43" s="458"/>
      <c r="GM43" s="458"/>
      <c r="GN43" s="458"/>
      <c r="GO43" s="458"/>
      <c r="GP43" s="458"/>
      <c r="GQ43" s="458"/>
      <c r="GR43" s="458"/>
      <c r="GS43" s="458"/>
      <c r="GT43" s="458"/>
      <c r="GU43" s="458"/>
      <c r="GV43" s="458"/>
      <c r="GW43" s="458"/>
      <c r="GX43" s="458"/>
      <c r="GY43" s="458"/>
      <c r="GZ43" s="458"/>
      <c r="HA43" s="458"/>
      <c r="HB43" s="458"/>
      <c r="HC43" s="458"/>
      <c r="HD43" s="458"/>
      <c r="HE43" s="458"/>
      <c r="HF43" s="458"/>
      <c r="HG43" s="458"/>
      <c r="HH43" s="458"/>
      <c r="HI43" s="458"/>
      <c r="HJ43" s="458"/>
      <c r="HK43" s="458"/>
      <c r="HL43" s="458"/>
      <c r="HM43" s="458"/>
      <c r="HN43" s="458"/>
      <c r="HO43" s="458"/>
      <c r="HP43" s="458"/>
      <c r="HQ43" s="458"/>
      <c r="HR43" s="458"/>
      <c r="HS43" s="458"/>
      <c r="HT43" s="458"/>
      <c r="HU43" s="458"/>
      <c r="HV43" s="458"/>
      <c r="HW43" s="458"/>
      <c r="HX43" s="458"/>
      <c r="HY43" s="458"/>
      <c r="HZ43" s="458"/>
      <c r="IA43" s="458"/>
      <c r="IB43" s="458"/>
      <c r="IC43" s="458"/>
      <c r="ID43" s="458"/>
      <c r="IE43" s="458"/>
      <c r="IF43" s="458"/>
      <c r="IG43" s="458"/>
      <c r="IH43" s="458"/>
      <c r="II43" s="458"/>
      <c r="IJ43" s="458"/>
      <c r="IK43" s="458"/>
      <c r="IL43" s="458"/>
      <c r="IM43" s="458"/>
      <c r="IN43" s="458"/>
      <c r="IO43" s="458"/>
      <c r="IP43" s="458"/>
      <c r="IQ43" s="458"/>
      <c r="IR43" s="458"/>
      <c r="IS43" s="458"/>
      <c r="IT43" s="458"/>
      <c r="IU43" s="458"/>
      <c r="IV43" s="458"/>
      <c r="IW43" s="458"/>
      <c r="IX43" s="458"/>
      <c r="IY43" s="458"/>
      <c r="IZ43" s="458"/>
      <c r="JA43" s="458"/>
      <c r="JB43" s="458"/>
      <c r="JC43" s="458"/>
      <c r="JD43" s="458"/>
      <c r="JE43" s="458"/>
      <c r="JF43" s="458"/>
      <c r="JG43" s="458"/>
      <c r="JH43" s="458"/>
      <c r="JI43" s="458"/>
      <c r="JJ43" s="458"/>
      <c r="JK43" s="458"/>
      <c r="JL43" s="458"/>
      <c r="JM43" s="458"/>
      <c r="JN43" s="458"/>
      <c r="JO43" s="458"/>
      <c r="JP43" s="458"/>
      <c r="JQ43" s="458"/>
      <c r="JR43" s="458"/>
      <c r="JS43" s="458"/>
      <c r="JT43" s="458"/>
      <c r="JU43" s="458"/>
      <c r="JV43" s="458"/>
      <c r="JW43" s="458"/>
      <c r="JX43" s="458"/>
      <c r="JY43" s="458"/>
      <c r="JZ43" s="458"/>
      <c r="KA43" s="458"/>
      <c r="KB43" s="458"/>
      <c r="KC43" s="458"/>
      <c r="KD43" s="458"/>
      <c r="KE43" s="458"/>
      <c r="KF43" s="458"/>
      <c r="KG43" s="458"/>
      <c r="KH43" s="458"/>
      <c r="KI43" s="458"/>
      <c r="KJ43" s="458"/>
      <c r="KK43" s="458"/>
      <c r="KL43" s="458"/>
      <c r="KM43" s="458"/>
      <c r="KN43" s="458"/>
      <c r="KO43" s="458"/>
      <c r="KP43" s="458"/>
      <c r="KQ43" s="458"/>
      <c r="KR43" s="458"/>
      <c r="KS43" s="458"/>
      <c r="KT43" s="458"/>
      <c r="KU43" s="458"/>
      <c r="KV43" s="458"/>
      <c r="KW43" s="458"/>
      <c r="KX43" s="458"/>
      <c r="KY43" s="458"/>
      <c r="KZ43" s="458"/>
      <c r="LA43" s="458"/>
      <c r="LB43" s="458"/>
      <c r="LC43" s="458"/>
      <c r="LD43" s="458"/>
      <c r="LE43" s="458"/>
      <c r="LF43" s="458"/>
      <c r="LG43" s="458"/>
      <c r="LH43" s="458"/>
      <c r="LI43" s="458"/>
      <c r="LJ43" s="458"/>
      <c r="LK43" s="458"/>
      <c r="LL43" s="458"/>
      <c r="LM43" s="458"/>
      <c r="LN43" s="458"/>
      <c r="LO43" s="458"/>
      <c r="LP43" s="458"/>
      <c r="LQ43" s="458"/>
      <c r="LR43" s="458"/>
      <c r="LS43" s="458"/>
      <c r="LT43" s="458"/>
      <c r="LU43" s="458"/>
      <c r="LV43" s="458"/>
      <c r="LW43" s="458"/>
      <c r="LX43" s="458"/>
      <c r="LY43" s="458"/>
      <c r="LZ43" s="458"/>
      <c r="MA43" s="458"/>
      <c r="MB43" s="458"/>
      <c r="MC43" s="458"/>
      <c r="MD43" s="458"/>
      <c r="ME43" s="458"/>
      <c r="MF43" s="458"/>
      <c r="MG43" s="458"/>
      <c r="MH43" s="458"/>
      <c r="MI43" s="458"/>
      <c r="MJ43" s="458"/>
      <c r="MK43" s="458"/>
      <c r="ML43" s="458"/>
      <c r="MM43" s="458"/>
      <c r="MN43" s="458"/>
      <c r="MO43" s="458"/>
      <c r="MP43" s="458"/>
      <c r="MQ43" s="458"/>
      <c r="MR43" s="458"/>
      <c r="MS43" s="458"/>
      <c r="MT43" s="458"/>
      <c r="MU43" s="458"/>
      <c r="MV43" s="458"/>
      <c r="MW43" s="458"/>
      <c r="MX43" s="458"/>
      <c r="MY43" s="458"/>
      <c r="MZ43" s="458"/>
      <c r="NA43" s="458"/>
      <c r="NB43" s="458"/>
      <c r="NC43" s="458"/>
      <c r="ND43" s="458"/>
      <c r="NE43" s="458"/>
      <c r="NF43" s="458"/>
      <c r="NG43" s="458"/>
      <c r="NH43" s="458"/>
      <c r="NI43" s="458"/>
      <c r="NJ43" s="458"/>
      <c r="NK43" s="458"/>
      <c r="NL43" s="458"/>
      <c r="NM43" s="458"/>
      <c r="NN43" s="458"/>
      <c r="NO43" s="458"/>
      <c r="NP43" s="458"/>
      <c r="NQ43" s="458"/>
      <c r="NR43" s="458"/>
      <c r="NS43" s="458"/>
      <c r="NT43" s="458"/>
      <c r="NU43" s="458"/>
      <c r="NV43" s="458"/>
      <c r="NW43" s="458"/>
      <c r="NX43" s="458"/>
      <c r="NY43" s="458"/>
      <c r="NZ43" s="458"/>
      <c r="OA43" s="458"/>
      <c r="OB43" s="458"/>
      <c r="OC43" s="458"/>
      <c r="OD43" s="458"/>
      <c r="OE43" s="458"/>
      <c r="OF43" s="458"/>
      <c r="OG43" s="458"/>
      <c r="OH43" s="458"/>
      <c r="OI43" s="458"/>
      <c r="OJ43" s="458"/>
      <c r="OK43" s="458"/>
      <c r="OL43" s="458"/>
      <c r="OM43" s="458"/>
      <c r="ON43" s="458"/>
      <c r="OO43" s="458"/>
      <c r="OP43" s="458"/>
      <c r="OQ43" s="458"/>
      <c r="OR43" s="458"/>
      <c r="OS43" s="458"/>
      <c r="OT43" s="458"/>
      <c r="OU43" s="458"/>
      <c r="OV43" s="458"/>
      <c r="OW43" s="458"/>
      <c r="OX43" s="458"/>
      <c r="OY43" s="458"/>
      <c r="OZ43" s="458"/>
      <c r="PA43" s="458"/>
      <c r="PB43" s="458"/>
      <c r="PC43" s="458"/>
      <c r="PD43" s="458"/>
      <c r="PE43" s="458"/>
      <c r="PF43" s="458"/>
      <c r="PG43" s="458"/>
      <c r="PH43" s="458"/>
      <c r="PI43" s="458"/>
      <c r="PJ43" s="458"/>
      <c r="PK43" s="458"/>
      <c r="PL43" s="458"/>
      <c r="PM43" s="458"/>
      <c r="PN43" s="458"/>
      <c r="PO43" s="458"/>
      <c r="PP43" s="458"/>
      <c r="PQ43" s="458"/>
      <c r="PR43" s="458"/>
      <c r="PS43" s="458"/>
      <c r="PT43" s="458"/>
      <c r="PU43" s="458"/>
      <c r="PV43" s="458"/>
      <c r="PW43" s="458"/>
      <c r="PX43" s="458"/>
      <c r="PY43" s="458"/>
      <c r="PZ43" s="458"/>
      <c r="QA43" s="458"/>
      <c r="QB43" s="458"/>
      <c r="QC43" s="458"/>
      <c r="QD43" s="458"/>
      <c r="QE43" s="458"/>
      <c r="QF43" s="458"/>
      <c r="QG43" s="458"/>
      <c r="QH43" s="458"/>
      <c r="QI43" s="458"/>
      <c r="QJ43" s="458"/>
      <c r="QK43" s="458"/>
      <c r="QL43" s="458"/>
      <c r="QM43" s="458"/>
      <c r="QN43" s="458"/>
      <c r="QO43" s="458"/>
      <c r="QP43" s="458"/>
      <c r="QQ43" s="458"/>
      <c r="QR43" s="458"/>
      <c r="QS43" s="458"/>
      <c r="QT43" s="458"/>
      <c r="QU43" s="458"/>
      <c r="QV43" s="458"/>
      <c r="QW43" s="458"/>
      <c r="QX43" s="458"/>
      <c r="QY43" s="458"/>
      <c r="QZ43" s="458"/>
      <c r="RA43" s="458"/>
      <c r="RB43" s="458"/>
      <c r="RC43" s="458"/>
      <c r="RD43" s="458"/>
      <c r="RE43" s="458"/>
      <c r="RF43" s="458"/>
      <c r="RG43" s="458"/>
      <c r="RH43" s="458"/>
      <c r="RI43" s="458"/>
      <c r="RJ43" s="458"/>
      <c r="RK43" s="458"/>
      <c r="RL43" s="458"/>
      <c r="RM43" s="458"/>
      <c r="RN43" s="458"/>
      <c r="RO43" s="458"/>
      <c r="RP43" s="458"/>
      <c r="RQ43" s="458"/>
      <c r="RR43" s="458"/>
      <c r="RS43" s="458"/>
      <c r="RT43" s="458"/>
      <c r="RU43" s="458"/>
      <c r="RV43" s="458"/>
      <c r="RW43" s="458"/>
      <c r="RX43" s="458"/>
      <c r="RY43" s="458"/>
      <c r="RZ43" s="458"/>
      <c r="SA43" s="458"/>
    </row>
    <row r="44" spans="1:496">
      <c r="A44" s="507"/>
      <c r="B44" s="458"/>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458"/>
      <c r="AI44" s="458"/>
      <c r="AJ44" s="458"/>
      <c r="AK44" s="458"/>
      <c r="AL44" s="458"/>
      <c r="AM44" s="458"/>
      <c r="AN44" s="458"/>
      <c r="AO44" s="458"/>
      <c r="AP44" s="458"/>
      <c r="AQ44" s="458"/>
      <c r="AR44" s="458"/>
      <c r="AS44" s="458"/>
      <c r="AT44" s="458"/>
      <c r="AU44" s="458"/>
      <c r="AV44" s="458"/>
      <c r="AW44" s="458"/>
      <c r="AX44" s="458"/>
      <c r="AY44" s="458"/>
      <c r="AZ44" s="458"/>
      <c r="BA44" s="458"/>
      <c r="BB44" s="458"/>
      <c r="BC44" s="458"/>
      <c r="BD44" s="458"/>
      <c r="BE44" s="458"/>
      <c r="BF44" s="458"/>
      <c r="BG44" s="458"/>
      <c r="BH44" s="458"/>
      <c r="BI44" s="458"/>
      <c r="BJ44" s="458"/>
      <c r="BK44" s="458"/>
      <c r="BL44" s="458"/>
      <c r="BM44" s="458"/>
      <c r="BN44" s="458"/>
      <c r="BO44" s="458"/>
      <c r="BP44" s="458"/>
      <c r="BQ44" s="458"/>
      <c r="BR44" s="458"/>
      <c r="BS44" s="458"/>
      <c r="BT44" s="458"/>
      <c r="BU44" s="458"/>
      <c r="BV44" s="458"/>
      <c r="BW44" s="458"/>
      <c r="BX44" s="458"/>
      <c r="BY44" s="458"/>
      <c r="BZ44" s="458"/>
      <c r="CA44" s="458"/>
      <c r="CB44" s="458"/>
      <c r="CC44" s="458"/>
      <c r="CD44" s="458"/>
      <c r="CE44" s="458"/>
      <c r="CF44" s="458"/>
      <c r="CG44" s="458"/>
      <c r="CH44" s="458"/>
      <c r="CI44" s="458"/>
      <c r="CJ44" s="458"/>
      <c r="CK44" s="458"/>
      <c r="CL44" s="458"/>
      <c r="CM44" s="458"/>
      <c r="CN44" s="458"/>
      <c r="CO44" s="458"/>
      <c r="CP44" s="458"/>
      <c r="CQ44" s="458"/>
      <c r="CR44" s="458"/>
      <c r="CS44" s="458"/>
      <c r="CT44" s="458"/>
      <c r="CU44" s="458"/>
      <c r="CV44" s="458"/>
      <c r="CW44" s="458"/>
      <c r="CX44" s="458"/>
      <c r="CY44" s="519"/>
      <c r="CZ44" s="520"/>
      <c r="DA44" s="464"/>
      <c r="DB44" s="458"/>
      <c r="DC44" s="458"/>
      <c r="DD44" s="458"/>
      <c r="DE44" s="458"/>
      <c r="DF44" s="458"/>
      <c r="DG44" s="458"/>
      <c r="DH44" s="458"/>
      <c r="DI44" s="458"/>
      <c r="DJ44" s="458"/>
      <c r="DK44" s="458"/>
      <c r="DL44" s="458"/>
      <c r="DM44" s="458"/>
      <c r="DN44" s="458"/>
      <c r="DO44" s="458"/>
      <c r="DP44" s="458"/>
      <c r="DQ44" s="458"/>
      <c r="DR44" s="458"/>
      <c r="DS44" s="458"/>
      <c r="DT44" s="458"/>
      <c r="DU44" s="458"/>
      <c r="DV44" s="458"/>
      <c r="DW44" s="458"/>
      <c r="DX44" s="458"/>
      <c r="DY44" s="458"/>
      <c r="DZ44" s="458"/>
      <c r="EA44" s="458"/>
      <c r="EB44" s="458"/>
      <c r="EC44" s="458"/>
      <c r="ED44" s="458"/>
      <c r="EE44" s="458"/>
      <c r="EF44" s="458"/>
      <c r="EG44" s="458"/>
      <c r="EH44" s="458"/>
      <c r="EI44" s="458"/>
      <c r="EJ44" s="458"/>
      <c r="EK44" s="458"/>
      <c r="EL44" s="458"/>
      <c r="EM44" s="458"/>
      <c r="EN44" s="458"/>
      <c r="EO44" s="458"/>
      <c r="EP44" s="458"/>
      <c r="EQ44" s="458"/>
      <c r="ER44" s="458"/>
      <c r="ES44" s="458"/>
      <c r="ET44" s="458"/>
      <c r="EU44" s="458"/>
      <c r="EV44" s="458"/>
      <c r="EW44" s="458"/>
      <c r="EX44" s="458"/>
      <c r="EY44" s="458"/>
      <c r="EZ44" s="458"/>
      <c r="FA44" s="458"/>
      <c r="FB44" s="458"/>
      <c r="FC44" s="458"/>
      <c r="FD44" s="458"/>
      <c r="FE44" s="458"/>
      <c r="FF44" s="458"/>
      <c r="FG44" s="458"/>
      <c r="FH44" s="458"/>
      <c r="FI44" s="458"/>
      <c r="FJ44" s="458"/>
      <c r="FK44" s="458"/>
      <c r="FL44" s="458"/>
      <c r="FM44" s="458"/>
      <c r="FN44" s="458"/>
      <c r="FO44" s="458"/>
      <c r="FP44" s="458"/>
      <c r="FQ44" s="458"/>
      <c r="FR44" s="458"/>
      <c r="FS44" s="458"/>
      <c r="FT44" s="458"/>
      <c r="FU44" s="458"/>
      <c r="FV44" s="458"/>
      <c r="FW44" s="458"/>
      <c r="FX44" s="458"/>
      <c r="FY44" s="458"/>
      <c r="FZ44" s="458"/>
      <c r="GA44" s="458"/>
      <c r="GB44" s="458"/>
      <c r="GC44" s="458"/>
      <c r="GD44" s="458"/>
      <c r="GE44" s="458"/>
      <c r="GF44" s="458"/>
      <c r="GG44" s="458"/>
      <c r="GH44" s="458"/>
      <c r="GI44" s="458"/>
      <c r="GJ44" s="458"/>
      <c r="GK44" s="458"/>
      <c r="GL44" s="458"/>
      <c r="GM44" s="458"/>
      <c r="GN44" s="458"/>
      <c r="GO44" s="458"/>
      <c r="GP44" s="458"/>
      <c r="GQ44" s="458"/>
      <c r="GR44" s="458"/>
      <c r="GS44" s="458"/>
      <c r="GT44" s="458"/>
      <c r="GU44" s="458"/>
      <c r="GV44" s="458"/>
      <c r="GW44" s="458"/>
      <c r="GX44" s="458"/>
      <c r="GY44" s="458"/>
      <c r="GZ44" s="458"/>
      <c r="HA44" s="458"/>
      <c r="HB44" s="458"/>
      <c r="HC44" s="458"/>
      <c r="HD44" s="458"/>
      <c r="HE44" s="458"/>
      <c r="HF44" s="458"/>
      <c r="HG44" s="458"/>
      <c r="HH44" s="458"/>
      <c r="HI44" s="458"/>
      <c r="HJ44" s="458"/>
      <c r="HK44" s="458"/>
      <c r="HL44" s="458"/>
      <c r="HM44" s="458"/>
      <c r="HN44" s="458"/>
      <c r="HO44" s="458"/>
      <c r="HP44" s="458"/>
      <c r="HQ44" s="458"/>
      <c r="HR44" s="458"/>
      <c r="HS44" s="458"/>
      <c r="HT44" s="458"/>
      <c r="HU44" s="458"/>
      <c r="HV44" s="458"/>
      <c r="HW44" s="458"/>
      <c r="HX44" s="458"/>
      <c r="HY44" s="458"/>
      <c r="HZ44" s="458"/>
      <c r="IA44" s="458"/>
      <c r="IB44" s="458"/>
      <c r="IC44" s="458"/>
      <c r="ID44" s="458"/>
      <c r="IE44" s="458"/>
      <c r="IF44" s="458"/>
      <c r="IG44" s="458"/>
      <c r="IH44" s="458"/>
      <c r="II44" s="458"/>
      <c r="IJ44" s="458"/>
      <c r="IK44" s="458"/>
      <c r="IL44" s="458"/>
      <c r="IM44" s="458"/>
      <c r="IN44" s="458"/>
      <c r="IO44" s="458"/>
      <c r="IP44" s="458"/>
      <c r="IQ44" s="458"/>
      <c r="IR44" s="458"/>
      <c r="IS44" s="458"/>
      <c r="IT44" s="458"/>
      <c r="IU44" s="458"/>
      <c r="IV44" s="458"/>
      <c r="IW44" s="458"/>
      <c r="IX44" s="458"/>
      <c r="IY44" s="458"/>
      <c r="IZ44" s="458"/>
      <c r="JA44" s="458"/>
      <c r="JB44" s="458"/>
      <c r="JC44" s="458"/>
      <c r="JD44" s="458"/>
      <c r="JE44" s="458"/>
      <c r="JF44" s="458"/>
      <c r="JG44" s="458"/>
      <c r="JH44" s="458"/>
      <c r="JI44" s="458"/>
      <c r="JJ44" s="458"/>
      <c r="JK44" s="458"/>
      <c r="JL44" s="458"/>
      <c r="JM44" s="458"/>
      <c r="JN44" s="458"/>
      <c r="JO44" s="458"/>
      <c r="JP44" s="458"/>
      <c r="JQ44" s="458"/>
      <c r="JR44" s="458"/>
      <c r="JS44" s="458"/>
      <c r="JT44" s="458"/>
      <c r="JU44" s="458"/>
      <c r="JV44" s="458"/>
      <c r="JW44" s="458"/>
      <c r="JX44" s="458"/>
      <c r="JY44" s="458"/>
      <c r="JZ44" s="458"/>
      <c r="KA44" s="458"/>
      <c r="KB44" s="458"/>
      <c r="KC44" s="458"/>
      <c r="KD44" s="458"/>
      <c r="KE44" s="458"/>
      <c r="KF44" s="458"/>
      <c r="KG44" s="458"/>
      <c r="KH44" s="458"/>
      <c r="KI44" s="458"/>
      <c r="KJ44" s="458"/>
      <c r="KK44" s="458"/>
      <c r="KL44" s="458"/>
      <c r="KM44" s="458"/>
      <c r="KN44" s="458"/>
      <c r="KO44" s="458"/>
      <c r="KP44" s="458"/>
      <c r="KQ44" s="458"/>
      <c r="KR44" s="458"/>
      <c r="KS44" s="458"/>
      <c r="KT44" s="458"/>
      <c r="KU44" s="458"/>
      <c r="KV44" s="458"/>
      <c r="KW44" s="458"/>
      <c r="KX44" s="458"/>
      <c r="KY44" s="458"/>
      <c r="KZ44" s="458"/>
      <c r="LA44" s="458"/>
      <c r="LB44" s="458"/>
      <c r="LC44" s="458"/>
      <c r="LD44" s="458"/>
      <c r="LE44" s="458"/>
      <c r="LF44" s="458"/>
      <c r="LG44" s="458"/>
      <c r="LH44" s="458"/>
      <c r="LI44" s="458"/>
      <c r="LJ44" s="458"/>
      <c r="LK44" s="458"/>
      <c r="LL44" s="458"/>
      <c r="LM44" s="458"/>
      <c r="LN44" s="458"/>
      <c r="LO44" s="458"/>
      <c r="LP44" s="458"/>
      <c r="LQ44" s="458"/>
      <c r="LR44" s="458"/>
      <c r="LS44" s="458"/>
      <c r="LT44" s="458"/>
      <c r="LU44" s="458"/>
      <c r="LV44" s="458"/>
      <c r="LW44" s="458"/>
      <c r="LX44" s="458"/>
      <c r="LY44" s="458"/>
      <c r="LZ44" s="458"/>
      <c r="MA44" s="458"/>
      <c r="MB44" s="458"/>
      <c r="MC44" s="458"/>
      <c r="MD44" s="458"/>
      <c r="ME44" s="458"/>
      <c r="MF44" s="458"/>
      <c r="MG44" s="458"/>
      <c r="MH44" s="458"/>
      <c r="MI44" s="458"/>
      <c r="MJ44" s="458"/>
      <c r="MK44" s="458"/>
      <c r="ML44" s="458"/>
      <c r="MM44" s="458"/>
      <c r="MN44" s="458"/>
      <c r="MO44" s="458"/>
      <c r="MP44" s="458"/>
      <c r="MQ44" s="458"/>
      <c r="MR44" s="458"/>
      <c r="MS44" s="458"/>
      <c r="MT44" s="458"/>
      <c r="MU44" s="458"/>
      <c r="MV44" s="458"/>
      <c r="MW44" s="458"/>
      <c r="MX44" s="458"/>
      <c r="MY44" s="458"/>
      <c r="MZ44" s="458"/>
      <c r="NA44" s="458"/>
      <c r="NB44" s="458"/>
      <c r="NC44" s="458"/>
      <c r="ND44" s="458"/>
      <c r="NE44" s="458"/>
      <c r="NF44" s="458"/>
      <c r="NG44" s="458"/>
      <c r="NH44" s="458"/>
      <c r="NI44" s="458"/>
      <c r="NJ44" s="458"/>
      <c r="NK44" s="458"/>
      <c r="NL44" s="458"/>
      <c r="NM44" s="458"/>
      <c r="NN44" s="458"/>
      <c r="NO44" s="458"/>
      <c r="NP44" s="458"/>
      <c r="NQ44" s="458"/>
      <c r="NR44" s="458"/>
      <c r="NS44" s="458"/>
      <c r="NT44" s="458"/>
      <c r="NU44" s="458"/>
      <c r="NV44" s="458"/>
      <c r="NW44" s="458"/>
      <c r="NX44" s="458"/>
      <c r="NY44" s="458"/>
      <c r="NZ44" s="458"/>
      <c r="OA44" s="458"/>
      <c r="OB44" s="458"/>
      <c r="OC44" s="458"/>
      <c r="OD44" s="458"/>
      <c r="OE44" s="458"/>
      <c r="OF44" s="458"/>
      <c r="OG44" s="458"/>
      <c r="OH44" s="458"/>
      <c r="OI44" s="458"/>
      <c r="OJ44" s="458"/>
      <c r="OK44" s="458"/>
      <c r="OL44" s="458"/>
      <c r="OM44" s="458"/>
      <c r="ON44" s="458"/>
      <c r="OO44" s="458"/>
      <c r="OP44" s="458"/>
      <c r="OQ44" s="458"/>
      <c r="OR44" s="458"/>
      <c r="OS44" s="458"/>
      <c r="OT44" s="458"/>
      <c r="OU44" s="458"/>
      <c r="OV44" s="458"/>
      <c r="OW44" s="458"/>
      <c r="OX44" s="458"/>
      <c r="OY44" s="458"/>
      <c r="OZ44" s="458"/>
      <c r="PA44" s="458"/>
      <c r="PB44" s="458"/>
      <c r="PC44" s="458"/>
      <c r="PD44" s="458"/>
      <c r="PE44" s="458"/>
      <c r="PF44" s="458"/>
      <c r="PG44" s="458"/>
      <c r="PH44" s="458"/>
      <c r="PI44" s="458"/>
      <c r="PJ44" s="458"/>
      <c r="PK44" s="458"/>
      <c r="PL44" s="458"/>
      <c r="PM44" s="458"/>
      <c r="PN44" s="458"/>
      <c r="PO44" s="458"/>
      <c r="PP44" s="458"/>
      <c r="PQ44" s="458"/>
      <c r="PR44" s="458"/>
      <c r="PS44" s="458"/>
      <c r="PT44" s="458"/>
      <c r="PU44" s="458"/>
      <c r="PV44" s="458"/>
      <c r="PW44" s="458"/>
      <c r="PX44" s="458"/>
      <c r="PY44" s="458"/>
      <c r="PZ44" s="458"/>
      <c r="QA44" s="458"/>
      <c r="QB44" s="458"/>
      <c r="QC44" s="458"/>
      <c r="QD44" s="458"/>
      <c r="QE44" s="458"/>
      <c r="QF44" s="458"/>
      <c r="QG44" s="458"/>
      <c r="QH44" s="458"/>
      <c r="QI44" s="458"/>
      <c r="QJ44" s="458"/>
      <c r="QK44" s="458"/>
      <c r="QL44" s="458"/>
      <c r="QM44" s="458"/>
      <c r="QN44" s="458"/>
      <c r="QO44" s="458"/>
      <c r="QP44" s="458"/>
      <c r="QQ44" s="458"/>
      <c r="QR44" s="458"/>
      <c r="QS44" s="458"/>
      <c r="QT44" s="458"/>
      <c r="QU44" s="458"/>
      <c r="QV44" s="458"/>
      <c r="QW44" s="458"/>
      <c r="QX44" s="458"/>
      <c r="QY44" s="458"/>
      <c r="QZ44" s="458"/>
      <c r="RA44" s="458"/>
      <c r="RB44" s="458"/>
      <c r="RC44" s="458"/>
      <c r="RD44" s="458"/>
      <c r="RE44" s="458"/>
      <c r="RF44" s="458"/>
      <c r="RG44" s="458"/>
      <c r="RH44" s="458"/>
      <c r="RI44" s="458"/>
      <c r="RJ44" s="458"/>
      <c r="RK44" s="458"/>
      <c r="RL44" s="458"/>
      <c r="RM44" s="458"/>
      <c r="RN44" s="458"/>
      <c r="RO44" s="458"/>
      <c r="RP44" s="458"/>
      <c r="RQ44" s="458"/>
      <c r="RR44" s="458"/>
      <c r="RS44" s="458"/>
      <c r="RT44" s="458"/>
      <c r="RU44" s="458"/>
      <c r="RV44" s="458"/>
      <c r="RW44" s="458"/>
      <c r="RX44" s="458"/>
      <c r="RY44" s="458"/>
      <c r="RZ44" s="458"/>
      <c r="SA44" s="458"/>
    </row>
    <row r="45" spans="1:496">
      <c r="A45" s="475"/>
      <c r="I45" s="457"/>
      <c r="CY45" s="517"/>
      <c r="CZ45" s="524"/>
      <c r="DA45" s="525"/>
      <c r="DT45" s="457"/>
    </row>
    <row r="46" spans="1:496" s="476" customFormat="1">
      <c r="A46" s="475"/>
      <c r="CY46" s="561"/>
      <c r="CZ46" s="562"/>
      <c r="DA46" s="469"/>
      <c r="SB46" s="563"/>
    </row>
    <row r="47" spans="1:496" s="476" customFormat="1">
      <c r="A47" s="475"/>
      <c r="CY47" s="561"/>
      <c r="CZ47" s="562"/>
      <c r="DA47" s="469"/>
      <c r="SB47" s="563"/>
    </row>
    <row r="48" spans="1:496" s="476" customFormat="1">
      <c r="A48" s="475"/>
      <c r="CY48" s="561"/>
      <c r="CZ48" s="562"/>
      <c r="DA48" s="469"/>
      <c r="SB48" s="563"/>
    </row>
    <row r="49" spans="1:496" s="476" customFormat="1">
      <c r="A49" s="475"/>
      <c r="CY49" s="561"/>
      <c r="CZ49" s="562"/>
      <c r="DA49" s="469"/>
      <c r="SB49" s="563"/>
    </row>
    <row r="50" spans="1:496" s="476" customFormat="1">
      <c r="A50" s="475"/>
      <c r="CY50" s="561"/>
      <c r="CZ50" s="562"/>
      <c r="DA50" s="469"/>
      <c r="SB50" s="563"/>
    </row>
    <row r="51" spans="1:496" s="476" customFormat="1">
      <c r="A51" s="475"/>
      <c r="DA51" s="469"/>
      <c r="SB51" s="563"/>
    </row>
    <row r="52" spans="1:496" s="476" customFormat="1">
      <c r="A52" s="475"/>
      <c r="SB52" s="563"/>
    </row>
    <row r="53" spans="1:496" s="476" customFormat="1">
      <c r="A53" s="475"/>
      <c r="SB53" s="563"/>
    </row>
    <row r="54" spans="1:496" s="476" customFormat="1">
      <c r="A54" s="475"/>
      <c r="SB54" s="563"/>
    </row>
    <row r="55" spans="1:496" s="476" customFormat="1">
      <c r="A55" s="475"/>
      <c r="SB55" s="563"/>
    </row>
    <row r="56" spans="1:496" s="476" customFormat="1">
      <c r="A56" s="475"/>
      <c r="SB56" s="563"/>
    </row>
    <row r="57" spans="1:496" s="476" customFormat="1">
      <c r="A57" s="475"/>
      <c r="SB57" s="563"/>
    </row>
    <row r="58" spans="1:496" s="476" customFormat="1">
      <c r="A58" s="475"/>
      <c r="SB58" s="563"/>
    </row>
    <row r="59" spans="1:496" s="476" customFormat="1">
      <c r="A59" s="475"/>
      <c r="SB59" s="563"/>
    </row>
    <row r="60" spans="1:496" s="476" customFormat="1">
      <c r="A60" s="475"/>
      <c r="SB60" s="563"/>
    </row>
    <row r="61" spans="1:496" s="476" customFormat="1">
      <c r="A61" s="475"/>
      <c r="SB61" s="563"/>
    </row>
    <row r="62" spans="1:496" s="476" customFormat="1">
      <c r="A62" s="475"/>
      <c r="SB62" s="563"/>
    </row>
    <row r="63" spans="1:496" s="476" customFormat="1">
      <c r="A63" s="475"/>
      <c r="SB63" s="563"/>
    </row>
    <row r="64" spans="1:496" s="476" customFormat="1">
      <c r="A64" s="475"/>
      <c r="SB64" s="563"/>
    </row>
    <row r="65" spans="1:496" s="476" customFormat="1">
      <c r="A65" s="475"/>
      <c r="SB65" s="563"/>
    </row>
    <row r="66" spans="1:496" s="476" customFormat="1">
      <c r="A66" s="475"/>
      <c r="SB66" s="563"/>
    </row>
    <row r="67" spans="1:496" s="476" customFormat="1">
      <c r="A67" s="475"/>
      <c r="SB67" s="563"/>
    </row>
    <row r="68" spans="1:496" s="476" customFormat="1">
      <c r="A68" s="475"/>
      <c r="SB68" s="563"/>
    </row>
    <row r="69" spans="1:496" s="476" customFormat="1">
      <c r="A69" s="475"/>
      <c r="SB69" s="563"/>
    </row>
    <row r="70" spans="1:496" s="476" customFormat="1">
      <c r="A70" s="475"/>
      <c r="SB70" s="563"/>
    </row>
    <row r="71" spans="1:496" s="476" customFormat="1">
      <c r="A71" s="475"/>
      <c r="SB71" s="563"/>
    </row>
    <row r="72" spans="1:496" s="476" customFormat="1">
      <c r="A72" s="475"/>
      <c r="SB72" s="563"/>
    </row>
    <row r="73" spans="1:496" s="476" customFormat="1">
      <c r="A73" s="475"/>
      <c r="SB73" s="563"/>
    </row>
    <row r="74" spans="1:496" s="476" customFormat="1">
      <c r="A74" s="475"/>
      <c r="SB74" s="563"/>
    </row>
    <row r="75" spans="1:496" s="476" customFormat="1">
      <c r="A75" s="475"/>
      <c r="SB75" s="563"/>
    </row>
    <row r="76" spans="1:496" s="476" customFormat="1">
      <c r="A76" s="475"/>
      <c r="SB76" s="563"/>
    </row>
    <row r="77" spans="1:496" s="476" customFormat="1">
      <c r="A77" s="475"/>
      <c r="SB77" s="563"/>
    </row>
    <row r="78" spans="1:496" s="476" customFormat="1">
      <c r="A78" s="475"/>
      <c r="SB78" s="563"/>
    </row>
    <row r="79" spans="1:496" s="476" customFormat="1">
      <c r="A79" s="475"/>
      <c r="SB79" s="563"/>
    </row>
    <row r="80" spans="1:496" s="476" customFormat="1">
      <c r="A80" s="475"/>
      <c r="SB80" s="563"/>
    </row>
    <row r="81" spans="1:496" s="476" customFormat="1">
      <c r="A81" s="475"/>
      <c r="SB81" s="563"/>
    </row>
    <row r="82" spans="1:496" s="476" customFormat="1">
      <c r="A82" s="475"/>
      <c r="SB82" s="563"/>
    </row>
    <row r="83" spans="1:496" s="476" customFormat="1">
      <c r="A83" s="475"/>
      <c r="SB83" s="563"/>
    </row>
    <row r="84" spans="1:496" s="476" customFormat="1">
      <c r="A84" s="475"/>
      <c r="SB84" s="563"/>
    </row>
    <row r="85" spans="1:496" s="476" customFormat="1">
      <c r="A85" s="475"/>
      <c r="SB85" s="563"/>
    </row>
    <row r="86" spans="1:496" s="476" customFormat="1">
      <c r="A86" s="564"/>
      <c r="F86" s="565"/>
      <c r="SB86" s="563"/>
    </row>
    <row r="87" spans="1:496" s="476" customFormat="1">
      <c r="A87" s="475"/>
      <c r="B87" s="565"/>
      <c r="C87" s="518"/>
      <c r="D87" s="518"/>
      <c r="E87" s="565"/>
      <c r="G87" s="518"/>
      <c r="H87" s="518"/>
      <c r="I87" s="565"/>
      <c r="J87" s="565"/>
      <c r="K87" s="518"/>
      <c r="L87" s="518"/>
      <c r="M87" s="565"/>
      <c r="N87" s="565"/>
      <c r="O87" s="518"/>
      <c r="P87" s="518"/>
      <c r="Q87" s="565"/>
      <c r="R87" s="565"/>
      <c r="S87" s="518"/>
      <c r="T87" s="518"/>
      <c r="U87" s="565"/>
      <c r="V87" s="565"/>
      <c r="W87" s="518"/>
      <c r="X87" s="518"/>
      <c r="Y87" s="565"/>
      <c r="Z87" s="565"/>
      <c r="AA87" s="518"/>
      <c r="AB87" s="518"/>
      <c r="AC87" s="565"/>
      <c r="AD87" s="565"/>
      <c r="AE87" s="518"/>
      <c r="AF87" s="518"/>
      <c r="AG87" s="565"/>
      <c r="AH87" s="565"/>
      <c r="AI87" s="518"/>
      <c r="AJ87" s="518"/>
      <c r="AK87" s="565"/>
      <c r="AL87" s="565"/>
      <c r="AM87" s="518"/>
      <c r="AN87" s="518"/>
      <c r="AO87" s="565"/>
      <c r="AP87" s="565"/>
      <c r="AQ87" s="518"/>
      <c r="AR87" s="518"/>
      <c r="AS87" s="565"/>
      <c r="AT87" s="565"/>
      <c r="AU87" s="518"/>
      <c r="AV87" s="518"/>
      <c r="AW87" s="565"/>
      <c r="AX87" s="565"/>
      <c r="AY87" s="518"/>
      <c r="AZ87" s="518"/>
      <c r="BA87" s="565"/>
      <c r="BB87" s="565"/>
      <c r="BC87" s="518"/>
      <c r="BD87" s="518"/>
      <c r="BE87" s="565"/>
      <c r="BF87" s="565"/>
      <c r="BG87" s="518"/>
      <c r="BH87" s="518"/>
      <c r="BI87" s="565"/>
      <c r="BJ87" s="565"/>
      <c r="BK87" s="518"/>
      <c r="BL87" s="518"/>
      <c r="BM87" s="565"/>
      <c r="BN87" s="565"/>
      <c r="BO87" s="518"/>
      <c r="BP87" s="518"/>
      <c r="BQ87" s="565"/>
      <c r="BR87" s="565"/>
      <c r="BS87" s="518"/>
      <c r="BT87" s="518"/>
      <c r="BU87" s="565"/>
      <c r="BV87" s="565"/>
      <c r="BW87" s="518"/>
      <c r="BX87" s="518"/>
      <c r="BY87" s="565"/>
      <c r="BZ87" s="565"/>
      <c r="CA87" s="518"/>
      <c r="CB87" s="518"/>
      <c r="CC87" s="565"/>
      <c r="CD87" s="565"/>
      <c r="CE87" s="518"/>
      <c r="CF87" s="518"/>
      <c r="CG87" s="565"/>
      <c r="CH87" s="565"/>
      <c r="CI87" s="518"/>
      <c r="CJ87" s="518"/>
      <c r="CK87" s="565"/>
      <c r="CL87" s="565"/>
      <c r="CM87" s="518"/>
      <c r="CN87" s="518"/>
      <c r="CO87" s="565"/>
      <c r="CP87" s="565"/>
      <c r="CQ87" s="518"/>
      <c r="CR87" s="518"/>
      <c r="CS87" s="565"/>
      <c r="CT87" s="565"/>
      <c r="CU87" s="518"/>
      <c r="CV87" s="518"/>
      <c r="CW87" s="565"/>
      <c r="CX87" s="565"/>
      <c r="CY87" s="518"/>
      <c r="CZ87" s="518"/>
      <c r="DA87" s="565"/>
      <c r="DB87" s="565"/>
      <c r="DC87" s="518"/>
      <c r="DD87" s="518"/>
      <c r="DE87" s="565"/>
      <c r="DF87" s="518"/>
      <c r="DG87" s="566"/>
      <c r="DH87" s="566"/>
      <c r="DI87" s="566"/>
      <c r="DJ87" s="566"/>
      <c r="DK87" s="566"/>
      <c r="DL87" s="566"/>
      <c r="DM87" s="566"/>
      <c r="DN87" s="566"/>
      <c r="DO87" s="566"/>
      <c r="DP87" s="566"/>
      <c r="DQ87" s="566"/>
      <c r="DR87" s="566"/>
      <c r="DS87" s="566"/>
      <c r="DT87" s="566"/>
      <c r="DU87" s="566"/>
      <c r="DV87" s="566"/>
      <c r="DW87" s="566"/>
      <c r="DY87" s="566"/>
      <c r="DZ87" s="566"/>
      <c r="EA87" s="566"/>
      <c r="EB87" s="566"/>
      <c r="EC87" s="566"/>
      <c r="ED87" s="566"/>
      <c r="EE87" s="566"/>
      <c r="EF87" s="566"/>
      <c r="EG87" s="566"/>
      <c r="EH87" s="566"/>
      <c r="EI87" s="566"/>
      <c r="EJ87" s="566"/>
      <c r="EK87" s="566"/>
      <c r="EL87" s="566"/>
      <c r="EM87" s="566"/>
      <c r="EN87" s="566"/>
      <c r="EO87" s="566"/>
      <c r="EP87" s="566"/>
      <c r="EQ87" s="566"/>
      <c r="ER87" s="566"/>
      <c r="ES87" s="566"/>
      <c r="ET87" s="566"/>
      <c r="EU87" s="566"/>
      <c r="EV87" s="566"/>
      <c r="EW87" s="566"/>
      <c r="EX87" s="566"/>
      <c r="EY87" s="566"/>
      <c r="EZ87" s="566"/>
      <c r="FA87" s="566"/>
      <c r="FB87" s="566"/>
      <c r="FC87" s="566"/>
      <c r="FD87" s="566"/>
      <c r="FE87" s="566"/>
      <c r="FF87" s="566"/>
      <c r="FG87" s="566"/>
      <c r="FH87" s="566"/>
      <c r="FI87" s="566"/>
      <c r="FJ87" s="566"/>
      <c r="FK87" s="566"/>
      <c r="FL87" s="566"/>
      <c r="FM87" s="566"/>
      <c r="FN87" s="566"/>
      <c r="FO87" s="566"/>
      <c r="FP87" s="566"/>
      <c r="FQ87" s="566"/>
      <c r="FR87" s="566"/>
      <c r="FS87" s="566"/>
      <c r="FT87" s="566"/>
      <c r="FU87" s="566"/>
      <c r="FV87" s="566"/>
      <c r="FW87" s="566"/>
      <c r="FX87" s="566"/>
      <c r="FY87" s="566"/>
      <c r="FZ87" s="566"/>
      <c r="GA87" s="566"/>
      <c r="GB87" s="566"/>
      <c r="GC87" s="566"/>
      <c r="GD87" s="566"/>
      <c r="GE87" s="566"/>
      <c r="GF87" s="566"/>
      <c r="GG87" s="566"/>
      <c r="GH87" s="566"/>
      <c r="GI87" s="566"/>
      <c r="GJ87" s="566"/>
      <c r="GK87" s="566"/>
      <c r="GL87" s="566"/>
      <c r="GM87" s="566"/>
      <c r="GN87" s="566"/>
      <c r="GO87" s="566"/>
      <c r="GP87" s="566"/>
      <c r="GQ87" s="566"/>
      <c r="GR87" s="518"/>
      <c r="GS87" s="518"/>
      <c r="GT87" s="518"/>
      <c r="GU87" s="518"/>
      <c r="GV87" s="518"/>
      <c r="GW87" s="518"/>
      <c r="GX87" s="518"/>
      <c r="GY87" s="518"/>
      <c r="GZ87" s="518"/>
      <c r="HA87" s="518"/>
      <c r="HB87" s="518"/>
      <c r="HC87" s="518"/>
      <c r="HD87" s="518"/>
      <c r="HE87" s="518"/>
      <c r="HF87" s="518"/>
      <c r="HG87" s="518"/>
      <c r="HH87" s="518"/>
      <c r="HI87" s="518"/>
      <c r="HJ87" s="518"/>
      <c r="HK87" s="518"/>
      <c r="HL87" s="518"/>
      <c r="HM87" s="518"/>
      <c r="HN87" s="518"/>
      <c r="HO87" s="518"/>
      <c r="HP87" s="518"/>
      <c r="HQ87" s="518"/>
      <c r="HR87" s="518"/>
      <c r="HS87" s="518"/>
      <c r="HT87" s="518"/>
      <c r="HU87" s="566"/>
      <c r="HV87" s="566"/>
      <c r="HW87" s="566"/>
      <c r="HX87" s="566"/>
      <c r="HY87" s="566"/>
      <c r="HZ87" s="566"/>
      <c r="IA87" s="566"/>
      <c r="IB87" s="566"/>
      <c r="IC87" s="566"/>
      <c r="ID87" s="566"/>
      <c r="IE87" s="566"/>
      <c r="IF87" s="566"/>
      <c r="IG87" s="566"/>
      <c r="IH87" s="566"/>
      <c r="IJ87" s="566"/>
      <c r="IK87" s="566"/>
      <c r="IL87" s="566"/>
      <c r="IN87" s="566"/>
      <c r="IO87" s="566"/>
      <c r="IP87" s="566"/>
      <c r="IR87" s="566"/>
      <c r="IS87" s="566"/>
      <c r="IT87" s="566"/>
      <c r="IV87" s="566"/>
      <c r="IW87" s="566"/>
      <c r="IX87" s="566"/>
      <c r="IZ87" s="566"/>
      <c r="JA87" s="566"/>
      <c r="JB87" s="566"/>
      <c r="JD87" s="566"/>
      <c r="JE87" s="566"/>
      <c r="JF87" s="566"/>
      <c r="JH87" s="566"/>
      <c r="JI87" s="566"/>
      <c r="JJ87" s="566"/>
      <c r="JL87" s="566"/>
      <c r="JM87" s="566"/>
      <c r="JN87" s="566"/>
      <c r="JP87" s="566"/>
      <c r="JQ87" s="566"/>
      <c r="JR87" s="566"/>
      <c r="JT87" s="566"/>
      <c r="JU87" s="566"/>
      <c r="JV87" s="566"/>
      <c r="JX87" s="566"/>
      <c r="JY87" s="566"/>
      <c r="JZ87" s="566"/>
      <c r="KB87" s="566"/>
      <c r="KC87" s="566"/>
      <c r="KD87" s="566"/>
      <c r="KF87" s="566"/>
      <c r="KG87" s="566"/>
      <c r="KH87" s="566"/>
      <c r="KJ87" s="566"/>
      <c r="KK87" s="566"/>
      <c r="KL87" s="566"/>
      <c r="KN87" s="566"/>
      <c r="KO87" s="566"/>
      <c r="KP87" s="566"/>
      <c r="KR87" s="566"/>
      <c r="KS87" s="566"/>
      <c r="KT87" s="566"/>
      <c r="KV87" s="566"/>
      <c r="KW87" s="566"/>
      <c r="KX87" s="566"/>
      <c r="KZ87" s="566"/>
      <c r="LA87" s="566"/>
      <c r="LB87" s="566"/>
      <c r="LD87" s="566"/>
      <c r="LE87" s="566"/>
      <c r="LF87" s="566"/>
      <c r="LH87" s="566"/>
      <c r="LI87" s="566"/>
      <c r="LJ87" s="566"/>
      <c r="LL87" s="566"/>
      <c r="LM87" s="566"/>
      <c r="LN87" s="566"/>
      <c r="LP87" s="566"/>
      <c r="LQ87" s="566"/>
      <c r="LR87" s="566"/>
      <c r="LT87" s="566"/>
      <c r="LU87" s="566"/>
      <c r="LV87" s="566"/>
      <c r="LX87" s="566"/>
      <c r="LY87" s="566"/>
      <c r="LZ87" s="566"/>
      <c r="MB87" s="566"/>
      <c r="MC87" s="566"/>
      <c r="MD87" s="566"/>
      <c r="MF87" s="566"/>
      <c r="MG87" s="566"/>
      <c r="MH87" s="566"/>
      <c r="MJ87" s="566"/>
      <c r="MK87" s="566"/>
      <c r="ML87" s="566"/>
      <c r="MN87" s="566"/>
      <c r="MO87" s="566"/>
      <c r="MP87" s="566"/>
      <c r="MR87" s="566"/>
      <c r="MS87" s="566"/>
      <c r="MT87" s="566"/>
      <c r="MV87" s="566"/>
      <c r="MW87" s="566"/>
      <c r="MX87" s="566"/>
      <c r="MZ87" s="566"/>
      <c r="NA87" s="566"/>
      <c r="NB87" s="566"/>
      <c r="ND87" s="566"/>
      <c r="NE87" s="566"/>
      <c r="NF87" s="566"/>
      <c r="NH87" s="566"/>
      <c r="NI87" s="566"/>
      <c r="NJ87" s="566"/>
      <c r="NL87" s="566"/>
      <c r="NM87" s="566"/>
      <c r="NN87" s="566"/>
      <c r="NP87" s="566"/>
      <c r="NQ87" s="566"/>
      <c r="NR87" s="566"/>
      <c r="NT87" s="566"/>
      <c r="NU87" s="566"/>
      <c r="NV87" s="566"/>
      <c r="NX87" s="566"/>
      <c r="NY87" s="566"/>
      <c r="NZ87" s="566"/>
      <c r="OB87" s="566"/>
      <c r="OC87" s="566"/>
      <c r="OD87" s="566"/>
      <c r="OF87" s="566"/>
      <c r="OG87" s="566"/>
      <c r="OH87" s="566"/>
      <c r="OJ87" s="566"/>
      <c r="OK87" s="566"/>
      <c r="OL87" s="566"/>
      <c r="ON87" s="566"/>
      <c r="OO87" s="566"/>
      <c r="OP87" s="566"/>
      <c r="OR87" s="566"/>
      <c r="OS87" s="566"/>
      <c r="OT87" s="566"/>
      <c r="OV87" s="566"/>
      <c r="OW87" s="566"/>
      <c r="OX87" s="566"/>
      <c r="OZ87" s="566"/>
      <c r="PA87" s="566"/>
      <c r="PB87" s="566"/>
      <c r="PD87" s="566"/>
      <c r="PE87" s="566"/>
      <c r="PF87" s="566"/>
      <c r="PH87" s="566"/>
      <c r="PI87" s="566"/>
      <c r="PJ87" s="566"/>
      <c r="PL87" s="566"/>
      <c r="PM87" s="566"/>
      <c r="PN87" s="566"/>
      <c r="PP87" s="566"/>
      <c r="PQ87" s="566"/>
      <c r="PR87" s="566"/>
      <c r="PT87" s="566"/>
      <c r="PU87" s="566"/>
      <c r="PV87" s="566"/>
      <c r="PX87" s="566"/>
      <c r="PY87" s="566"/>
      <c r="PZ87" s="566"/>
      <c r="QB87" s="566"/>
      <c r="QC87" s="566"/>
      <c r="QD87" s="566"/>
      <c r="QF87" s="566"/>
      <c r="QG87" s="566"/>
      <c r="QH87" s="566"/>
      <c r="QJ87" s="566"/>
      <c r="QK87" s="566"/>
      <c r="QL87" s="566"/>
      <c r="QN87" s="566"/>
      <c r="QO87" s="566"/>
      <c r="QP87" s="566"/>
      <c r="QR87" s="566"/>
      <c r="QS87" s="566"/>
      <c r="QT87" s="566"/>
      <c r="QV87" s="566"/>
      <c r="QW87" s="566"/>
      <c r="QX87" s="566"/>
      <c r="QZ87" s="566"/>
      <c r="RA87" s="566"/>
      <c r="RB87" s="566"/>
      <c r="RD87" s="566"/>
      <c r="RE87" s="566"/>
      <c r="RF87" s="566"/>
      <c r="RH87" s="566"/>
      <c r="RI87" s="566"/>
      <c r="RJ87" s="566"/>
      <c r="RL87" s="566"/>
      <c r="RM87" s="566"/>
      <c r="RN87" s="566"/>
      <c r="RP87" s="566"/>
      <c r="RQ87" s="566"/>
      <c r="RR87" s="566"/>
      <c r="RT87" s="566"/>
      <c r="RU87" s="566"/>
      <c r="RV87" s="566"/>
      <c r="RX87" s="566"/>
      <c r="RY87" s="566"/>
      <c r="RZ87" s="566"/>
      <c r="SB87" s="563"/>
    </row>
    <row r="88" spans="1:496" s="476" customFormat="1">
      <c r="A88" s="475"/>
      <c r="I88" s="475"/>
      <c r="DT88" s="565"/>
      <c r="DU88" s="518"/>
      <c r="DV88" s="518"/>
      <c r="DW88" s="565"/>
      <c r="DX88" s="565"/>
      <c r="DY88" s="518"/>
      <c r="DZ88" s="518"/>
      <c r="EA88" s="565"/>
      <c r="EB88" s="565"/>
      <c r="EC88" s="518"/>
      <c r="ED88" s="518"/>
      <c r="EE88" s="565"/>
      <c r="EF88" s="565"/>
      <c r="EG88" s="518"/>
      <c r="EH88" s="518"/>
      <c r="EI88" s="565"/>
      <c r="EJ88" s="565"/>
      <c r="EK88" s="518"/>
      <c r="EL88" s="518"/>
      <c r="EM88" s="565"/>
      <c r="EN88" s="565"/>
      <c r="EO88" s="518"/>
      <c r="EP88" s="518"/>
      <c r="EQ88" s="565"/>
      <c r="ER88" s="565"/>
      <c r="ES88" s="518"/>
      <c r="ET88" s="518"/>
      <c r="EU88" s="565"/>
      <c r="EV88" s="565"/>
      <c r="EW88" s="518"/>
      <c r="EX88" s="518"/>
      <c r="EY88" s="565"/>
      <c r="EZ88" s="565"/>
      <c r="FA88" s="518"/>
      <c r="FB88" s="518"/>
      <c r="FC88" s="565"/>
      <c r="FD88" s="565"/>
      <c r="FE88" s="518"/>
      <c r="FF88" s="518"/>
      <c r="FG88" s="565"/>
      <c r="FH88" s="565"/>
      <c r="FI88" s="518"/>
      <c r="FJ88" s="518"/>
      <c r="FK88" s="565"/>
      <c r="FL88" s="565"/>
      <c r="FM88" s="518"/>
      <c r="FN88" s="567"/>
      <c r="FO88" s="567"/>
      <c r="FP88" s="567"/>
      <c r="FQ88" s="567"/>
      <c r="FR88" s="567"/>
      <c r="FS88" s="567"/>
      <c r="FT88" s="567"/>
      <c r="FU88" s="567"/>
      <c r="FV88" s="567"/>
      <c r="FW88" s="567"/>
      <c r="FX88" s="567"/>
      <c r="FY88" s="567"/>
      <c r="FZ88" s="567"/>
      <c r="GA88" s="567"/>
      <c r="GB88" s="567"/>
      <c r="GC88" s="567"/>
      <c r="GD88" s="567"/>
      <c r="GE88" s="567"/>
      <c r="GF88" s="567"/>
      <c r="GG88" s="567"/>
      <c r="GH88" s="567"/>
      <c r="GI88" s="567"/>
      <c r="GJ88" s="567"/>
      <c r="GL88" s="567"/>
      <c r="GM88" s="567"/>
      <c r="GN88" s="567"/>
      <c r="SB88" s="563"/>
    </row>
    <row r="89" spans="1:496" s="476" customFormat="1">
      <c r="A89" s="475"/>
      <c r="I89" s="475"/>
      <c r="DT89" s="475"/>
      <c r="DU89" s="475"/>
      <c r="DV89" s="475"/>
      <c r="DW89" s="475"/>
      <c r="DX89" s="475"/>
      <c r="DY89" s="475"/>
      <c r="DZ89" s="475"/>
      <c r="EA89" s="475"/>
      <c r="EB89" s="475"/>
      <c r="EC89" s="475"/>
      <c r="ED89" s="475"/>
      <c r="EE89" s="475"/>
      <c r="EF89" s="475"/>
      <c r="EG89" s="475"/>
      <c r="EH89" s="475"/>
      <c r="EI89" s="475"/>
      <c r="EJ89" s="475"/>
      <c r="EK89" s="475"/>
      <c r="EL89" s="475"/>
      <c r="EM89" s="475"/>
      <c r="EN89" s="475"/>
      <c r="EO89" s="475"/>
      <c r="EP89" s="475"/>
      <c r="EQ89" s="475"/>
      <c r="ER89" s="475"/>
      <c r="ES89" s="475"/>
      <c r="ET89" s="475"/>
      <c r="EU89" s="475"/>
      <c r="EV89" s="475"/>
      <c r="EW89" s="475"/>
      <c r="EX89" s="568"/>
      <c r="EY89" s="568"/>
      <c r="EZ89" s="568"/>
      <c r="FA89" s="568"/>
      <c r="FB89" s="568"/>
      <c r="FC89" s="568"/>
      <c r="FD89" s="568"/>
      <c r="FE89" s="568"/>
      <c r="FF89" s="568"/>
      <c r="FG89" s="475"/>
      <c r="FH89" s="475"/>
      <c r="FI89" s="475"/>
      <c r="FJ89" s="475"/>
      <c r="FK89" s="475"/>
      <c r="FL89" s="475"/>
      <c r="FM89" s="475"/>
      <c r="FN89" s="475"/>
      <c r="FO89" s="475"/>
      <c r="FP89" s="475"/>
      <c r="FQ89" s="475"/>
      <c r="FR89" s="475"/>
      <c r="FS89" s="475"/>
      <c r="FT89" s="475"/>
      <c r="FU89" s="475"/>
      <c r="FV89" s="475"/>
      <c r="FW89" s="475"/>
      <c r="FX89" s="475"/>
      <c r="FY89" s="475"/>
      <c r="FZ89" s="475"/>
      <c r="GA89" s="475"/>
      <c r="GB89" s="475"/>
      <c r="GC89" s="475"/>
      <c r="GD89" s="475"/>
      <c r="GE89" s="475"/>
      <c r="GF89" s="475"/>
      <c r="GG89" s="475"/>
      <c r="GH89" s="475"/>
      <c r="GI89" s="475"/>
      <c r="GJ89" s="475"/>
      <c r="GK89" s="475"/>
      <c r="GL89" s="475"/>
      <c r="GM89" s="475"/>
      <c r="SB89" s="563"/>
    </row>
    <row r="90" spans="1:496" s="476" customFormat="1">
      <c r="A90" s="475"/>
      <c r="I90" s="475"/>
      <c r="SB90" s="563"/>
    </row>
    <row r="91" spans="1:496" s="476" customFormat="1">
      <c r="A91" s="475"/>
      <c r="I91" s="475"/>
      <c r="SB91" s="563"/>
    </row>
    <row r="92" spans="1:496" s="476" customFormat="1">
      <c r="A92" s="475"/>
      <c r="I92" s="475"/>
      <c r="SB92" s="563"/>
    </row>
    <row r="93" spans="1:496" s="476" customFormat="1">
      <c r="A93" s="475"/>
      <c r="I93" s="475"/>
      <c r="SB93" s="563"/>
    </row>
    <row r="94" spans="1:496" s="476" customFormat="1">
      <c r="A94" s="475"/>
      <c r="I94" s="475"/>
      <c r="SB94" s="563"/>
    </row>
    <row r="95" spans="1:496" s="476" customFormat="1">
      <c r="A95" s="475"/>
      <c r="I95" s="475"/>
      <c r="SB95" s="563"/>
    </row>
    <row r="96" spans="1:496" s="476" customFormat="1">
      <c r="A96" s="475"/>
      <c r="I96" s="475"/>
      <c r="SB96" s="563"/>
    </row>
    <row r="97" spans="1:496" s="476" customFormat="1">
      <c r="A97" s="475"/>
      <c r="I97" s="475"/>
      <c r="SB97" s="563"/>
    </row>
    <row r="98" spans="1:496" s="476" customFormat="1">
      <c r="A98" s="475"/>
      <c r="I98" s="475"/>
      <c r="SB98" s="563"/>
    </row>
    <row r="99" spans="1:496" s="476" customFormat="1">
      <c r="A99" s="475"/>
      <c r="I99" s="475"/>
      <c r="SB99" s="563"/>
    </row>
    <row r="100" spans="1:496" s="476" customFormat="1">
      <c r="A100" s="475"/>
      <c r="I100" s="475"/>
      <c r="SB100" s="563"/>
    </row>
    <row r="101" spans="1:496" s="476" customFormat="1">
      <c r="A101" s="475"/>
      <c r="I101" s="475"/>
      <c r="SB101" s="563"/>
    </row>
    <row r="102" spans="1:496" s="476" customFormat="1">
      <c r="A102" s="475"/>
      <c r="I102" s="475"/>
      <c r="SB102" s="563"/>
    </row>
    <row r="103" spans="1:496" s="476" customFormat="1">
      <c r="A103" s="475"/>
      <c r="I103" s="475"/>
      <c r="SB103" s="563"/>
    </row>
    <row r="104" spans="1:496" s="476" customFormat="1">
      <c r="A104" s="475"/>
      <c r="I104" s="475"/>
      <c r="SB104" s="563"/>
    </row>
    <row r="105" spans="1:496" s="476" customFormat="1">
      <c r="A105" s="475"/>
      <c r="I105" s="475"/>
      <c r="SB105" s="563"/>
    </row>
    <row r="106" spans="1:496" s="476" customFormat="1">
      <c r="A106" s="475"/>
      <c r="I106" s="475"/>
      <c r="SB106" s="563"/>
    </row>
    <row r="107" spans="1:496" s="476" customFormat="1">
      <c r="A107" s="475"/>
      <c r="I107" s="475"/>
      <c r="SB107" s="563"/>
    </row>
    <row r="108" spans="1:496" s="476" customFormat="1">
      <c r="A108" s="475"/>
      <c r="I108" s="475"/>
      <c r="SB108" s="563"/>
    </row>
    <row r="109" spans="1:496" s="476" customFormat="1">
      <c r="A109" s="475"/>
      <c r="I109" s="475"/>
      <c r="SB109" s="563"/>
    </row>
    <row r="110" spans="1:496" s="476" customFormat="1">
      <c r="A110" s="475"/>
      <c r="I110" s="475"/>
      <c r="SB110" s="563"/>
    </row>
    <row r="111" spans="1:496" s="476" customFormat="1">
      <c r="A111" s="475"/>
      <c r="I111" s="475"/>
      <c r="SB111" s="563"/>
    </row>
    <row r="112" spans="1:496" s="476" customFormat="1">
      <c r="A112" s="475"/>
      <c r="I112" s="475"/>
      <c r="SB112" s="563"/>
    </row>
    <row r="113" spans="1:496" s="476" customFormat="1">
      <c r="A113" s="475"/>
      <c r="I113" s="475"/>
      <c r="SB113" s="563"/>
    </row>
    <row r="114" spans="1:496" s="476" customFormat="1">
      <c r="A114" s="475"/>
      <c r="I114" s="475"/>
      <c r="SB114" s="563"/>
    </row>
    <row r="115" spans="1:496" s="476" customFormat="1">
      <c r="A115" s="475"/>
      <c r="I115" s="475"/>
      <c r="SB115" s="563"/>
    </row>
    <row r="116" spans="1:496" s="476" customFormat="1">
      <c r="A116" s="475"/>
      <c r="I116" s="475"/>
      <c r="SB116" s="563"/>
    </row>
    <row r="117" spans="1:496" s="476" customFormat="1">
      <c r="A117" s="475"/>
      <c r="I117" s="475"/>
      <c r="SB117" s="563"/>
    </row>
    <row r="118" spans="1:496" s="476" customFormat="1">
      <c r="A118" s="475"/>
      <c r="I118" s="475"/>
      <c r="SB118" s="563"/>
    </row>
    <row r="119" spans="1:496" s="476" customFormat="1">
      <c r="A119" s="475"/>
      <c r="I119" s="475"/>
      <c r="SB119" s="563"/>
    </row>
    <row r="120" spans="1:496" s="476" customFormat="1">
      <c r="A120" s="475"/>
      <c r="I120" s="475"/>
      <c r="SB120" s="563"/>
    </row>
    <row r="121" spans="1:496" s="476" customFormat="1">
      <c r="A121" s="475"/>
      <c r="I121" s="475"/>
      <c r="SB121" s="563"/>
    </row>
    <row r="122" spans="1:496" s="476" customFormat="1">
      <c r="A122" s="475"/>
      <c r="I122" s="475"/>
      <c r="SB122" s="563"/>
    </row>
    <row r="123" spans="1:496" s="476" customFormat="1">
      <c r="A123" s="475"/>
      <c r="I123" s="475"/>
      <c r="SB123" s="563"/>
    </row>
    <row r="124" spans="1:496" s="476" customFormat="1">
      <c r="A124" s="475"/>
      <c r="I124" s="475"/>
      <c r="SB124" s="563"/>
    </row>
    <row r="125" spans="1:496" s="476" customFormat="1">
      <c r="A125" s="475"/>
      <c r="I125" s="475"/>
      <c r="SB125" s="563"/>
    </row>
    <row r="126" spans="1:496" s="476" customFormat="1">
      <c r="A126" s="475"/>
      <c r="I126" s="475"/>
      <c r="SB126" s="563"/>
    </row>
    <row r="127" spans="1:496" s="476" customFormat="1">
      <c r="A127" s="475"/>
      <c r="I127" s="475"/>
      <c r="SB127" s="563"/>
    </row>
    <row r="128" spans="1:496" s="476" customFormat="1">
      <c r="A128" s="475"/>
      <c r="I128" s="475"/>
      <c r="SB128" s="563"/>
    </row>
    <row r="129" spans="1:496" s="476" customFormat="1">
      <c r="A129" s="475"/>
      <c r="I129" s="475"/>
      <c r="SB129" s="563"/>
    </row>
    <row r="130" spans="1:496" s="476" customFormat="1">
      <c r="A130" s="475"/>
      <c r="I130" s="475"/>
      <c r="SB130" s="563"/>
    </row>
    <row r="131" spans="1:496" s="476" customFormat="1">
      <c r="A131" s="475"/>
      <c r="I131" s="475"/>
      <c r="SB131" s="563"/>
    </row>
    <row r="132" spans="1:496" s="476" customFormat="1">
      <c r="A132" s="475"/>
      <c r="I132" s="475"/>
      <c r="SB132" s="563"/>
    </row>
    <row r="133" spans="1:496" s="476" customFormat="1">
      <c r="A133" s="475"/>
      <c r="I133" s="475"/>
      <c r="SB133" s="563"/>
    </row>
    <row r="134" spans="1:496" s="476" customFormat="1">
      <c r="A134" s="475"/>
      <c r="I134" s="475"/>
      <c r="SB134" s="563"/>
    </row>
    <row r="135" spans="1:496" s="476" customFormat="1">
      <c r="A135" s="475"/>
      <c r="I135" s="475"/>
      <c r="SB135" s="563"/>
    </row>
    <row r="136" spans="1:496" s="476" customFormat="1">
      <c r="A136" s="475"/>
      <c r="I136" s="475"/>
      <c r="SB136" s="563"/>
    </row>
    <row r="137" spans="1:496" s="476" customFormat="1">
      <c r="A137" s="475"/>
      <c r="I137" s="475"/>
      <c r="SB137" s="563"/>
    </row>
    <row r="138" spans="1:496" s="476" customFormat="1">
      <c r="A138" s="475"/>
      <c r="I138" s="475"/>
      <c r="SB138" s="563"/>
    </row>
    <row r="139" spans="1:496" s="476" customFormat="1">
      <c r="A139" s="475"/>
      <c r="I139" s="475"/>
      <c r="SB139" s="563"/>
    </row>
    <row r="140" spans="1:496" s="476" customFormat="1">
      <c r="A140" s="475"/>
      <c r="I140" s="475"/>
      <c r="SB140" s="563"/>
    </row>
    <row r="141" spans="1:496" s="476" customFormat="1">
      <c r="A141" s="475"/>
      <c r="I141" s="475"/>
      <c r="SB141" s="563"/>
    </row>
    <row r="142" spans="1:496" s="476" customFormat="1">
      <c r="A142" s="475"/>
      <c r="I142" s="475"/>
      <c r="SB142" s="563"/>
    </row>
    <row r="143" spans="1:496" s="476" customFormat="1">
      <c r="A143" s="475"/>
      <c r="I143" s="475"/>
      <c r="SB143" s="563"/>
    </row>
    <row r="144" spans="1:496" s="476" customFormat="1">
      <c r="A144" s="475"/>
      <c r="I144" s="475"/>
      <c r="SB144" s="563"/>
    </row>
    <row r="145" spans="1:496" s="476" customFormat="1">
      <c r="A145" s="475"/>
      <c r="I145" s="475"/>
      <c r="SB145" s="563"/>
    </row>
    <row r="146" spans="1:496" s="476" customFormat="1">
      <c r="A146" s="475"/>
      <c r="I146" s="475"/>
      <c r="SB146" s="563"/>
    </row>
    <row r="147" spans="1:496" s="476" customFormat="1">
      <c r="A147" s="475"/>
      <c r="I147" s="475"/>
      <c r="SB147" s="563"/>
    </row>
    <row r="148" spans="1:496" s="476" customFormat="1">
      <c r="A148" s="475"/>
      <c r="I148" s="475"/>
      <c r="SB148" s="563"/>
    </row>
    <row r="149" spans="1:496" s="476" customFormat="1">
      <c r="A149" s="475"/>
      <c r="I149" s="475"/>
      <c r="SB149" s="563"/>
    </row>
    <row r="150" spans="1:496" s="476" customFormat="1">
      <c r="A150" s="475"/>
      <c r="I150" s="475"/>
      <c r="SB150" s="563"/>
    </row>
    <row r="151" spans="1:496" s="476" customFormat="1">
      <c r="A151" s="475"/>
      <c r="I151" s="475"/>
      <c r="SB151" s="563"/>
    </row>
    <row r="152" spans="1:496" s="476" customFormat="1">
      <c r="A152" s="475"/>
      <c r="I152" s="475"/>
      <c r="SB152" s="563"/>
    </row>
    <row r="153" spans="1:496" s="476" customFormat="1">
      <c r="A153" s="475"/>
      <c r="I153" s="475"/>
      <c r="SB153" s="563"/>
    </row>
    <row r="154" spans="1:496" s="476" customFormat="1">
      <c r="A154" s="475"/>
      <c r="I154" s="475"/>
      <c r="SB154" s="563"/>
    </row>
    <row r="155" spans="1:496" s="476" customFormat="1">
      <c r="A155" s="475"/>
      <c r="I155" s="475"/>
      <c r="SB155" s="563"/>
    </row>
    <row r="156" spans="1:496" s="476" customFormat="1">
      <c r="A156" s="475"/>
      <c r="I156" s="475"/>
      <c r="SB156" s="563"/>
    </row>
    <row r="157" spans="1:496" s="476" customFormat="1">
      <c r="A157" s="475"/>
      <c r="I157" s="475"/>
      <c r="SB157" s="563"/>
    </row>
    <row r="158" spans="1:496" s="476" customFormat="1">
      <c r="A158" s="475"/>
      <c r="I158" s="475"/>
      <c r="SB158" s="563"/>
    </row>
    <row r="159" spans="1:496" s="476" customFormat="1">
      <c r="A159" s="475"/>
      <c r="I159" s="475"/>
      <c r="SB159" s="563"/>
    </row>
    <row r="160" spans="1:496" s="476" customFormat="1">
      <c r="A160" s="475"/>
      <c r="I160" s="475"/>
      <c r="SB160" s="563"/>
    </row>
    <row r="161" spans="1:496" s="476" customFormat="1">
      <c r="A161" s="475"/>
      <c r="I161" s="475"/>
      <c r="SB161" s="563"/>
    </row>
    <row r="162" spans="1:496" s="476" customFormat="1">
      <c r="A162" s="475"/>
      <c r="I162" s="475"/>
      <c r="SB162" s="563"/>
    </row>
    <row r="163" spans="1:496" s="476" customFormat="1">
      <c r="A163" s="475"/>
      <c r="I163" s="475"/>
      <c r="SB163" s="563"/>
    </row>
    <row r="164" spans="1:496" s="476" customFormat="1">
      <c r="A164" s="475"/>
      <c r="I164" s="475"/>
      <c r="SB164" s="563"/>
    </row>
    <row r="165" spans="1:496" s="476" customFormat="1">
      <c r="A165" s="475"/>
      <c r="I165" s="475"/>
      <c r="SB165" s="563"/>
    </row>
    <row r="166" spans="1:496" s="476" customFormat="1">
      <c r="A166" s="475"/>
      <c r="I166" s="475"/>
      <c r="SB166" s="563"/>
    </row>
    <row r="167" spans="1:496" s="476" customFormat="1">
      <c r="A167" s="475"/>
      <c r="I167" s="475"/>
      <c r="SB167" s="563"/>
    </row>
    <row r="168" spans="1:496" s="476" customFormat="1">
      <c r="A168" s="475"/>
      <c r="I168" s="475"/>
      <c r="SB168" s="563"/>
    </row>
    <row r="169" spans="1:496" s="476" customFormat="1">
      <c r="A169" s="475"/>
      <c r="I169" s="475"/>
      <c r="SB169" s="563"/>
    </row>
    <row r="170" spans="1:496" s="476" customFormat="1">
      <c r="A170" s="475"/>
      <c r="I170" s="475"/>
      <c r="SB170" s="563"/>
    </row>
    <row r="171" spans="1:496" s="476" customFormat="1">
      <c r="A171" s="475"/>
      <c r="I171" s="475"/>
      <c r="SB171" s="563"/>
    </row>
    <row r="172" spans="1:496" s="476" customFormat="1">
      <c r="A172" s="475"/>
      <c r="I172" s="475"/>
      <c r="SB172" s="563"/>
    </row>
    <row r="173" spans="1:496" s="476" customFormat="1">
      <c r="A173" s="475"/>
      <c r="I173" s="475"/>
      <c r="SB173" s="563"/>
    </row>
    <row r="174" spans="1:496" s="476" customFormat="1">
      <c r="A174" s="475"/>
      <c r="I174" s="475"/>
      <c r="SB174" s="563"/>
    </row>
    <row r="175" spans="1:496" s="476" customFormat="1">
      <c r="A175" s="475"/>
      <c r="I175" s="475"/>
      <c r="SB175" s="563"/>
    </row>
    <row r="176" spans="1:496" s="476" customFormat="1">
      <c r="A176" s="475"/>
      <c r="I176" s="475"/>
      <c r="SB176" s="563"/>
    </row>
    <row r="177" spans="1:496" s="476" customFormat="1">
      <c r="A177" s="475"/>
      <c r="I177" s="475"/>
      <c r="SB177" s="563"/>
    </row>
    <row r="178" spans="1:496" s="476" customFormat="1">
      <c r="A178" s="475"/>
      <c r="I178" s="475"/>
      <c r="SB178" s="563"/>
    </row>
    <row r="179" spans="1:496" s="476" customFormat="1">
      <c r="A179" s="475"/>
      <c r="I179" s="475"/>
      <c r="SB179" s="563"/>
    </row>
    <row r="180" spans="1:496" s="476" customFormat="1">
      <c r="A180" s="475"/>
      <c r="I180" s="475"/>
      <c r="SB180" s="563"/>
    </row>
    <row r="181" spans="1:496" s="476" customFormat="1">
      <c r="A181" s="475"/>
      <c r="I181" s="475"/>
      <c r="SB181" s="563"/>
    </row>
    <row r="182" spans="1:496" s="476" customFormat="1">
      <c r="A182" s="475"/>
      <c r="I182" s="475"/>
      <c r="SB182" s="563"/>
    </row>
    <row r="183" spans="1:496" s="476" customFormat="1">
      <c r="A183" s="475"/>
      <c r="I183" s="475"/>
      <c r="SB183" s="563"/>
    </row>
    <row r="184" spans="1:496" s="476" customFormat="1">
      <c r="A184" s="475"/>
      <c r="I184" s="475"/>
      <c r="SB184" s="563"/>
    </row>
    <row r="185" spans="1:496" s="476" customFormat="1">
      <c r="A185" s="475"/>
      <c r="I185" s="475"/>
      <c r="SB185" s="563"/>
    </row>
    <row r="186" spans="1:496" s="476" customFormat="1">
      <c r="A186" s="475"/>
      <c r="I186" s="475"/>
      <c r="SB186" s="563"/>
    </row>
    <row r="187" spans="1:496" s="476" customFormat="1">
      <c r="A187" s="475"/>
      <c r="I187" s="475"/>
      <c r="SB187" s="563"/>
    </row>
    <row r="188" spans="1:496" s="476" customFormat="1">
      <c r="A188" s="475"/>
      <c r="I188" s="475"/>
      <c r="SB188" s="563"/>
    </row>
    <row r="189" spans="1:496" s="476" customFormat="1">
      <c r="A189" s="475"/>
      <c r="I189" s="475"/>
      <c r="SB189" s="563"/>
    </row>
    <row r="190" spans="1:496" s="476" customFormat="1">
      <c r="A190" s="475"/>
      <c r="I190" s="475"/>
      <c r="SB190" s="563"/>
    </row>
    <row r="191" spans="1:496" s="476" customFormat="1">
      <c r="A191" s="475"/>
      <c r="I191" s="475"/>
      <c r="SB191" s="563"/>
    </row>
    <row r="192" spans="1:496" s="476" customFormat="1">
      <c r="A192" s="475"/>
      <c r="I192" s="475"/>
      <c r="SB192" s="563"/>
    </row>
    <row r="193" spans="1:496" s="476" customFormat="1">
      <c r="A193" s="475"/>
      <c r="I193" s="475"/>
      <c r="SB193" s="563"/>
    </row>
    <row r="194" spans="1:496" s="476" customFormat="1">
      <c r="A194" s="475"/>
      <c r="I194" s="475"/>
      <c r="SB194" s="563"/>
    </row>
    <row r="195" spans="1:496" s="476" customFormat="1">
      <c r="A195" s="475"/>
      <c r="I195" s="475"/>
      <c r="SB195" s="563"/>
    </row>
    <row r="196" spans="1:496" s="476" customFormat="1">
      <c r="A196" s="475"/>
      <c r="I196" s="475"/>
      <c r="SB196" s="563"/>
    </row>
    <row r="197" spans="1:496" s="476" customFormat="1">
      <c r="A197" s="475"/>
      <c r="I197" s="475"/>
      <c r="SB197" s="563"/>
    </row>
    <row r="198" spans="1:496" s="476" customFormat="1">
      <c r="A198" s="475"/>
      <c r="I198" s="475"/>
      <c r="SB198" s="563"/>
    </row>
    <row r="199" spans="1:496" s="476" customFormat="1">
      <c r="A199" s="475"/>
      <c r="I199" s="475"/>
      <c r="SB199" s="563"/>
    </row>
    <row r="200" spans="1:496" s="476" customFormat="1">
      <c r="A200" s="475"/>
      <c r="I200" s="475"/>
      <c r="SB200" s="563"/>
    </row>
    <row r="201" spans="1:496" s="476" customFormat="1">
      <c r="A201" s="475"/>
      <c r="I201" s="475"/>
      <c r="SB201" s="563"/>
    </row>
    <row r="202" spans="1:496" s="476" customFormat="1">
      <c r="A202" s="475"/>
      <c r="I202" s="475"/>
      <c r="SB202" s="563"/>
    </row>
    <row r="203" spans="1:496" s="476" customFormat="1">
      <c r="A203" s="475"/>
      <c r="I203" s="475"/>
      <c r="SB203" s="563"/>
    </row>
    <row r="204" spans="1:496" s="476" customFormat="1">
      <c r="A204" s="475"/>
      <c r="I204" s="475"/>
      <c r="SB204" s="563"/>
    </row>
    <row r="205" spans="1:496" s="476" customFormat="1">
      <c r="A205" s="475"/>
      <c r="I205" s="475"/>
      <c r="SB205" s="563"/>
    </row>
    <row r="206" spans="1:496" s="476" customFormat="1">
      <c r="A206" s="475"/>
      <c r="I206" s="475"/>
      <c r="SB206" s="563"/>
    </row>
    <row r="207" spans="1:496" s="476" customFormat="1">
      <c r="A207" s="475"/>
      <c r="I207" s="475"/>
      <c r="SB207" s="563"/>
    </row>
    <row r="208" spans="1:496" s="476" customFormat="1">
      <c r="A208" s="475"/>
      <c r="I208" s="475"/>
      <c r="SB208" s="563"/>
    </row>
    <row r="209" spans="1:496" s="476" customFormat="1">
      <c r="A209" s="475"/>
      <c r="I209" s="475"/>
      <c r="SB209" s="563"/>
    </row>
    <row r="210" spans="1:496" s="476" customFormat="1">
      <c r="A210" s="475"/>
      <c r="I210" s="475"/>
      <c r="SB210" s="563"/>
    </row>
    <row r="211" spans="1:496" s="476" customFormat="1">
      <c r="A211" s="475"/>
      <c r="I211" s="475"/>
      <c r="SB211" s="563"/>
    </row>
    <row r="212" spans="1:496" s="476" customFormat="1">
      <c r="A212" s="475"/>
      <c r="I212" s="475"/>
      <c r="SB212" s="563"/>
    </row>
    <row r="213" spans="1:496" s="476" customFormat="1">
      <c r="A213" s="475"/>
      <c r="I213" s="475"/>
      <c r="SB213" s="563"/>
    </row>
    <row r="214" spans="1:496" s="476" customFormat="1">
      <c r="A214" s="475"/>
      <c r="I214" s="475"/>
      <c r="SB214" s="563"/>
    </row>
    <row r="215" spans="1:496" s="476" customFormat="1">
      <c r="A215" s="475"/>
      <c r="I215" s="475"/>
      <c r="SB215" s="563"/>
    </row>
    <row r="216" spans="1:496" s="476" customFormat="1">
      <c r="A216" s="475"/>
      <c r="I216" s="475"/>
      <c r="SB216" s="563"/>
    </row>
    <row r="217" spans="1:496" s="476" customFormat="1">
      <c r="A217" s="475"/>
      <c r="I217" s="475"/>
      <c r="SB217" s="563"/>
    </row>
    <row r="218" spans="1:496" s="476" customFormat="1">
      <c r="A218" s="475"/>
      <c r="I218" s="475"/>
      <c r="SB218" s="563"/>
    </row>
    <row r="219" spans="1:496" s="476" customFormat="1">
      <c r="A219" s="475"/>
      <c r="I219" s="475"/>
      <c r="SB219" s="563"/>
    </row>
    <row r="220" spans="1:496" s="476" customFormat="1">
      <c r="A220" s="475"/>
      <c r="I220" s="475"/>
      <c r="SB220" s="563"/>
    </row>
    <row r="221" spans="1:496" s="476" customFormat="1">
      <c r="A221" s="475"/>
      <c r="I221" s="475"/>
      <c r="SB221" s="563"/>
    </row>
    <row r="222" spans="1:496" s="476" customFormat="1">
      <c r="A222" s="475"/>
      <c r="I222" s="475"/>
      <c r="SB222" s="563"/>
    </row>
    <row r="223" spans="1:496" s="476" customFormat="1">
      <c r="A223" s="475"/>
      <c r="I223" s="475"/>
      <c r="SB223" s="563"/>
    </row>
    <row r="224" spans="1:496" s="476" customFormat="1">
      <c r="A224" s="475"/>
      <c r="I224" s="475"/>
      <c r="SB224" s="563"/>
    </row>
    <row r="225" spans="1:496" s="476" customFormat="1">
      <c r="A225" s="475"/>
      <c r="I225" s="475"/>
      <c r="SB225" s="563"/>
    </row>
    <row r="226" spans="1:496" s="476" customFormat="1">
      <c r="A226" s="475"/>
      <c r="I226" s="475"/>
      <c r="SB226" s="563"/>
    </row>
    <row r="227" spans="1:496" s="476" customFormat="1">
      <c r="A227" s="475"/>
      <c r="I227" s="475"/>
      <c r="SB227" s="563"/>
    </row>
    <row r="228" spans="1:496" s="476" customFormat="1">
      <c r="A228" s="475"/>
      <c r="I228" s="475"/>
      <c r="SB228" s="563"/>
    </row>
    <row r="229" spans="1:496" s="476" customFormat="1">
      <c r="A229" s="475"/>
      <c r="I229" s="475"/>
      <c r="SB229" s="563"/>
    </row>
    <row r="230" spans="1:496" s="476" customFormat="1">
      <c r="A230" s="475"/>
      <c r="I230" s="475"/>
      <c r="SB230" s="563"/>
    </row>
    <row r="231" spans="1:496" s="476" customFormat="1">
      <c r="A231" s="475"/>
      <c r="I231" s="475"/>
      <c r="SB231" s="563"/>
    </row>
    <row r="232" spans="1:496" s="476" customFormat="1">
      <c r="A232" s="475"/>
      <c r="I232" s="475"/>
      <c r="SB232" s="563"/>
    </row>
    <row r="233" spans="1:496" s="476" customFormat="1">
      <c r="A233" s="475"/>
      <c r="I233" s="475"/>
      <c r="SB233" s="563"/>
    </row>
    <row r="234" spans="1:496" s="476" customFormat="1">
      <c r="A234" s="475"/>
      <c r="I234" s="475"/>
      <c r="SB234" s="563"/>
    </row>
    <row r="235" spans="1:496" s="476" customFormat="1">
      <c r="A235" s="475"/>
      <c r="I235" s="475"/>
      <c r="SB235" s="563"/>
    </row>
    <row r="236" spans="1:496" s="476" customFormat="1">
      <c r="A236" s="475"/>
      <c r="I236" s="475"/>
      <c r="SB236" s="563"/>
    </row>
    <row r="237" spans="1:496" s="476" customFormat="1">
      <c r="A237" s="475"/>
      <c r="I237" s="475"/>
      <c r="SB237" s="563"/>
    </row>
    <row r="238" spans="1:496" s="476" customFormat="1">
      <c r="A238" s="475"/>
      <c r="I238" s="475"/>
      <c r="SB238" s="563"/>
    </row>
    <row r="239" spans="1:496" s="476" customFormat="1">
      <c r="A239" s="475"/>
      <c r="I239" s="475"/>
      <c r="SB239" s="563"/>
    </row>
    <row r="240" spans="1:496" s="476" customFormat="1">
      <c r="A240" s="475"/>
      <c r="I240" s="475"/>
      <c r="SB240" s="563"/>
    </row>
    <row r="241" spans="1:496" s="476" customFormat="1">
      <c r="A241" s="475"/>
      <c r="I241" s="475"/>
      <c r="SB241" s="563"/>
    </row>
    <row r="242" spans="1:496" s="476" customFormat="1">
      <c r="A242" s="475"/>
      <c r="I242" s="475"/>
      <c r="SB242" s="563"/>
    </row>
    <row r="243" spans="1:496" s="476" customFormat="1">
      <c r="A243" s="475"/>
      <c r="I243" s="475"/>
      <c r="SB243" s="563"/>
    </row>
    <row r="244" spans="1:496" s="476" customFormat="1">
      <c r="A244" s="475"/>
      <c r="I244" s="475"/>
      <c r="SB244" s="563"/>
    </row>
    <row r="245" spans="1:496" s="476" customFormat="1">
      <c r="A245" s="475"/>
      <c r="I245" s="475"/>
      <c r="SB245" s="563"/>
    </row>
    <row r="246" spans="1:496" s="476" customFormat="1">
      <c r="A246" s="475"/>
      <c r="I246" s="475"/>
      <c r="SB246" s="563"/>
    </row>
    <row r="247" spans="1:496" s="476" customFormat="1">
      <c r="A247" s="475"/>
      <c r="I247" s="475"/>
      <c r="SB247" s="563"/>
    </row>
    <row r="248" spans="1:496" s="476" customFormat="1">
      <c r="A248" s="475"/>
      <c r="I248" s="475"/>
      <c r="SB248" s="563"/>
    </row>
    <row r="249" spans="1:496" s="476" customFormat="1">
      <c r="A249" s="475"/>
      <c r="I249" s="475"/>
      <c r="SB249" s="563"/>
    </row>
    <row r="250" spans="1:496" s="476" customFormat="1">
      <c r="A250" s="475"/>
      <c r="I250" s="475"/>
      <c r="SB250" s="563"/>
    </row>
    <row r="251" spans="1:496" s="476" customFormat="1">
      <c r="A251" s="475"/>
      <c r="I251" s="475"/>
      <c r="SB251" s="563"/>
    </row>
    <row r="252" spans="1:496" s="476" customFormat="1">
      <c r="A252" s="475"/>
      <c r="I252" s="475"/>
      <c r="SB252" s="563"/>
    </row>
    <row r="253" spans="1:496" s="476" customFormat="1">
      <c r="A253" s="475"/>
      <c r="I253" s="475"/>
      <c r="SB253" s="563"/>
    </row>
    <row r="254" spans="1:496" s="476" customFormat="1">
      <c r="A254" s="475"/>
      <c r="I254" s="475"/>
      <c r="SB254" s="563"/>
    </row>
    <row r="255" spans="1:496" s="476" customFormat="1">
      <c r="A255" s="475"/>
      <c r="I255" s="475"/>
      <c r="SB255" s="563"/>
    </row>
    <row r="256" spans="1:496" s="476" customFormat="1">
      <c r="A256" s="475"/>
      <c r="I256" s="475"/>
      <c r="SB256" s="563"/>
    </row>
    <row r="257" spans="1:496" s="476" customFormat="1">
      <c r="A257" s="475"/>
      <c r="I257" s="475"/>
      <c r="SB257" s="563"/>
    </row>
    <row r="258" spans="1:496" s="476" customFormat="1">
      <c r="A258" s="475"/>
      <c r="I258" s="475"/>
      <c r="SB258" s="563"/>
    </row>
    <row r="259" spans="1:496" s="476" customFormat="1">
      <c r="A259" s="475"/>
      <c r="I259" s="475"/>
      <c r="SB259" s="563"/>
    </row>
    <row r="260" spans="1:496" s="476" customFormat="1">
      <c r="A260" s="475"/>
      <c r="I260" s="475"/>
      <c r="SB260" s="563"/>
    </row>
    <row r="261" spans="1:496" s="476" customFormat="1">
      <c r="A261" s="475"/>
      <c r="I261" s="475"/>
      <c r="SB261" s="563"/>
    </row>
    <row r="262" spans="1:496" s="476" customFormat="1">
      <c r="A262" s="475"/>
      <c r="I262" s="475"/>
      <c r="SB262" s="563"/>
    </row>
    <row r="263" spans="1:496" s="476" customFormat="1">
      <c r="A263" s="475"/>
      <c r="I263" s="475"/>
      <c r="SB263" s="563"/>
    </row>
    <row r="264" spans="1:496" s="476" customFormat="1">
      <c r="A264" s="475"/>
      <c r="I264" s="475"/>
      <c r="SB264" s="563"/>
    </row>
    <row r="265" spans="1:496" s="476" customFormat="1">
      <c r="A265" s="475"/>
      <c r="I265" s="475"/>
      <c r="SB265" s="563"/>
    </row>
    <row r="266" spans="1:496" s="476" customFormat="1">
      <c r="A266" s="475"/>
      <c r="I266" s="475"/>
      <c r="SB266" s="563"/>
    </row>
    <row r="267" spans="1:496" s="476" customFormat="1">
      <c r="A267" s="475"/>
      <c r="I267" s="475"/>
      <c r="SB267" s="563"/>
    </row>
    <row r="268" spans="1:496" s="476" customFormat="1">
      <c r="A268" s="475"/>
      <c r="I268" s="475"/>
      <c r="SB268" s="563"/>
    </row>
    <row r="269" spans="1:496" s="476" customFormat="1">
      <c r="A269" s="475"/>
      <c r="I269" s="475"/>
      <c r="SB269" s="563"/>
    </row>
    <row r="270" spans="1:496" s="476" customFormat="1">
      <c r="A270" s="475"/>
      <c r="I270" s="475"/>
      <c r="SB270" s="563"/>
    </row>
    <row r="271" spans="1:496" s="476" customFormat="1">
      <c r="A271" s="475"/>
      <c r="I271" s="475"/>
      <c r="SB271" s="563"/>
    </row>
    <row r="272" spans="1:496" s="476" customFormat="1">
      <c r="A272" s="475"/>
      <c r="I272" s="475"/>
      <c r="SB272" s="563"/>
    </row>
    <row r="273" spans="1:496" s="476" customFormat="1">
      <c r="A273" s="475"/>
      <c r="I273" s="475"/>
      <c r="SB273" s="563"/>
    </row>
    <row r="274" spans="1:496" s="476" customFormat="1">
      <c r="A274" s="475"/>
      <c r="I274" s="475"/>
      <c r="SB274" s="563"/>
    </row>
    <row r="275" spans="1:496" s="476" customFormat="1">
      <c r="A275" s="475"/>
      <c r="I275" s="475"/>
      <c r="SB275" s="563"/>
    </row>
    <row r="276" spans="1:496" s="476" customFormat="1">
      <c r="A276" s="475"/>
      <c r="I276" s="475"/>
      <c r="SB276" s="563"/>
    </row>
    <row r="277" spans="1:496" s="476" customFormat="1">
      <c r="A277" s="475"/>
      <c r="I277" s="475"/>
      <c r="SB277" s="563"/>
    </row>
    <row r="278" spans="1:496" s="476" customFormat="1">
      <c r="A278" s="475"/>
      <c r="I278" s="475"/>
      <c r="SB278" s="563"/>
    </row>
    <row r="279" spans="1:496" s="476" customFormat="1">
      <c r="A279" s="475"/>
      <c r="I279" s="475"/>
      <c r="SB279" s="563"/>
    </row>
    <row r="280" spans="1:496" s="476" customFormat="1">
      <c r="A280" s="475"/>
      <c r="I280" s="475"/>
      <c r="SB280" s="563"/>
    </row>
    <row r="281" spans="1:496" s="476" customFormat="1">
      <c r="A281" s="475"/>
      <c r="I281" s="475"/>
      <c r="SB281" s="563"/>
    </row>
    <row r="282" spans="1:496" s="476" customFormat="1">
      <c r="A282" s="475"/>
      <c r="I282" s="475"/>
      <c r="SB282" s="563"/>
    </row>
    <row r="283" spans="1:496" s="476" customFormat="1">
      <c r="A283" s="475"/>
      <c r="I283" s="475"/>
      <c r="SB283" s="563"/>
    </row>
    <row r="284" spans="1:496" s="476" customFormat="1">
      <c r="A284" s="475"/>
      <c r="I284" s="475"/>
      <c r="SB284" s="563"/>
    </row>
    <row r="285" spans="1:496" s="476" customFormat="1">
      <c r="A285" s="475"/>
      <c r="I285" s="475"/>
      <c r="SB285" s="563"/>
    </row>
    <row r="286" spans="1:496" s="476" customFormat="1">
      <c r="A286" s="475"/>
      <c r="I286" s="475"/>
      <c r="SB286" s="563"/>
    </row>
    <row r="287" spans="1:496" s="476" customFormat="1">
      <c r="A287" s="475"/>
      <c r="I287" s="475"/>
      <c r="SB287" s="563"/>
    </row>
    <row r="288" spans="1:496" s="476" customFormat="1">
      <c r="A288" s="475"/>
      <c r="I288" s="475"/>
      <c r="SB288" s="563"/>
    </row>
    <row r="289" spans="1:496" s="476" customFormat="1">
      <c r="A289" s="475"/>
      <c r="I289" s="475"/>
      <c r="SB289" s="563"/>
    </row>
    <row r="290" spans="1:496" s="476" customFormat="1">
      <c r="A290" s="475"/>
      <c r="I290" s="475"/>
      <c r="SB290" s="563"/>
    </row>
    <row r="291" spans="1:496" s="476" customFormat="1">
      <c r="A291" s="475"/>
      <c r="I291" s="475"/>
      <c r="SB291" s="563"/>
    </row>
    <row r="292" spans="1:496" s="476" customFormat="1">
      <c r="A292" s="475"/>
      <c r="I292" s="475"/>
      <c r="SB292" s="563"/>
    </row>
    <row r="293" spans="1:496" s="476" customFormat="1">
      <c r="A293" s="475"/>
      <c r="I293" s="475"/>
      <c r="SB293" s="563"/>
    </row>
    <row r="294" spans="1:496" s="476" customFormat="1">
      <c r="A294" s="475"/>
      <c r="I294" s="475"/>
      <c r="SB294" s="563"/>
    </row>
    <row r="295" spans="1:496" s="476" customFormat="1">
      <c r="A295" s="475"/>
      <c r="I295" s="475"/>
      <c r="SB295" s="563"/>
    </row>
    <row r="296" spans="1:496" s="476" customFormat="1">
      <c r="A296" s="475"/>
      <c r="I296" s="475"/>
      <c r="SB296" s="563"/>
    </row>
    <row r="297" spans="1:496" s="476" customFormat="1">
      <c r="A297" s="475"/>
      <c r="I297" s="475"/>
      <c r="SB297" s="563"/>
    </row>
    <row r="298" spans="1:496" s="476" customFormat="1">
      <c r="A298" s="475"/>
      <c r="I298" s="475"/>
      <c r="SB298" s="563"/>
    </row>
    <row r="299" spans="1:496" s="476" customFormat="1">
      <c r="A299" s="475"/>
      <c r="I299" s="475"/>
      <c r="SB299" s="563"/>
    </row>
    <row r="300" spans="1:496" s="476" customFormat="1">
      <c r="A300" s="475"/>
      <c r="I300" s="475"/>
      <c r="SB300" s="563"/>
    </row>
    <row r="301" spans="1:496" s="476" customFormat="1">
      <c r="A301" s="475"/>
      <c r="I301" s="475"/>
      <c r="SB301" s="563"/>
    </row>
    <row r="302" spans="1:496" s="476" customFormat="1">
      <c r="A302" s="475"/>
      <c r="I302" s="475"/>
      <c r="SB302" s="563"/>
    </row>
    <row r="303" spans="1:496" s="476" customFormat="1">
      <c r="A303" s="475"/>
      <c r="I303" s="475"/>
      <c r="SB303" s="563"/>
    </row>
    <row r="304" spans="1:496" s="476" customFormat="1">
      <c r="A304" s="475"/>
      <c r="I304" s="475"/>
      <c r="SB304" s="563"/>
    </row>
    <row r="305" spans="1:496" s="476" customFormat="1">
      <c r="A305" s="475"/>
      <c r="I305" s="475"/>
      <c r="SB305" s="563"/>
    </row>
    <row r="306" spans="1:496" s="476" customFormat="1">
      <c r="A306" s="475"/>
      <c r="I306" s="475"/>
      <c r="SB306" s="563"/>
    </row>
    <row r="307" spans="1:496" s="476" customFormat="1">
      <c r="A307" s="475"/>
      <c r="I307" s="475"/>
      <c r="SB307" s="563"/>
    </row>
    <row r="308" spans="1:496" s="476" customFormat="1">
      <c r="A308" s="475"/>
      <c r="I308" s="475"/>
      <c r="SB308" s="563"/>
    </row>
    <row r="309" spans="1:496" s="476" customFormat="1">
      <c r="A309" s="475"/>
      <c r="I309" s="475"/>
      <c r="SB309" s="563"/>
    </row>
    <row r="310" spans="1:496" s="476" customFormat="1">
      <c r="A310" s="475"/>
      <c r="I310" s="475"/>
      <c r="SB310" s="563"/>
    </row>
    <row r="311" spans="1:496" s="476" customFormat="1">
      <c r="A311" s="475"/>
      <c r="I311" s="475"/>
      <c r="SB311" s="563"/>
    </row>
    <row r="312" spans="1:496" s="476" customFormat="1">
      <c r="A312" s="475"/>
      <c r="I312" s="475"/>
      <c r="SB312" s="563"/>
    </row>
    <row r="313" spans="1:496" s="476" customFormat="1">
      <c r="A313" s="475"/>
      <c r="I313" s="475"/>
      <c r="SB313" s="563"/>
    </row>
    <row r="314" spans="1:496" s="476" customFormat="1">
      <c r="A314" s="475"/>
      <c r="I314" s="475"/>
      <c r="SB314" s="563"/>
    </row>
    <row r="315" spans="1:496" s="476" customFormat="1">
      <c r="A315" s="475"/>
      <c r="I315" s="475"/>
      <c r="SB315" s="563"/>
    </row>
    <row r="316" spans="1:496" s="476" customFormat="1">
      <c r="A316" s="475"/>
      <c r="I316" s="475"/>
      <c r="SB316" s="563"/>
    </row>
    <row r="317" spans="1:496" s="476" customFormat="1">
      <c r="A317" s="475"/>
      <c r="I317" s="475"/>
      <c r="SB317" s="563"/>
    </row>
    <row r="318" spans="1:496" s="476" customFormat="1">
      <c r="A318" s="475"/>
      <c r="I318" s="475"/>
      <c r="SB318" s="563"/>
    </row>
    <row r="319" spans="1:496" s="476" customFormat="1">
      <c r="A319" s="475"/>
      <c r="I319" s="475"/>
      <c r="SB319" s="563"/>
    </row>
    <row r="320" spans="1:496" s="476" customFormat="1">
      <c r="A320" s="475"/>
      <c r="I320" s="475"/>
      <c r="SB320" s="563"/>
    </row>
    <row r="321" spans="1:496" s="476" customFormat="1">
      <c r="A321" s="475"/>
      <c r="I321" s="475"/>
      <c r="SB321" s="563"/>
    </row>
    <row r="322" spans="1:496" s="476" customFormat="1">
      <c r="A322" s="475"/>
      <c r="I322" s="475"/>
      <c r="SB322" s="563"/>
    </row>
    <row r="323" spans="1:496" s="476" customFormat="1">
      <c r="A323" s="475"/>
      <c r="I323" s="475"/>
      <c r="SB323" s="563"/>
    </row>
    <row r="324" spans="1:496" s="476" customFormat="1">
      <c r="A324" s="475"/>
      <c r="I324" s="475"/>
      <c r="SB324" s="563"/>
    </row>
    <row r="325" spans="1:496" s="476" customFormat="1">
      <c r="A325" s="475"/>
      <c r="I325" s="475"/>
      <c r="SB325" s="563"/>
    </row>
    <row r="326" spans="1:496" s="476" customFormat="1">
      <c r="A326" s="475"/>
      <c r="I326" s="475"/>
      <c r="SB326" s="563"/>
    </row>
    <row r="327" spans="1:496" s="476" customFormat="1">
      <c r="A327" s="475"/>
      <c r="I327" s="475"/>
      <c r="SB327" s="563"/>
    </row>
    <row r="328" spans="1:496" s="476" customFormat="1">
      <c r="A328" s="475"/>
      <c r="I328" s="475"/>
      <c r="SB328" s="563"/>
    </row>
    <row r="329" spans="1:496" s="476" customFormat="1">
      <c r="A329" s="475"/>
      <c r="I329" s="475"/>
      <c r="SB329" s="563"/>
    </row>
    <row r="330" spans="1:496" s="476" customFormat="1">
      <c r="A330" s="475"/>
      <c r="I330" s="475"/>
      <c r="SB330" s="563"/>
    </row>
    <row r="331" spans="1:496" s="476" customFormat="1">
      <c r="A331" s="475"/>
      <c r="I331" s="475"/>
      <c r="SB331" s="563"/>
    </row>
    <row r="332" spans="1:496" s="476" customFormat="1">
      <c r="A332" s="475"/>
      <c r="I332" s="475"/>
      <c r="SB332" s="563"/>
    </row>
    <row r="333" spans="1:496" s="476" customFormat="1">
      <c r="A333" s="475"/>
      <c r="I333" s="475"/>
      <c r="SB333" s="563"/>
    </row>
    <row r="334" spans="1:496" s="476" customFormat="1">
      <c r="A334" s="475"/>
      <c r="I334" s="475"/>
      <c r="SB334" s="563"/>
    </row>
    <row r="335" spans="1:496" s="476" customFormat="1">
      <c r="A335" s="475"/>
      <c r="I335" s="475"/>
      <c r="SB335" s="563"/>
    </row>
    <row r="336" spans="1:496" s="476" customFormat="1">
      <c r="A336" s="475"/>
      <c r="I336" s="475"/>
      <c r="SB336" s="563"/>
    </row>
    <row r="337" spans="1:496" s="476" customFormat="1">
      <c r="A337" s="475"/>
      <c r="I337" s="475"/>
      <c r="SB337" s="563"/>
    </row>
    <row r="338" spans="1:496" s="476" customFormat="1">
      <c r="A338" s="475"/>
      <c r="I338" s="475"/>
      <c r="SB338" s="563"/>
    </row>
    <row r="339" spans="1:496" s="476" customFormat="1">
      <c r="A339" s="475"/>
      <c r="I339" s="475"/>
      <c r="SB339" s="563"/>
    </row>
    <row r="340" spans="1:496" s="476" customFormat="1">
      <c r="A340" s="475"/>
      <c r="I340" s="475"/>
      <c r="SB340" s="563"/>
    </row>
    <row r="341" spans="1:496" s="476" customFormat="1">
      <c r="A341" s="475"/>
      <c r="I341" s="475"/>
      <c r="SB341" s="563"/>
    </row>
    <row r="342" spans="1:496" s="476" customFormat="1">
      <c r="A342" s="475"/>
      <c r="I342" s="475"/>
      <c r="SB342" s="563"/>
    </row>
    <row r="343" spans="1:496" s="476" customFormat="1">
      <c r="A343" s="475"/>
      <c r="I343" s="475"/>
      <c r="SB343" s="563"/>
    </row>
    <row r="344" spans="1:496" s="476" customFormat="1">
      <c r="A344" s="475"/>
      <c r="I344" s="475"/>
      <c r="SB344" s="563"/>
    </row>
    <row r="345" spans="1:496" s="476" customFormat="1">
      <c r="A345" s="475"/>
      <c r="I345" s="475"/>
      <c r="SB345" s="563"/>
    </row>
    <row r="346" spans="1:496" s="476" customFormat="1">
      <c r="A346" s="475"/>
      <c r="I346" s="475"/>
      <c r="SB346" s="563"/>
    </row>
    <row r="347" spans="1:496" s="476" customFormat="1">
      <c r="A347" s="475"/>
      <c r="I347" s="475"/>
      <c r="SB347" s="563"/>
    </row>
    <row r="348" spans="1:496" s="476" customFormat="1">
      <c r="A348" s="475"/>
      <c r="I348" s="475"/>
      <c r="SB348" s="563"/>
    </row>
    <row r="349" spans="1:496" s="476" customFormat="1">
      <c r="A349" s="475"/>
      <c r="I349" s="475"/>
      <c r="SB349" s="563"/>
    </row>
    <row r="350" spans="1:496" s="476" customFormat="1">
      <c r="A350" s="475"/>
      <c r="I350" s="475"/>
      <c r="SB350" s="563"/>
    </row>
    <row r="351" spans="1:496" s="476" customFormat="1">
      <c r="A351" s="475"/>
      <c r="I351" s="475"/>
      <c r="SB351" s="563"/>
    </row>
    <row r="352" spans="1:496" s="476" customFormat="1">
      <c r="A352" s="475"/>
      <c r="I352" s="475"/>
      <c r="SB352" s="563"/>
    </row>
    <row r="353" spans="1:496" s="476" customFormat="1">
      <c r="A353" s="475"/>
      <c r="I353" s="475"/>
      <c r="SB353" s="563"/>
    </row>
    <row r="354" spans="1:496" s="476" customFormat="1">
      <c r="A354" s="475"/>
      <c r="I354" s="475"/>
      <c r="SB354" s="563"/>
    </row>
    <row r="355" spans="1:496" s="476" customFormat="1">
      <c r="A355" s="475"/>
      <c r="I355" s="475"/>
      <c r="SB355" s="563"/>
    </row>
    <row r="356" spans="1:496" s="476" customFormat="1">
      <c r="A356" s="475"/>
      <c r="I356" s="475"/>
      <c r="SB356" s="563"/>
    </row>
    <row r="357" spans="1:496" s="476" customFormat="1">
      <c r="A357" s="475"/>
      <c r="I357" s="475"/>
      <c r="SB357" s="563"/>
    </row>
    <row r="358" spans="1:496" s="476" customFormat="1">
      <c r="A358" s="475"/>
      <c r="I358" s="475"/>
      <c r="SB358" s="563"/>
    </row>
    <row r="359" spans="1:496" s="476" customFormat="1">
      <c r="A359" s="475"/>
      <c r="I359" s="475"/>
      <c r="SB359" s="563"/>
    </row>
    <row r="360" spans="1:496" s="476" customFormat="1">
      <c r="A360" s="475"/>
      <c r="I360" s="475"/>
      <c r="SB360" s="563"/>
    </row>
    <row r="361" spans="1:496" s="476" customFormat="1">
      <c r="A361" s="475"/>
      <c r="I361" s="475"/>
      <c r="SB361" s="563"/>
    </row>
    <row r="362" spans="1:496" s="476" customFormat="1">
      <c r="A362" s="475"/>
      <c r="I362" s="475"/>
      <c r="SB362" s="563"/>
    </row>
    <row r="363" spans="1:496" s="476" customFormat="1">
      <c r="A363" s="475"/>
      <c r="I363" s="475"/>
      <c r="SB363" s="563"/>
    </row>
    <row r="364" spans="1:496" s="476" customFormat="1">
      <c r="A364" s="475"/>
      <c r="I364" s="475"/>
      <c r="SB364" s="563"/>
    </row>
    <row r="365" spans="1:496" s="476" customFormat="1">
      <c r="A365" s="475"/>
      <c r="I365" s="475"/>
      <c r="SB365" s="563"/>
    </row>
    <row r="366" spans="1:496" s="476" customFormat="1">
      <c r="A366" s="475"/>
      <c r="I366" s="475"/>
      <c r="SB366" s="563"/>
    </row>
    <row r="367" spans="1:496" s="476" customFormat="1">
      <c r="A367" s="475"/>
      <c r="I367" s="475"/>
      <c r="SB367" s="563"/>
    </row>
    <row r="368" spans="1:496" s="476" customFormat="1">
      <c r="A368" s="475"/>
      <c r="I368" s="475"/>
      <c r="SB368" s="563"/>
    </row>
    <row r="369" spans="1:496" s="476" customFormat="1">
      <c r="A369" s="475"/>
      <c r="I369" s="475"/>
      <c r="SB369" s="563"/>
    </row>
    <row r="370" spans="1:496" s="476" customFormat="1">
      <c r="A370" s="475"/>
      <c r="I370" s="475"/>
      <c r="SB370" s="563"/>
    </row>
    <row r="371" spans="1:496" s="476" customFormat="1">
      <c r="A371" s="475"/>
      <c r="I371" s="475"/>
      <c r="SB371" s="563"/>
    </row>
    <row r="372" spans="1:496" s="476" customFormat="1">
      <c r="A372" s="475"/>
      <c r="I372" s="475"/>
      <c r="SB372" s="563"/>
    </row>
    <row r="373" spans="1:496" s="476" customFormat="1">
      <c r="A373" s="475"/>
      <c r="I373" s="475"/>
      <c r="SB373" s="563"/>
    </row>
    <row r="374" spans="1:496" s="476" customFormat="1">
      <c r="A374" s="475"/>
      <c r="I374" s="475"/>
      <c r="SB374" s="563"/>
    </row>
    <row r="375" spans="1:496" s="476" customFormat="1">
      <c r="A375" s="475"/>
      <c r="I375" s="475"/>
      <c r="SB375" s="563"/>
    </row>
    <row r="376" spans="1:496" s="476" customFormat="1">
      <c r="A376" s="475"/>
      <c r="I376" s="475"/>
      <c r="SB376" s="563"/>
    </row>
    <row r="377" spans="1:496" s="476" customFormat="1">
      <c r="A377" s="475"/>
      <c r="I377" s="475"/>
      <c r="SB377" s="563"/>
    </row>
    <row r="378" spans="1:496" s="476" customFormat="1">
      <c r="A378" s="475"/>
      <c r="I378" s="475"/>
      <c r="SB378" s="563"/>
    </row>
    <row r="379" spans="1:496" s="476" customFormat="1">
      <c r="A379" s="475"/>
      <c r="I379" s="475"/>
      <c r="SB379" s="563"/>
    </row>
    <row r="380" spans="1:496" s="476" customFormat="1">
      <c r="A380" s="475"/>
      <c r="I380" s="475"/>
      <c r="SB380" s="563"/>
    </row>
    <row r="381" spans="1:496" s="476" customFormat="1">
      <c r="A381" s="475"/>
      <c r="I381" s="475"/>
      <c r="SB381" s="563"/>
    </row>
    <row r="382" spans="1:496" s="476" customFormat="1">
      <c r="A382" s="475"/>
      <c r="I382" s="475"/>
      <c r="SB382" s="563"/>
    </row>
    <row r="383" spans="1:496" s="476" customFormat="1">
      <c r="A383" s="475"/>
      <c r="I383" s="475"/>
      <c r="SB383" s="563"/>
    </row>
    <row r="384" spans="1:496" s="476" customFormat="1">
      <c r="A384" s="475"/>
      <c r="I384" s="475"/>
      <c r="SB384" s="563"/>
    </row>
    <row r="385" spans="1:496" s="476" customFormat="1">
      <c r="A385" s="475"/>
      <c r="I385" s="475"/>
      <c r="SB385" s="563"/>
    </row>
    <row r="386" spans="1:496" s="476" customFormat="1">
      <c r="A386" s="475"/>
      <c r="I386" s="475"/>
      <c r="SB386" s="563"/>
    </row>
    <row r="387" spans="1:496" s="476" customFormat="1">
      <c r="A387" s="475"/>
      <c r="I387" s="475"/>
      <c r="SB387" s="563"/>
    </row>
    <row r="388" spans="1:496" s="476" customFormat="1">
      <c r="A388" s="475"/>
      <c r="I388" s="475"/>
      <c r="SB388" s="563"/>
    </row>
    <row r="389" spans="1:496" s="476" customFormat="1">
      <c r="A389" s="475"/>
      <c r="I389" s="475"/>
      <c r="SB389" s="563"/>
    </row>
    <row r="390" spans="1:496" s="476" customFormat="1">
      <c r="A390" s="475"/>
      <c r="I390" s="475"/>
      <c r="SB390" s="563"/>
    </row>
    <row r="391" spans="1:496" s="476" customFormat="1">
      <c r="A391" s="475"/>
      <c r="I391" s="475"/>
      <c r="SB391" s="563"/>
    </row>
    <row r="392" spans="1:496" s="476" customFormat="1">
      <c r="A392" s="475"/>
      <c r="I392" s="475"/>
      <c r="SB392" s="563"/>
    </row>
    <row r="393" spans="1:496" s="476" customFormat="1">
      <c r="A393" s="475"/>
      <c r="I393" s="475"/>
      <c r="SB393" s="563"/>
    </row>
    <row r="394" spans="1:496" s="476" customFormat="1">
      <c r="A394" s="475"/>
      <c r="I394" s="475"/>
      <c r="SB394" s="563"/>
    </row>
    <row r="395" spans="1:496" s="476" customFormat="1">
      <c r="A395" s="475"/>
      <c r="I395" s="475"/>
      <c r="SB395" s="563"/>
    </row>
    <row r="396" spans="1:496" s="476" customFormat="1">
      <c r="A396" s="475"/>
      <c r="I396" s="475"/>
      <c r="SB396" s="563"/>
    </row>
    <row r="397" spans="1:496" s="476" customFormat="1">
      <c r="A397" s="475"/>
      <c r="I397" s="475"/>
      <c r="SB397" s="563"/>
    </row>
    <row r="398" spans="1:496" s="476" customFormat="1">
      <c r="A398" s="475"/>
      <c r="I398" s="475"/>
      <c r="SB398" s="563"/>
    </row>
    <row r="399" spans="1:496" s="476" customFormat="1">
      <c r="A399" s="475"/>
      <c r="I399" s="475"/>
      <c r="SB399" s="563"/>
    </row>
    <row r="400" spans="1:496" s="476" customFormat="1">
      <c r="A400" s="475"/>
      <c r="I400" s="475"/>
      <c r="SB400" s="563"/>
    </row>
    <row r="401" spans="1:496" s="476" customFormat="1">
      <c r="A401" s="475"/>
      <c r="I401" s="475"/>
      <c r="SB401" s="563"/>
    </row>
    <row r="402" spans="1:496" s="476" customFormat="1">
      <c r="A402" s="475"/>
      <c r="I402" s="475"/>
      <c r="SB402" s="563"/>
    </row>
    <row r="403" spans="1:496" s="476" customFormat="1">
      <c r="A403" s="475"/>
      <c r="I403" s="475"/>
      <c r="SB403" s="563"/>
    </row>
    <row r="404" spans="1:496" s="476" customFormat="1">
      <c r="A404" s="475"/>
      <c r="I404" s="475"/>
      <c r="SB404" s="563"/>
    </row>
    <row r="405" spans="1:496" s="476" customFormat="1">
      <c r="A405" s="475"/>
      <c r="I405" s="475"/>
      <c r="SB405" s="563"/>
    </row>
    <row r="406" spans="1:496" s="476" customFormat="1">
      <c r="A406" s="475"/>
      <c r="I406" s="475"/>
      <c r="SB406" s="563"/>
    </row>
    <row r="407" spans="1:496" s="476" customFormat="1">
      <c r="A407" s="475"/>
      <c r="I407" s="475"/>
      <c r="SB407" s="563"/>
    </row>
    <row r="408" spans="1:496" s="476" customFormat="1">
      <c r="A408" s="475"/>
      <c r="I408" s="475"/>
      <c r="SB408" s="563"/>
    </row>
    <row r="409" spans="1:496" s="476" customFormat="1">
      <c r="A409" s="475"/>
      <c r="I409" s="475"/>
      <c r="SB409" s="563"/>
    </row>
    <row r="410" spans="1:496" s="476" customFormat="1">
      <c r="A410" s="475"/>
      <c r="I410" s="475"/>
      <c r="SB410" s="563"/>
    </row>
    <row r="411" spans="1:496" s="476" customFormat="1">
      <c r="A411" s="475"/>
      <c r="I411" s="475"/>
      <c r="SB411" s="563"/>
    </row>
    <row r="412" spans="1:496" s="476" customFormat="1">
      <c r="A412" s="475"/>
      <c r="I412" s="475"/>
      <c r="SB412" s="563"/>
    </row>
    <row r="413" spans="1:496" s="476" customFormat="1">
      <c r="A413" s="475"/>
      <c r="I413" s="475"/>
      <c r="SB413" s="563"/>
    </row>
    <row r="414" spans="1:496" s="476" customFormat="1">
      <c r="A414" s="475"/>
      <c r="I414" s="475"/>
      <c r="SB414" s="563"/>
    </row>
    <row r="415" spans="1:496" s="476" customFormat="1">
      <c r="A415" s="475"/>
      <c r="I415" s="475"/>
      <c r="SB415" s="563"/>
    </row>
    <row r="416" spans="1:496" s="476" customFormat="1">
      <c r="A416" s="475"/>
      <c r="I416" s="475"/>
      <c r="SB416" s="563"/>
    </row>
    <row r="417" spans="1:496" s="476" customFormat="1">
      <c r="A417" s="475"/>
      <c r="I417" s="475"/>
      <c r="SB417" s="563"/>
    </row>
    <row r="418" spans="1:496" s="476" customFormat="1">
      <c r="A418" s="475"/>
      <c r="I418" s="475"/>
      <c r="SB418" s="563"/>
    </row>
    <row r="419" spans="1:496" s="476" customFormat="1">
      <c r="A419" s="475"/>
      <c r="I419" s="475"/>
      <c r="SB419" s="563"/>
    </row>
    <row r="420" spans="1:496" s="476" customFormat="1">
      <c r="A420" s="475"/>
      <c r="I420" s="475"/>
      <c r="SB420" s="563"/>
    </row>
    <row r="421" spans="1:496" s="476" customFormat="1">
      <c r="A421" s="475"/>
      <c r="I421" s="475"/>
      <c r="SB421" s="563"/>
    </row>
    <row r="422" spans="1:496" s="476" customFormat="1">
      <c r="A422" s="475"/>
      <c r="I422" s="475"/>
      <c r="SB422" s="563"/>
    </row>
    <row r="423" spans="1:496" s="476" customFormat="1">
      <c r="A423" s="475"/>
      <c r="I423" s="475"/>
      <c r="SB423" s="563"/>
    </row>
    <row r="424" spans="1:496" s="476" customFormat="1">
      <c r="A424" s="475"/>
      <c r="I424" s="475"/>
      <c r="SB424" s="563"/>
    </row>
    <row r="425" spans="1:496" s="476" customFormat="1">
      <c r="A425" s="475"/>
      <c r="I425" s="475"/>
      <c r="SB425" s="563"/>
    </row>
    <row r="426" spans="1:496" s="476" customFormat="1">
      <c r="A426" s="475"/>
      <c r="I426" s="475"/>
      <c r="SB426" s="563"/>
    </row>
    <row r="427" spans="1:496" s="476" customFormat="1">
      <c r="A427" s="475"/>
      <c r="I427" s="475"/>
      <c r="SB427" s="563"/>
    </row>
    <row r="428" spans="1:496" s="476" customFormat="1">
      <c r="A428" s="475"/>
      <c r="I428" s="475"/>
      <c r="SB428" s="563"/>
    </row>
    <row r="429" spans="1:496" s="476" customFormat="1">
      <c r="A429" s="475"/>
      <c r="I429" s="475"/>
      <c r="SB429" s="563"/>
    </row>
    <row r="430" spans="1:496" s="476" customFormat="1">
      <c r="A430" s="475"/>
      <c r="I430" s="475"/>
      <c r="SB430" s="563"/>
    </row>
    <row r="431" spans="1:496" s="476" customFormat="1">
      <c r="A431" s="475"/>
      <c r="I431" s="475"/>
      <c r="SB431" s="563"/>
    </row>
    <row r="432" spans="1:496" s="476" customFormat="1">
      <c r="A432" s="475"/>
      <c r="I432" s="475"/>
      <c r="SB432" s="563"/>
    </row>
    <row r="433" spans="1:496" s="476" customFormat="1">
      <c r="A433" s="475"/>
      <c r="I433" s="475"/>
      <c r="SB433" s="563"/>
    </row>
    <row r="434" spans="1:496" s="476" customFormat="1">
      <c r="A434" s="475"/>
      <c r="I434" s="475"/>
      <c r="SB434" s="563"/>
    </row>
    <row r="435" spans="1:496" s="476" customFormat="1">
      <c r="A435" s="475"/>
      <c r="I435" s="475"/>
      <c r="SB435" s="563"/>
    </row>
    <row r="436" spans="1:496" s="476" customFormat="1">
      <c r="A436" s="475"/>
      <c r="I436" s="475"/>
      <c r="SB436" s="563"/>
    </row>
    <row r="437" spans="1:496" s="476" customFormat="1">
      <c r="A437" s="475"/>
      <c r="I437" s="475"/>
      <c r="SB437" s="563"/>
    </row>
    <row r="438" spans="1:496" s="476" customFormat="1">
      <c r="A438" s="475"/>
      <c r="I438" s="475"/>
      <c r="SB438" s="563"/>
    </row>
    <row r="439" spans="1:496" s="476" customFormat="1">
      <c r="A439" s="475"/>
      <c r="I439" s="475"/>
      <c r="SB439" s="563"/>
    </row>
    <row r="440" spans="1:496" s="476" customFormat="1">
      <c r="A440" s="475"/>
      <c r="I440" s="475"/>
      <c r="SB440" s="563"/>
    </row>
    <row r="441" spans="1:496" s="476" customFormat="1">
      <c r="A441" s="475"/>
      <c r="I441" s="475"/>
      <c r="SB441" s="563"/>
    </row>
    <row r="442" spans="1:496" s="476" customFormat="1">
      <c r="A442" s="475"/>
      <c r="I442" s="475"/>
      <c r="SB442" s="563"/>
    </row>
    <row r="443" spans="1:496" s="476" customFormat="1">
      <c r="A443" s="475"/>
      <c r="I443" s="475"/>
      <c r="SB443" s="563"/>
    </row>
    <row r="444" spans="1:496" s="476" customFormat="1">
      <c r="A444" s="475"/>
      <c r="I444" s="475"/>
      <c r="SB444" s="563"/>
    </row>
    <row r="445" spans="1:496" s="476" customFormat="1">
      <c r="A445" s="475"/>
      <c r="I445" s="475"/>
      <c r="SB445" s="563"/>
    </row>
    <row r="446" spans="1:496" s="476" customFormat="1">
      <c r="A446" s="475"/>
      <c r="I446" s="475"/>
      <c r="SB446" s="563"/>
    </row>
    <row r="447" spans="1:496" s="476" customFormat="1">
      <c r="A447" s="475"/>
      <c r="I447" s="475"/>
      <c r="SB447" s="563"/>
    </row>
    <row r="448" spans="1:496" s="476" customFormat="1">
      <c r="A448" s="475"/>
      <c r="I448" s="475"/>
      <c r="SB448" s="563"/>
    </row>
    <row r="449" spans="1:496" s="476" customFormat="1">
      <c r="A449" s="475"/>
      <c r="I449" s="475"/>
      <c r="SB449" s="563"/>
    </row>
    <row r="450" spans="1:496" s="476" customFormat="1">
      <c r="A450" s="475"/>
      <c r="I450" s="475"/>
      <c r="SB450" s="563"/>
    </row>
    <row r="451" spans="1:496" s="476" customFormat="1">
      <c r="A451" s="475"/>
      <c r="I451" s="475"/>
      <c r="SB451" s="563"/>
    </row>
    <row r="452" spans="1:496" s="476" customFormat="1">
      <c r="A452" s="475"/>
      <c r="I452" s="475"/>
      <c r="SB452" s="563"/>
    </row>
    <row r="453" spans="1:496" s="476" customFormat="1">
      <c r="A453" s="475"/>
      <c r="I453" s="475"/>
      <c r="SB453" s="563"/>
    </row>
    <row r="454" spans="1:496" s="476" customFormat="1">
      <c r="A454" s="475"/>
      <c r="I454" s="475"/>
      <c r="SB454" s="563"/>
    </row>
    <row r="455" spans="1:496" s="476" customFormat="1">
      <c r="A455" s="475"/>
      <c r="I455" s="475"/>
      <c r="SB455" s="563"/>
    </row>
    <row r="456" spans="1:496" s="476" customFormat="1">
      <c r="A456" s="475"/>
      <c r="I456" s="475"/>
      <c r="SB456" s="563"/>
    </row>
    <row r="457" spans="1:496" s="476" customFormat="1">
      <c r="A457" s="475"/>
      <c r="I457" s="475"/>
      <c r="SB457" s="563"/>
    </row>
    <row r="458" spans="1:496" s="476" customFormat="1">
      <c r="A458" s="475"/>
      <c r="I458" s="475"/>
      <c r="SB458" s="563"/>
    </row>
    <row r="459" spans="1:496" s="476" customFormat="1">
      <c r="A459" s="475"/>
      <c r="I459" s="475"/>
      <c r="SB459" s="563"/>
    </row>
    <row r="460" spans="1:496" s="476" customFormat="1">
      <c r="A460" s="475"/>
      <c r="I460" s="475"/>
      <c r="SB460" s="563"/>
    </row>
    <row r="461" spans="1:496" s="476" customFormat="1">
      <c r="A461" s="475"/>
      <c r="I461" s="475"/>
      <c r="SB461" s="563"/>
    </row>
    <row r="462" spans="1:496" s="476" customFormat="1">
      <c r="A462" s="475"/>
      <c r="I462" s="475"/>
      <c r="SB462" s="563"/>
    </row>
    <row r="463" spans="1:496" s="476" customFormat="1">
      <c r="A463" s="475"/>
      <c r="I463" s="475"/>
      <c r="SB463" s="563"/>
    </row>
    <row r="464" spans="1:496" s="476" customFormat="1">
      <c r="A464" s="475"/>
      <c r="I464" s="475"/>
      <c r="SB464" s="563"/>
    </row>
    <row r="465" spans="1:496" s="476" customFormat="1">
      <c r="A465" s="475"/>
      <c r="I465" s="475"/>
      <c r="SB465" s="563"/>
    </row>
    <row r="466" spans="1:496" s="476" customFormat="1">
      <c r="A466" s="475"/>
      <c r="I466" s="475"/>
      <c r="SB466" s="563"/>
    </row>
    <row r="467" spans="1:496" s="476" customFormat="1">
      <c r="A467" s="475"/>
      <c r="I467" s="475"/>
      <c r="SB467" s="563"/>
    </row>
    <row r="468" spans="1:496" s="476" customFormat="1">
      <c r="A468" s="475"/>
      <c r="I468" s="475"/>
      <c r="SB468" s="563"/>
    </row>
    <row r="469" spans="1:496" s="476" customFormat="1">
      <c r="A469" s="475"/>
      <c r="I469" s="475"/>
      <c r="SB469" s="563"/>
    </row>
    <row r="470" spans="1:496" s="476" customFormat="1">
      <c r="A470" s="475"/>
      <c r="I470" s="475"/>
      <c r="SB470" s="563"/>
    </row>
    <row r="471" spans="1:496" s="476" customFormat="1">
      <c r="A471" s="475"/>
      <c r="I471" s="475"/>
      <c r="SB471" s="563"/>
    </row>
    <row r="472" spans="1:496" s="476" customFormat="1">
      <c r="A472" s="475"/>
      <c r="I472" s="475"/>
      <c r="SB472" s="563"/>
    </row>
    <row r="473" spans="1:496" s="476" customFormat="1">
      <c r="A473" s="475"/>
      <c r="I473" s="475"/>
      <c r="SB473" s="563"/>
    </row>
    <row r="474" spans="1:496" s="476" customFormat="1">
      <c r="A474" s="475"/>
      <c r="I474" s="475"/>
      <c r="SB474" s="563"/>
    </row>
    <row r="475" spans="1:496" s="476" customFormat="1">
      <c r="A475" s="475"/>
      <c r="I475" s="475"/>
      <c r="SB475" s="563"/>
    </row>
    <row r="476" spans="1:496" s="476" customFormat="1">
      <c r="A476" s="475"/>
      <c r="I476" s="475"/>
      <c r="SB476" s="563"/>
    </row>
    <row r="477" spans="1:496" s="476" customFormat="1">
      <c r="A477" s="475"/>
      <c r="I477" s="475"/>
      <c r="SB477" s="563"/>
    </row>
    <row r="478" spans="1:496" s="476" customFormat="1">
      <c r="A478" s="475"/>
      <c r="I478" s="475"/>
      <c r="SB478" s="563"/>
    </row>
    <row r="479" spans="1:496" s="476" customFormat="1">
      <c r="A479" s="475"/>
      <c r="I479" s="475"/>
      <c r="SB479" s="563"/>
    </row>
    <row r="480" spans="1:496" s="476" customFormat="1">
      <c r="A480" s="475"/>
      <c r="I480" s="475"/>
      <c r="SB480" s="563"/>
    </row>
    <row r="481" spans="1:496" s="476" customFormat="1">
      <c r="A481" s="475"/>
      <c r="I481" s="475"/>
      <c r="SB481" s="563"/>
    </row>
    <row r="482" spans="1:496" s="476" customFormat="1">
      <c r="A482" s="475"/>
      <c r="I482" s="475"/>
      <c r="SB482" s="563"/>
    </row>
    <row r="483" spans="1:496" s="476" customFormat="1">
      <c r="A483" s="475"/>
      <c r="I483" s="475"/>
      <c r="SB483" s="563"/>
    </row>
    <row r="484" spans="1:496" s="476" customFormat="1">
      <c r="A484" s="475"/>
      <c r="I484" s="475"/>
      <c r="SB484" s="563"/>
    </row>
    <row r="485" spans="1:496" s="476" customFormat="1">
      <c r="A485" s="475"/>
      <c r="I485" s="475"/>
      <c r="SB485" s="563"/>
    </row>
    <row r="486" spans="1:496" s="476" customFormat="1">
      <c r="A486" s="475"/>
      <c r="I486" s="475"/>
      <c r="SB486" s="563"/>
    </row>
    <row r="487" spans="1:496" s="476" customFormat="1">
      <c r="A487" s="475"/>
      <c r="I487" s="475"/>
      <c r="SB487" s="563"/>
    </row>
    <row r="488" spans="1:496" s="476" customFormat="1">
      <c r="A488" s="475"/>
      <c r="I488" s="475"/>
      <c r="SB488" s="563"/>
    </row>
    <row r="489" spans="1:496" s="476" customFormat="1">
      <c r="A489" s="475"/>
      <c r="I489" s="475"/>
      <c r="SB489" s="563"/>
    </row>
    <row r="490" spans="1:496" s="476" customFormat="1">
      <c r="A490" s="475"/>
      <c r="I490" s="475"/>
      <c r="SB490" s="563"/>
    </row>
    <row r="491" spans="1:496" s="476" customFormat="1">
      <c r="A491" s="475"/>
      <c r="I491" s="475"/>
      <c r="SB491" s="563"/>
    </row>
    <row r="492" spans="1:496" s="476" customFormat="1">
      <c r="A492" s="475"/>
      <c r="I492" s="475"/>
      <c r="SB492" s="563"/>
    </row>
    <row r="493" spans="1:496" s="476" customFormat="1">
      <c r="A493" s="475"/>
      <c r="I493" s="475"/>
      <c r="SB493" s="563"/>
    </row>
    <row r="494" spans="1:496" s="476" customFormat="1">
      <c r="A494" s="475"/>
      <c r="I494" s="475"/>
      <c r="SB494" s="563"/>
    </row>
    <row r="495" spans="1:496" s="476" customFormat="1">
      <c r="A495" s="475"/>
      <c r="I495" s="475"/>
      <c r="SB495" s="563"/>
    </row>
    <row r="496" spans="1:496" s="476" customFormat="1">
      <c r="A496" s="475"/>
      <c r="I496" s="475"/>
      <c r="SB496" s="563"/>
    </row>
    <row r="497" spans="1:496" s="476" customFormat="1">
      <c r="A497" s="475"/>
      <c r="I497" s="475"/>
      <c r="SB497" s="563"/>
    </row>
    <row r="498" spans="1:496" s="476" customFormat="1">
      <c r="A498" s="475"/>
      <c r="I498" s="475"/>
      <c r="SB498" s="563"/>
    </row>
    <row r="499" spans="1:496" s="476" customFormat="1">
      <c r="A499" s="475"/>
      <c r="I499" s="475"/>
      <c r="SB499" s="563"/>
    </row>
    <row r="500" spans="1:496" s="476" customFormat="1">
      <c r="A500" s="475"/>
      <c r="I500" s="475"/>
      <c r="SB500" s="563"/>
    </row>
    <row r="501" spans="1:496" s="476" customFormat="1">
      <c r="A501" s="475"/>
      <c r="I501" s="475"/>
      <c r="SB501" s="563"/>
    </row>
    <row r="502" spans="1:496" s="476" customFormat="1">
      <c r="A502" s="475"/>
      <c r="I502" s="475"/>
      <c r="SB502" s="563"/>
    </row>
    <row r="503" spans="1:496" s="476" customFormat="1">
      <c r="A503" s="475"/>
      <c r="I503" s="475"/>
      <c r="SB503" s="563"/>
    </row>
    <row r="504" spans="1:496" s="476" customFormat="1">
      <c r="A504" s="475"/>
      <c r="I504" s="475"/>
      <c r="SB504" s="563"/>
    </row>
    <row r="505" spans="1:496" s="476" customFormat="1">
      <c r="A505" s="475"/>
      <c r="I505" s="475"/>
      <c r="SB505" s="563"/>
    </row>
    <row r="506" spans="1:496" s="476" customFormat="1">
      <c r="A506" s="475"/>
      <c r="I506" s="475"/>
      <c r="SB506" s="563"/>
    </row>
    <row r="507" spans="1:496" s="476" customFormat="1">
      <c r="A507" s="475"/>
      <c r="I507" s="475"/>
      <c r="SB507" s="563"/>
    </row>
    <row r="508" spans="1:496" s="476" customFormat="1">
      <c r="A508" s="475"/>
      <c r="I508" s="475"/>
      <c r="SB508" s="563"/>
    </row>
    <row r="509" spans="1:496" s="476" customFormat="1">
      <c r="A509" s="475"/>
      <c r="I509" s="475"/>
      <c r="SB509" s="563"/>
    </row>
    <row r="510" spans="1:496" s="476" customFormat="1">
      <c r="A510" s="475"/>
      <c r="I510" s="475"/>
      <c r="SB510" s="563"/>
    </row>
    <row r="511" spans="1:496" s="476" customFormat="1">
      <c r="A511" s="475"/>
      <c r="I511" s="475"/>
      <c r="SB511" s="563"/>
    </row>
    <row r="512" spans="1:496" s="476" customFormat="1">
      <c r="A512" s="475"/>
      <c r="I512" s="475"/>
      <c r="SB512" s="563"/>
    </row>
    <row r="513" spans="1:496" s="476" customFormat="1">
      <c r="A513" s="475"/>
      <c r="I513" s="475"/>
      <c r="SB513" s="563"/>
    </row>
    <row r="514" spans="1:496" s="476" customFormat="1">
      <c r="A514" s="475"/>
      <c r="I514" s="475"/>
      <c r="SB514" s="563"/>
    </row>
    <row r="515" spans="1:496" s="476" customFormat="1">
      <c r="A515" s="475"/>
      <c r="I515" s="475"/>
      <c r="SB515" s="563"/>
    </row>
    <row r="516" spans="1:496" s="476" customFormat="1">
      <c r="A516" s="475"/>
      <c r="I516" s="475"/>
      <c r="SB516" s="563"/>
    </row>
    <row r="517" spans="1:496" s="476" customFormat="1">
      <c r="A517" s="475"/>
      <c r="I517" s="475"/>
      <c r="SB517" s="563"/>
    </row>
    <row r="518" spans="1:496" s="476" customFormat="1">
      <c r="A518" s="475"/>
      <c r="I518" s="475"/>
      <c r="SB518" s="563"/>
    </row>
    <row r="519" spans="1:496" s="476" customFormat="1">
      <c r="A519" s="475"/>
      <c r="I519" s="475"/>
      <c r="SB519" s="563"/>
    </row>
    <row r="520" spans="1:496" s="476" customFormat="1">
      <c r="A520" s="475"/>
      <c r="I520" s="475"/>
      <c r="SB520" s="563"/>
    </row>
    <row r="521" spans="1:496" s="476" customFormat="1">
      <c r="A521" s="475"/>
      <c r="I521" s="475"/>
      <c r="SB521" s="563"/>
    </row>
    <row r="522" spans="1:496" s="476" customFormat="1">
      <c r="A522" s="475"/>
      <c r="I522" s="475"/>
      <c r="SB522" s="563"/>
    </row>
    <row r="523" spans="1:496" s="476" customFormat="1">
      <c r="A523" s="475"/>
      <c r="I523" s="475"/>
      <c r="SB523" s="563"/>
    </row>
    <row r="524" spans="1:496" s="476" customFormat="1">
      <c r="A524" s="475"/>
      <c r="I524" s="475"/>
      <c r="SB524" s="563"/>
    </row>
    <row r="525" spans="1:496" s="476" customFormat="1">
      <c r="A525" s="475"/>
      <c r="I525" s="475"/>
      <c r="SB525" s="563"/>
    </row>
    <row r="526" spans="1:496" s="476" customFormat="1">
      <c r="A526" s="475"/>
      <c r="I526" s="475"/>
      <c r="SB526" s="563"/>
    </row>
    <row r="527" spans="1:496" s="476" customFormat="1">
      <c r="A527" s="475"/>
      <c r="I527" s="475"/>
      <c r="SB527" s="563"/>
    </row>
    <row r="528" spans="1:496" s="476" customFormat="1">
      <c r="A528" s="475"/>
      <c r="I528" s="475"/>
      <c r="SB528" s="563"/>
    </row>
    <row r="529" spans="1:496" s="476" customFormat="1">
      <c r="A529" s="475"/>
      <c r="I529" s="475"/>
      <c r="SB529" s="563"/>
    </row>
    <row r="530" spans="1:496" s="476" customFormat="1">
      <c r="A530" s="475"/>
      <c r="I530" s="475"/>
      <c r="SB530" s="563"/>
    </row>
    <row r="531" spans="1:496" s="476" customFormat="1">
      <c r="A531" s="475"/>
      <c r="I531" s="475"/>
      <c r="SB531" s="563"/>
    </row>
    <row r="532" spans="1:496" s="476" customFormat="1">
      <c r="A532" s="475"/>
      <c r="I532" s="475"/>
      <c r="SB532" s="563"/>
    </row>
    <row r="533" spans="1:496" s="476" customFormat="1">
      <c r="A533" s="475"/>
      <c r="I533" s="475"/>
      <c r="SB533" s="563"/>
    </row>
    <row r="534" spans="1:496" s="476" customFormat="1">
      <c r="A534" s="475"/>
      <c r="I534" s="475"/>
      <c r="SB534" s="563"/>
    </row>
    <row r="535" spans="1:496" s="476" customFormat="1">
      <c r="A535" s="475"/>
      <c r="I535" s="475"/>
      <c r="SB535" s="563"/>
    </row>
    <row r="536" spans="1:496" s="476" customFormat="1">
      <c r="A536" s="475"/>
      <c r="I536" s="475"/>
      <c r="SB536" s="563"/>
    </row>
    <row r="537" spans="1:496" s="476" customFormat="1">
      <c r="A537" s="475"/>
      <c r="I537" s="475"/>
      <c r="SB537" s="563"/>
    </row>
    <row r="538" spans="1:496" s="476" customFormat="1">
      <c r="A538" s="475"/>
      <c r="I538" s="475"/>
      <c r="SB538" s="563"/>
    </row>
    <row r="539" spans="1:496" s="476" customFormat="1">
      <c r="A539" s="475"/>
      <c r="I539" s="475"/>
      <c r="SB539" s="563"/>
    </row>
    <row r="540" spans="1:496" s="476" customFormat="1">
      <c r="A540" s="475"/>
      <c r="I540" s="475"/>
      <c r="SB540" s="563"/>
    </row>
    <row r="541" spans="1:496" s="476" customFormat="1">
      <c r="A541" s="475"/>
      <c r="I541" s="475"/>
      <c r="SB541" s="563"/>
    </row>
    <row r="542" spans="1:496" s="476" customFormat="1">
      <c r="A542" s="475"/>
      <c r="I542" s="475"/>
      <c r="SB542" s="563"/>
    </row>
    <row r="543" spans="1:496" s="476" customFormat="1">
      <c r="A543" s="475"/>
      <c r="I543" s="475"/>
      <c r="SB543" s="563"/>
    </row>
    <row r="544" spans="1:496" s="476" customFormat="1">
      <c r="A544" s="475"/>
      <c r="I544" s="475"/>
      <c r="SB544" s="563"/>
    </row>
    <row r="545" spans="1:496" s="476" customFormat="1">
      <c r="A545" s="475"/>
      <c r="I545" s="475"/>
      <c r="SB545" s="563"/>
    </row>
    <row r="546" spans="1:496" s="476" customFormat="1">
      <c r="A546" s="475"/>
      <c r="I546" s="475"/>
      <c r="SB546" s="563"/>
    </row>
    <row r="547" spans="1:496" s="476" customFormat="1">
      <c r="A547" s="475"/>
      <c r="I547" s="475"/>
      <c r="SB547" s="563"/>
    </row>
    <row r="548" spans="1:496" s="476" customFormat="1">
      <c r="A548" s="475"/>
      <c r="I548" s="475"/>
      <c r="SB548" s="563"/>
    </row>
    <row r="549" spans="1:496" s="476" customFormat="1">
      <c r="A549" s="475"/>
      <c r="I549" s="475"/>
      <c r="SB549" s="563"/>
    </row>
    <row r="550" spans="1:496" s="476" customFormat="1">
      <c r="A550" s="475"/>
      <c r="I550" s="475"/>
      <c r="SB550" s="563"/>
    </row>
    <row r="551" spans="1:496" s="476" customFormat="1">
      <c r="A551" s="475"/>
      <c r="I551" s="475"/>
      <c r="SB551" s="563"/>
    </row>
    <row r="552" spans="1:496" s="476" customFormat="1">
      <c r="A552" s="475"/>
      <c r="I552" s="475"/>
      <c r="SB552" s="563"/>
    </row>
    <row r="553" spans="1:496" s="476" customFormat="1">
      <c r="A553" s="475"/>
      <c r="I553" s="475"/>
      <c r="SB553" s="563"/>
    </row>
    <row r="554" spans="1:496" s="476" customFormat="1">
      <c r="A554" s="475"/>
      <c r="I554" s="475"/>
      <c r="SB554" s="563"/>
    </row>
    <row r="555" spans="1:496" s="476" customFormat="1">
      <c r="A555" s="475"/>
      <c r="I555" s="475"/>
      <c r="SB555" s="563"/>
    </row>
    <row r="556" spans="1:496" s="476" customFormat="1">
      <c r="A556" s="475"/>
      <c r="I556" s="475"/>
      <c r="SB556" s="563"/>
    </row>
    <row r="557" spans="1:496" s="476" customFormat="1">
      <c r="A557" s="475"/>
      <c r="I557" s="475"/>
      <c r="SB557" s="563"/>
    </row>
    <row r="558" spans="1:496" s="476" customFormat="1">
      <c r="A558" s="475"/>
      <c r="I558" s="475"/>
      <c r="SB558" s="563"/>
    </row>
    <row r="559" spans="1:496" s="476" customFormat="1">
      <c r="A559" s="475"/>
      <c r="I559" s="475"/>
      <c r="SB559" s="563"/>
    </row>
    <row r="560" spans="1:496" s="476" customFormat="1">
      <c r="A560" s="475"/>
      <c r="I560" s="475"/>
      <c r="SB560" s="563"/>
    </row>
    <row r="561" spans="1:496" s="476" customFormat="1">
      <c r="A561" s="475"/>
      <c r="I561" s="475"/>
      <c r="SB561" s="563"/>
    </row>
    <row r="562" spans="1:496" s="476" customFormat="1">
      <c r="A562" s="475"/>
      <c r="I562" s="475"/>
      <c r="SB562" s="563"/>
    </row>
    <row r="563" spans="1:496" s="476" customFormat="1">
      <c r="A563" s="475"/>
      <c r="I563" s="475"/>
      <c r="SB563" s="563"/>
    </row>
    <row r="564" spans="1:496" s="476" customFormat="1">
      <c r="A564" s="475"/>
      <c r="I564" s="475"/>
      <c r="SB564" s="563"/>
    </row>
    <row r="565" spans="1:496" s="476" customFormat="1">
      <c r="A565" s="475"/>
      <c r="I565" s="475"/>
      <c r="SB565" s="563"/>
    </row>
    <row r="566" spans="1:496" s="476" customFormat="1">
      <c r="A566" s="475"/>
      <c r="I566" s="475"/>
      <c r="SB566" s="563"/>
    </row>
    <row r="567" spans="1:496" s="476" customFormat="1">
      <c r="A567" s="475"/>
      <c r="I567" s="475"/>
      <c r="SB567" s="563"/>
    </row>
    <row r="568" spans="1:496" s="476" customFormat="1">
      <c r="A568" s="475"/>
      <c r="I568" s="475"/>
      <c r="SB568" s="563"/>
    </row>
    <row r="569" spans="1:496" s="476" customFormat="1">
      <c r="A569" s="475"/>
      <c r="I569" s="475"/>
      <c r="SB569" s="563"/>
    </row>
    <row r="570" spans="1:496" s="476" customFormat="1">
      <c r="A570" s="475"/>
      <c r="I570" s="475"/>
      <c r="SB570" s="563"/>
    </row>
    <row r="571" spans="1:496" s="476" customFormat="1">
      <c r="A571" s="475"/>
      <c r="I571" s="475"/>
      <c r="SB571" s="563"/>
    </row>
    <row r="572" spans="1:496" s="476" customFormat="1">
      <c r="A572" s="475"/>
      <c r="I572" s="475"/>
      <c r="SB572" s="563"/>
    </row>
    <row r="573" spans="1:496" s="476" customFormat="1">
      <c r="A573" s="475"/>
      <c r="I573" s="475"/>
      <c r="SB573" s="563"/>
    </row>
    <row r="574" spans="1:496" s="476" customFormat="1">
      <c r="A574" s="475"/>
      <c r="I574" s="475"/>
      <c r="SB574" s="563"/>
    </row>
    <row r="575" spans="1:496" s="476" customFormat="1">
      <c r="A575" s="475"/>
      <c r="I575" s="475"/>
      <c r="SB575" s="563"/>
    </row>
    <row r="576" spans="1:496" s="476" customFormat="1">
      <c r="A576" s="475"/>
      <c r="I576" s="475"/>
      <c r="SB576" s="563"/>
    </row>
    <row r="577" spans="1:496" s="476" customFormat="1">
      <c r="A577" s="475"/>
      <c r="I577" s="475"/>
      <c r="SB577" s="563"/>
    </row>
    <row r="578" spans="1:496" s="476" customFormat="1">
      <c r="A578" s="475"/>
      <c r="I578" s="475"/>
      <c r="SB578" s="563"/>
    </row>
    <row r="579" spans="1:496" s="476" customFormat="1">
      <c r="A579" s="475"/>
      <c r="I579" s="475"/>
      <c r="SB579" s="563"/>
    </row>
    <row r="580" spans="1:496" s="476" customFormat="1">
      <c r="A580" s="475"/>
      <c r="I580" s="475"/>
      <c r="SB580" s="563"/>
    </row>
    <row r="581" spans="1:496" s="476" customFormat="1">
      <c r="A581" s="475"/>
      <c r="I581" s="475"/>
      <c r="SB581" s="563"/>
    </row>
    <row r="582" spans="1:496" s="476" customFormat="1">
      <c r="A582" s="475"/>
      <c r="I582" s="475"/>
      <c r="SB582" s="563"/>
    </row>
    <row r="583" spans="1:496" s="476" customFormat="1">
      <c r="A583" s="475"/>
      <c r="I583" s="475"/>
      <c r="SB583" s="563"/>
    </row>
    <row r="584" spans="1:496" s="476" customFormat="1">
      <c r="A584" s="475"/>
      <c r="I584" s="475"/>
      <c r="SB584" s="563"/>
    </row>
    <row r="585" spans="1:496" s="476" customFormat="1">
      <c r="A585" s="475"/>
      <c r="I585" s="475"/>
      <c r="SB585" s="563"/>
    </row>
    <row r="586" spans="1:496" s="476" customFormat="1">
      <c r="A586" s="475"/>
      <c r="I586" s="475"/>
      <c r="SB586" s="563"/>
    </row>
    <row r="587" spans="1:496" s="476" customFormat="1">
      <c r="A587" s="475"/>
      <c r="I587" s="475"/>
      <c r="SB587" s="563"/>
    </row>
    <row r="588" spans="1:496" s="476" customFormat="1">
      <c r="A588" s="475"/>
      <c r="I588" s="475"/>
      <c r="SB588" s="563"/>
    </row>
    <row r="589" spans="1:496" s="476" customFormat="1">
      <c r="A589" s="475"/>
      <c r="I589" s="475"/>
      <c r="SB589" s="563"/>
    </row>
    <row r="590" spans="1:496" s="476" customFormat="1">
      <c r="A590" s="475"/>
      <c r="I590" s="475"/>
      <c r="SB590" s="563"/>
    </row>
    <row r="591" spans="1:496" s="476" customFormat="1">
      <c r="A591" s="475"/>
      <c r="I591" s="475"/>
      <c r="SB591" s="563"/>
    </row>
    <row r="592" spans="1:496" s="476" customFormat="1">
      <c r="A592" s="475"/>
      <c r="I592" s="475"/>
      <c r="SB592" s="563"/>
    </row>
    <row r="593" spans="1:496" s="476" customFormat="1">
      <c r="A593" s="475"/>
      <c r="I593" s="475"/>
      <c r="SB593" s="563"/>
    </row>
    <row r="594" spans="1:496" s="476" customFormat="1">
      <c r="A594" s="475"/>
      <c r="I594" s="475"/>
      <c r="SB594" s="563"/>
    </row>
    <row r="595" spans="1:496" s="476" customFormat="1">
      <c r="A595" s="475"/>
      <c r="I595" s="475"/>
      <c r="SB595" s="563"/>
    </row>
    <row r="596" spans="1:496" s="476" customFormat="1">
      <c r="A596" s="475"/>
      <c r="I596" s="475"/>
      <c r="SB596" s="563"/>
    </row>
    <row r="597" spans="1:496" s="476" customFormat="1">
      <c r="A597" s="475"/>
      <c r="I597" s="475"/>
      <c r="SB597" s="563"/>
    </row>
    <row r="598" spans="1:496" s="476" customFormat="1">
      <c r="A598" s="475"/>
      <c r="I598" s="475"/>
      <c r="SB598" s="563"/>
    </row>
    <row r="599" spans="1:496" s="476" customFormat="1">
      <c r="A599" s="475"/>
      <c r="I599" s="475"/>
      <c r="SB599" s="563"/>
    </row>
    <row r="600" spans="1:496" s="476" customFormat="1">
      <c r="A600" s="475"/>
      <c r="I600" s="475"/>
      <c r="SB600" s="563"/>
    </row>
    <row r="601" spans="1:496" s="476" customFormat="1">
      <c r="A601" s="475"/>
      <c r="I601" s="475"/>
      <c r="SB601" s="563"/>
    </row>
    <row r="602" spans="1:496" s="476" customFormat="1">
      <c r="A602" s="475"/>
      <c r="I602" s="475"/>
      <c r="SB602" s="563"/>
    </row>
    <row r="603" spans="1:496" s="476" customFormat="1">
      <c r="A603" s="475"/>
      <c r="I603" s="475"/>
      <c r="SB603" s="563"/>
    </row>
    <row r="604" spans="1:496" s="476" customFormat="1">
      <c r="A604" s="475"/>
      <c r="I604" s="475"/>
      <c r="SB604" s="563"/>
    </row>
    <row r="605" spans="1:496" s="476" customFormat="1">
      <c r="A605" s="475"/>
      <c r="I605" s="475"/>
      <c r="SB605" s="563"/>
    </row>
    <row r="606" spans="1:496" s="476" customFormat="1">
      <c r="A606" s="475"/>
      <c r="I606" s="475"/>
      <c r="SB606" s="563"/>
    </row>
    <row r="607" spans="1:496" s="476" customFormat="1">
      <c r="A607" s="475"/>
      <c r="I607" s="475"/>
      <c r="SB607" s="563"/>
    </row>
    <row r="608" spans="1:496" s="476" customFormat="1">
      <c r="A608" s="475"/>
      <c r="I608" s="475"/>
      <c r="SB608" s="563"/>
    </row>
    <row r="609" spans="1:496" s="476" customFormat="1">
      <c r="A609" s="475"/>
      <c r="I609" s="475"/>
      <c r="SB609" s="563"/>
    </row>
    <row r="610" spans="1:496" s="476" customFormat="1">
      <c r="A610" s="475"/>
      <c r="I610" s="475"/>
      <c r="SB610" s="563"/>
    </row>
    <row r="611" spans="1:496" s="476" customFormat="1">
      <c r="A611" s="475"/>
      <c r="I611" s="475"/>
      <c r="SB611" s="563"/>
    </row>
    <row r="612" spans="1:496" s="476" customFormat="1">
      <c r="A612" s="475"/>
      <c r="I612" s="475"/>
      <c r="SB612" s="563"/>
    </row>
    <row r="613" spans="1:496" s="476" customFormat="1">
      <c r="A613" s="475"/>
      <c r="I613" s="475"/>
      <c r="SB613" s="563"/>
    </row>
    <row r="614" spans="1:496" s="476" customFormat="1">
      <c r="A614" s="475"/>
      <c r="I614" s="475"/>
      <c r="SB614" s="563"/>
    </row>
    <row r="615" spans="1:496" s="476" customFormat="1">
      <c r="A615" s="475"/>
      <c r="I615" s="475"/>
      <c r="SB615" s="563"/>
    </row>
    <row r="616" spans="1:496" s="476" customFormat="1">
      <c r="A616" s="475"/>
      <c r="I616" s="475"/>
      <c r="SB616" s="563"/>
    </row>
    <row r="617" spans="1:496" s="476" customFormat="1">
      <c r="A617" s="475"/>
      <c r="I617" s="475"/>
      <c r="SB617" s="563"/>
    </row>
    <row r="618" spans="1:496" s="476" customFormat="1">
      <c r="A618" s="475"/>
      <c r="I618" s="475"/>
      <c r="SB618" s="563"/>
    </row>
    <row r="619" spans="1:496" s="476" customFormat="1">
      <c r="A619" s="475"/>
      <c r="I619" s="475"/>
      <c r="SB619" s="563"/>
    </row>
    <row r="620" spans="1:496" s="476" customFormat="1">
      <c r="A620" s="475"/>
      <c r="I620" s="475"/>
      <c r="SB620" s="563"/>
    </row>
    <row r="621" spans="1:496" s="476" customFormat="1">
      <c r="A621" s="475"/>
      <c r="I621" s="475"/>
      <c r="SB621" s="563"/>
    </row>
    <row r="622" spans="1:496" s="476" customFormat="1">
      <c r="A622" s="475"/>
      <c r="I622" s="475"/>
      <c r="SB622" s="563"/>
    </row>
    <row r="623" spans="1:496" s="476" customFormat="1">
      <c r="A623" s="475"/>
      <c r="I623" s="475"/>
      <c r="SB623" s="563"/>
    </row>
    <row r="624" spans="1:496" s="476" customFormat="1">
      <c r="A624" s="475"/>
      <c r="I624" s="475"/>
      <c r="SB624" s="563"/>
    </row>
    <row r="625" spans="1:496" s="476" customFormat="1">
      <c r="A625" s="475"/>
      <c r="I625" s="475"/>
      <c r="SB625" s="563"/>
    </row>
    <row r="626" spans="1:496" s="476" customFormat="1">
      <c r="A626" s="475"/>
      <c r="I626" s="475"/>
      <c r="SB626" s="563"/>
    </row>
    <row r="627" spans="1:496" s="476" customFormat="1">
      <c r="A627" s="475"/>
      <c r="I627" s="475"/>
      <c r="SB627" s="563"/>
    </row>
    <row r="628" spans="1:496" s="476" customFormat="1">
      <c r="A628" s="475"/>
      <c r="I628" s="475"/>
      <c r="SB628" s="563"/>
    </row>
    <row r="629" spans="1:496" s="476" customFormat="1">
      <c r="A629" s="475"/>
      <c r="I629" s="475"/>
      <c r="SB629" s="563"/>
    </row>
    <row r="630" spans="1:496" s="476" customFormat="1">
      <c r="A630" s="475"/>
      <c r="I630" s="475"/>
      <c r="SB630" s="563"/>
    </row>
    <row r="631" spans="1:496" s="476" customFormat="1">
      <c r="A631" s="475"/>
      <c r="I631" s="475"/>
      <c r="SB631" s="563"/>
    </row>
    <row r="632" spans="1:496" s="476" customFormat="1">
      <c r="A632" s="475"/>
      <c r="I632" s="475"/>
      <c r="SB632" s="563"/>
    </row>
    <row r="633" spans="1:496" s="476" customFormat="1">
      <c r="A633" s="475"/>
      <c r="I633" s="475"/>
      <c r="SB633" s="563"/>
    </row>
    <row r="634" spans="1:496" s="476" customFormat="1">
      <c r="A634" s="475"/>
      <c r="I634" s="475"/>
      <c r="SB634" s="563"/>
    </row>
    <row r="635" spans="1:496" s="476" customFormat="1">
      <c r="A635" s="475"/>
      <c r="I635" s="475"/>
      <c r="SB635" s="563"/>
    </row>
    <row r="636" spans="1:496" s="476" customFormat="1">
      <c r="A636" s="475"/>
      <c r="I636" s="475"/>
      <c r="SB636" s="563"/>
    </row>
    <row r="637" spans="1:496" s="476" customFormat="1">
      <c r="A637" s="475"/>
      <c r="I637" s="475"/>
      <c r="SB637" s="563"/>
    </row>
    <row r="638" spans="1:496" s="476" customFormat="1">
      <c r="A638" s="475"/>
      <c r="I638" s="475"/>
      <c r="SB638" s="563"/>
    </row>
    <row r="639" spans="1:496" s="476" customFormat="1">
      <c r="A639" s="475"/>
      <c r="I639" s="475"/>
      <c r="SB639" s="563"/>
    </row>
    <row r="640" spans="1:496" s="476" customFormat="1">
      <c r="A640" s="475"/>
      <c r="I640" s="475"/>
      <c r="SB640" s="563"/>
    </row>
    <row r="641" spans="1:496" s="476" customFormat="1">
      <c r="A641" s="475"/>
      <c r="I641" s="475"/>
      <c r="SB641" s="563"/>
    </row>
    <row r="642" spans="1:496" s="476" customFormat="1">
      <c r="A642" s="475"/>
      <c r="I642" s="475"/>
      <c r="SB642" s="563"/>
    </row>
    <row r="643" spans="1:496" s="476" customFormat="1">
      <c r="A643" s="475"/>
      <c r="I643" s="475"/>
      <c r="SB643" s="563"/>
    </row>
    <row r="644" spans="1:496" s="476" customFormat="1">
      <c r="A644" s="475"/>
      <c r="I644" s="475"/>
      <c r="SB644" s="563"/>
    </row>
    <row r="645" spans="1:496" s="476" customFormat="1">
      <c r="A645" s="475"/>
      <c r="I645" s="475"/>
      <c r="SB645" s="563"/>
    </row>
    <row r="646" spans="1:496" s="476" customFormat="1">
      <c r="A646" s="475"/>
      <c r="I646" s="475"/>
      <c r="SB646" s="563"/>
    </row>
    <row r="647" spans="1:496" s="476" customFormat="1">
      <c r="A647" s="475"/>
      <c r="I647" s="475"/>
      <c r="SB647" s="563"/>
    </row>
    <row r="648" spans="1:496" s="476" customFormat="1">
      <c r="A648" s="475"/>
      <c r="I648" s="475"/>
      <c r="SB648" s="563"/>
    </row>
    <row r="649" spans="1:496" s="476" customFormat="1">
      <c r="A649" s="475"/>
      <c r="I649" s="475"/>
      <c r="SB649" s="563"/>
    </row>
    <row r="650" spans="1:496" s="476" customFormat="1">
      <c r="A650" s="475"/>
      <c r="I650" s="475"/>
      <c r="SB650" s="563"/>
    </row>
    <row r="651" spans="1:496" s="476" customFormat="1">
      <c r="A651" s="475"/>
      <c r="I651" s="475"/>
      <c r="SB651" s="563"/>
    </row>
    <row r="652" spans="1:496" s="476" customFormat="1">
      <c r="A652" s="475"/>
      <c r="I652" s="475"/>
      <c r="SB652" s="563"/>
    </row>
    <row r="653" spans="1:496" s="476" customFormat="1">
      <c r="A653" s="475"/>
      <c r="I653" s="475"/>
      <c r="SB653" s="563"/>
    </row>
    <row r="654" spans="1:496" s="476" customFormat="1">
      <c r="A654" s="475"/>
      <c r="I654" s="475"/>
      <c r="SB654" s="563"/>
    </row>
    <row r="655" spans="1:496" s="476" customFormat="1">
      <c r="A655" s="475"/>
      <c r="I655" s="475"/>
      <c r="SB655" s="563"/>
    </row>
    <row r="656" spans="1:496" s="476" customFormat="1">
      <c r="A656" s="475"/>
      <c r="I656" s="475"/>
      <c r="SB656" s="563"/>
    </row>
    <row r="657" spans="1:496" s="476" customFormat="1">
      <c r="A657" s="475"/>
      <c r="I657" s="475"/>
      <c r="SB657" s="563"/>
    </row>
    <row r="658" spans="1:496" s="476" customFormat="1">
      <c r="A658" s="475"/>
      <c r="I658" s="475"/>
      <c r="SB658" s="563"/>
    </row>
    <row r="659" spans="1:496" s="476" customFormat="1">
      <c r="A659" s="475"/>
      <c r="I659" s="475"/>
      <c r="SB659" s="563"/>
    </row>
    <row r="660" spans="1:496" s="476" customFormat="1">
      <c r="A660" s="475"/>
      <c r="I660" s="475"/>
      <c r="SB660" s="563"/>
    </row>
    <row r="661" spans="1:496" s="476" customFormat="1">
      <c r="A661" s="475"/>
      <c r="I661" s="475"/>
      <c r="SB661" s="563"/>
    </row>
    <row r="662" spans="1:496" s="476" customFormat="1">
      <c r="A662" s="475"/>
      <c r="I662" s="475"/>
      <c r="SB662" s="563"/>
    </row>
    <row r="663" spans="1:496" s="476" customFormat="1">
      <c r="A663" s="475"/>
      <c r="I663" s="475"/>
      <c r="SB663" s="563"/>
    </row>
    <row r="664" spans="1:496" s="476" customFormat="1">
      <c r="A664" s="475"/>
      <c r="I664" s="475"/>
      <c r="SB664" s="563"/>
    </row>
    <row r="665" spans="1:496" s="476" customFormat="1">
      <c r="A665" s="475"/>
      <c r="I665" s="475"/>
      <c r="SB665" s="563"/>
    </row>
    <row r="666" spans="1:496" s="476" customFormat="1">
      <c r="A666" s="475"/>
      <c r="I666" s="475"/>
      <c r="SB666" s="563"/>
    </row>
    <row r="667" spans="1:496" s="476" customFormat="1">
      <c r="A667" s="475"/>
      <c r="I667" s="475"/>
      <c r="SB667" s="563"/>
    </row>
    <row r="668" spans="1:496" s="476" customFormat="1">
      <c r="A668" s="475"/>
      <c r="I668" s="475"/>
      <c r="SB668" s="563"/>
    </row>
    <row r="669" spans="1:496" s="476" customFormat="1">
      <c r="A669" s="475"/>
      <c r="I669" s="475"/>
      <c r="SB669" s="563"/>
    </row>
    <row r="670" spans="1:496" s="476" customFormat="1">
      <c r="A670" s="475"/>
      <c r="I670" s="475"/>
      <c r="SB670" s="563"/>
    </row>
    <row r="671" spans="1:496" s="476" customFormat="1">
      <c r="A671" s="475"/>
      <c r="I671" s="475"/>
      <c r="SB671" s="563"/>
    </row>
    <row r="672" spans="1:496" s="476" customFormat="1">
      <c r="A672" s="475"/>
      <c r="I672" s="475"/>
      <c r="SB672" s="563"/>
    </row>
    <row r="673" spans="1:496" s="476" customFormat="1">
      <c r="A673" s="475"/>
      <c r="I673" s="475"/>
      <c r="SB673" s="563"/>
    </row>
    <row r="674" spans="1:496" s="476" customFormat="1">
      <c r="A674" s="475"/>
      <c r="I674" s="475"/>
      <c r="SB674" s="563"/>
    </row>
    <row r="675" spans="1:496" s="476" customFormat="1">
      <c r="A675" s="475"/>
      <c r="I675" s="475"/>
      <c r="SB675" s="563"/>
    </row>
    <row r="676" spans="1:496" s="476" customFormat="1">
      <c r="A676" s="475"/>
      <c r="I676" s="475"/>
      <c r="SB676" s="563"/>
    </row>
    <row r="677" spans="1:496" s="476" customFormat="1">
      <c r="A677" s="475"/>
      <c r="I677" s="475"/>
      <c r="SB677" s="563"/>
    </row>
    <row r="678" spans="1:496" s="476" customFormat="1">
      <c r="A678" s="475"/>
      <c r="I678" s="475"/>
      <c r="SB678" s="563"/>
    </row>
    <row r="679" spans="1:496" s="476" customFormat="1">
      <c r="A679" s="475"/>
      <c r="I679" s="475"/>
      <c r="SB679" s="563"/>
    </row>
    <row r="680" spans="1:496" s="476" customFormat="1">
      <c r="A680" s="475"/>
      <c r="I680" s="475"/>
      <c r="SB680" s="563"/>
    </row>
    <row r="681" spans="1:496" s="476" customFormat="1">
      <c r="A681" s="475"/>
      <c r="I681" s="475"/>
      <c r="SB681" s="563"/>
    </row>
    <row r="682" spans="1:496" s="476" customFormat="1">
      <c r="A682" s="475"/>
      <c r="I682" s="475"/>
      <c r="SB682" s="563"/>
    </row>
    <row r="683" spans="1:496" s="476" customFormat="1">
      <c r="A683" s="475"/>
      <c r="I683" s="475"/>
      <c r="SB683" s="563"/>
    </row>
    <row r="684" spans="1:496" s="476" customFormat="1">
      <c r="A684" s="475"/>
      <c r="I684" s="475"/>
      <c r="SB684" s="563"/>
    </row>
    <row r="685" spans="1:496" s="476" customFormat="1">
      <c r="A685" s="475"/>
      <c r="I685" s="475"/>
      <c r="SB685" s="563"/>
    </row>
    <row r="686" spans="1:496" s="476" customFormat="1">
      <c r="A686" s="475"/>
      <c r="I686" s="475"/>
      <c r="SB686" s="563"/>
    </row>
    <row r="687" spans="1:496" s="476" customFormat="1">
      <c r="A687" s="475"/>
      <c r="I687" s="475"/>
      <c r="SB687" s="563"/>
    </row>
    <row r="688" spans="1:496" s="476" customFormat="1">
      <c r="A688" s="475"/>
      <c r="I688" s="475"/>
      <c r="SB688" s="563"/>
    </row>
    <row r="689" spans="1:496" s="476" customFormat="1">
      <c r="A689" s="475"/>
      <c r="I689" s="475"/>
      <c r="SB689" s="563"/>
    </row>
    <row r="690" spans="1:496" s="476" customFormat="1">
      <c r="A690" s="475"/>
      <c r="I690" s="475"/>
      <c r="SB690" s="563"/>
    </row>
    <row r="691" spans="1:496" s="476" customFormat="1">
      <c r="A691" s="475"/>
      <c r="I691" s="475"/>
      <c r="SB691" s="563"/>
    </row>
    <row r="692" spans="1:496" s="476" customFormat="1">
      <c r="A692" s="475"/>
      <c r="I692" s="475"/>
      <c r="SB692" s="563"/>
    </row>
    <row r="693" spans="1:496" s="476" customFormat="1">
      <c r="A693" s="475"/>
      <c r="I693" s="475"/>
      <c r="SB693" s="563"/>
    </row>
    <row r="694" spans="1:496" s="476" customFormat="1">
      <c r="A694" s="475"/>
      <c r="I694" s="475"/>
      <c r="SB694" s="563"/>
    </row>
    <row r="695" spans="1:496" s="476" customFormat="1">
      <c r="A695" s="475"/>
      <c r="I695" s="475"/>
      <c r="SB695" s="563"/>
    </row>
    <row r="696" spans="1:496" s="476" customFormat="1">
      <c r="A696" s="475"/>
      <c r="I696" s="475"/>
      <c r="SB696" s="563"/>
    </row>
    <row r="697" spans="1:496" s="476" customFormat="1">
      <c r="A697" s="475"/>
      <c r="I697" s="475"/>
      <c r="SB697" s="563"/>
    </row>
    <row r="698" spans="1:496" s="476" customFormat="1">
      <c r="A698" s="475"/>
      <c r="I698" s="475"/>
      <c r="SB698" s="563"/>
    </row>
    <row r="699" spans="1:496" s="476" customFormat="1">
      <c r="A699" s="475"/>
      <c r="I699" s="475"/>
      <c r="SB699" s="563"/>
    </row>
    <row r="700" spans="1:496" s="476" customFormat="1">
      <c r="A700" s="475"/>
      <c r="I700" s="475"/>
      <c r="SB700" s="563"/>
    </row>
    <row r="701" spans="1:496" s="476" customFormat="1">
      <c r="A701" s="475"/>
      <c r="I701" s="475"/>
      <c r="SB701" s="563"/>
    </row>
    <row r="702" spans="1:496" s="476" customFormat="1">
      <c r="A702" s="475"/>
      <c r="I702" s="475"/>
      <c r="SB702" s="563"/>
    </row>
    <row r="703" spans="1:496" s="476" customFormat="1">
      <c r="A703" s="475"/>
      <c r="I703" s="475"/>
      <c r="SB703" s="563"/>
    </row>
    <row r="704" spans="1:496" s="476" customFormat="1">
      <c r="A704" s="475"/>
      <c r="I704" s="475"/>
      <c r="SB704" s="563"/>
    </row>
    <row r="705" spans="1:496" s="476" customFormat="1">
      <c r="A705" s="475"/>
      <c r="I705" s="475"/>
      <c r="SB705" s="563"/>
    </row>
    <row r="706" spans="1:496" s="476" customFormat="1">
      <c r="A706" s="475"/>
      <c r="I706" s="475"/>
      <c r="SB706" s="563"/>
    </row>
    <row r="707" spans="1:496" s="476" customFormat="1">
      <c r="A707" s="475"/>
      <c r="I707" s="475"/>
      <c r="SB707" s="563"/>
    </row>
    <row r="708" spans="1:496" s="476" customFormat="1">
      <c r="A708" s="475"/>
      <c r="I708" s="475"/>
      <c r="SB708" s="563"/>
    </row>
    <row r="709" spans="1:496" s="476" customFormat="1">
      <c r="A709" s="475"/>
      <c r="I709" s="475"/>
      <c r="SB709" s="563"/>
    </row>
    <row r="710" spans="1:496" s="476" customFormat="1">
      <c r="A710" s="475"/>
      <c r="I710" s="475"/>
      <c r="SB710" s="563"/>
    </row>
    <row r="711" spans="1:496" s="476" customFormat="1">
      <c r="A711" s="475"/>
      <c r="I711" s="475"/>
      <c r="SB711" s="563"/>
    </row>
    <row r="712" spans="1:496" s="476" customFormat="1">
      <c r="A712" s="475"/>
      <c r="I712" s="475"/>
      <c r="SB712" s="563"/>
    </row>
    <row r="713" spans="1:496" s="476" customFormat="1">
      <c r="A713" s="475"/>
      <c r="I713" s="475"/>
      <c r="SB713" s="563"/>
    </row>
    <row r="714" spans="1:496" s="476" customFormat="1">
      <c r="A714" s="475"/>
      <c r="I714" s="475"/>
      <c r="SB714" s="563"/>
    </row>
    <row r="715" spans="1:496" s="476" customFormat="1">
      <c r="A715" s="475"/>
      <c r="I715" s="475"/>
      <c r="SB715" s="563"/>
    </row>
    <row r="716" spans="1:496" s="476" customFormat="1">
      <c r="A716" s="475"/>
      <c r="I716" s="475"/>
      <c r="SB716" s="563"/>
    </row>
    <row r="717" spans="1:496" s="476" customFormat="1">
      <c r="A717" s="475"/>
      <c r="I717" s="475"/>
      <c r="SB717" s="563"/>
    </row>
    <row r="718" spans="1:496" s="476" customFormat="1">
      <c r="A718" s="475"/>
      <c r="I718" s="475"/>
      <c r="SB718" s="563"/>
    </row>
    <row r="719" spans="1:496" s="476" customFormat="1">
      <c r="A719" s="475"/>
      <c r="I719" s="475"/>
      <c r="SB719" s="563"/>
    </row>
    <row r="720" spans="1:496" s="476" customFormat="1">
      <c r="A720" s="475"/>
      <c r="I720" s="475"/>
      <c r="SB720" s="563"/>
    </row>
    <row r="721" spans="1:496" s="476" customFormat="1">
      <c r="A721" s="475"/>
      <c r="I721" s="475"/>
      <c r="SB721" s="563"/>
    </row>
    <row r="722" spans="1:496" s="476" customFormat="1">
      <c r="A722" s="475"/>
      <c r="I722" s="475"/>
      <c r="SB722" s="563"/>
    </row>
    <row r="723" spans="1:496" s="476" customFormat="1">
      <c r="A723" s="475"/>
      <c r="I723" s="475"/>
      <c r="SB723" s="563"/>
    </row>
    <row r="724" spans="1:496" s="476" customFormat="1">
      <c r="A724" s="475"/>
      <c r="I724" s="475"/>
      <c r="SB724" s="563"/>
    </row>
    <row r="725" spans="1:496" s="476" customFormat="1">
      <c r="A725" s="475"/>
      <c r="I725" s="475"/>
      <c r="SB725" s="563"/>
    </row>
    <row r="726" spans="1:496" s="476" customFormat="1">
      <c r="A726" s="475"/>
      <c r="I726" s="475"/>
      <c r="SB726" s="563"/>
    </row>
    <row r="727" spans="1:496" s="476" customFormat="1">
      <c r="A727" s="475"/>
      <c r="I727" s="475"/>
      <c r="SB727" s="563"/>
    </row>
    <row r="728" spans="1:496" s="476" customFormat="1">
      <c r="A728" s="475"/>
      <c r="I728" s="475"/>
      <c r="SB728" s="563"/>
    </row>
    <row r="729" spans="1:496" s="476" customFormat="1">
      <c r="A729" s="475"/>
      <c r="I729" s="475"/>
      <c r="SB729" s="563"/>
    </row>
    <row r="730" spans="1:496" s="476" customFormat="1">
      <c r="A730" s="475"/>
      <c r="I730" s="475"/>
      <c r="SB730" s="563"/>
    </row>
    <row r="731" spans="1:496" s="476" customFormat="1">
      <c r="A731" s="475"/>
      <c r="I731" s="475"/>
      <c r="SB731" s="563"/>
    </row>
    <row r="732" spans="1:496" s="476" customFormat="1">
      <c r="A732" s="475"/>
      <c r="I732" s="475"/>
      <c r="SB732" s="563"/>
    </row>
    <row r="733" spans="1:496" s="476" customFormat="1">
      <c r="A733" s="475"/>
      <c r="I733" s="475"/>
      <c r="SB733" s="563"/>
    </row>
    <row r="734" spans="1:496" s="476" customFormat="1">
      <c r="A734" s="475"/>
      <c r="I734" s="475"/>
      <c r="SB734" s="563"/>
    </row>
    <row r="735" spans="1:496" s="476" customFormat="1">
      <c r="A735" s="475"/>
      <c r="I735" s="475"/>
      <c r="SB735" s="563"/>
    </row>
    <row r="736" spans="1:496" s="476" customFormat="1">
      <c r="A736" s="475"/>
      <c r="I736" s="475"/>
      <c r="SB736" s="563"/>
    </row>
    <row r="737" spans="1:496" s="476" customFormat="1">
      <c r="A737" s="475"/>
      <c r="I737" s="475"/>
      <c r="SB737" s="563"/>
    </row>
    <row r="738" spans="1:496" s="476" customFormat="1">
      <c r="A738" s="475"/>
      <c r="I738" s="475"/>
      <c r="SB738" s="563"/>
    </row>
    <row r="739" spans="1:496" s="476" customFormat="1">
      <c r="A739" s="475"/>
      <c r="I739" s="475"/>
      <c r="SB739" s="563"/>
    </row>
    <row r="740" spans="1:496" s="476" customFormat="1">
      <c r="A740" s="475"/>
      <c r="I740" s="475"/>
      <c r="SB740" s="563"/>
    </row>
    <row r="741" spans="1:496" s="476" customFormat="1">
      <c r="A741" s="475"/>
      <c r="I741" s="475"/>
      <c r="SB741" s="563"/>
    </row>
    <row r="742" spans="1:496" s="476" customFormat="1">
      <c r="A742" s="475"/>
      <c r="I742" s="475"/>
      <c r="SB742" s="563"/>
    </row>
    <row r="743" spans="1:496" s="476" customFormat="1">
      <c r="A743" s="475"/>
      <c r="I743" s="475"/>
      <c r="SB743" s="563"/>
    </row>
    <row r="744" spans="1:496" s="476" customFormat="1">
      <c r="A744" s="475"/>
      <c r="I744" s="475"/>
      <c r="SB744" s="563"/>
    </row>
    <row r="745" spans="1:496" s="476" customFormat="1">
      <c r="A745" s="475"/>
      <c r="I745" s="475"/>
      <c r="SB745" s="563"/>
    </row>
    <row r="746" spans="1:496" s="476" customFormat="1">
      <c r="A746" s="475"/>
      <c r="I746" s="475"/>
      <c r="SB746" s="563"/>
    </row>
    <row r="747" spans="1:496" s="476" customFormat="1">
      <c r="A747" s="475"/>
      <c r="I747" s="475"/>
      <c r="SB747" s="563"/>
    </row>
    <row r="748" spans="1:496" s="476" customFormat="1">
      <c r="A748" s="475"/>
      <c r="I748" s="475"/>
      <c r="SB748" s="563"/>
    </row>
    <row r="749" spans="1:496" s="476" customFormat="1">
      <c r="A749" s="475"/>
      <c r="I749" s="475"/>
      <c r="SB749" s="563"/>
    </row>
    <row r="750" spans="1:496" s="476" customFormat="1">
      <c r="A750" s="475"/>
      <c r="I750" s="475"/>
      <c r="SB750" s="563"/>
    </row>
    <row r="751" spans="1:496" s="476" customFormat="1">
      <c r="A751" s="475"/>
      <c r="I751" s="475"/>
      <c r="SB751" s="563"/>
    </row>
    <row r="752" spans="1:496" s="476" customFormat="1">
      <c r="A752" s="475"/>
      <c r="I752" s="475"/>
      <c r="SB752" s="563"/>
    </row>
    <row r="753" spans="1:496" s="476" customFormat="1">
      <c r="A753" s="475"/>
      <c r="I753" s="475"/>
      <c r="SB753" s="563"/>
    </row>
    <row r="754" spans="1:496" s="476" customFormat="1">
      <c r="A754" s="475"/>
      <c r="I754" s="475"/>
      <c r="SB754" s="563"/>
    </row>
    <row r="755" spans="1:496" s="476" customFormat="1">
      <c r="A755" s="475"/>
      <c r="I755" s="475"/>
      <c r="SB755" s="563"/>
    </row>
    <row r="756" spans="1:496" s="476" customFormat="1">
      <c r="A756" s="475"/>
      <c r="I756" s="475"/>
      <c r="SB756" s="563"/>
    </row>
    <row r="757" spans="1:496" s="476" customFormat="1">
      <c r="A757" s="475"/>
      <c r="I757" s="475"/>
      <c r="SB757" s="563"/>
    </row>
    <row r="758" spans="1:496" s="476" customFormat="1">
      <c r="A758" s="475"/>
      <c r="I758" s="475"/>
      <c r="SB758" s="563"/>
    </row>
    <row r="759" spans="1:496" s="476" customFormat="1">
      <c r="A759" s="475"/>
      <c r="I759" s="475"/>
      <c r="SB759" s="563"/>
    </row>
    <row r="760" spans="1:496" s="476" customFormat="1">
      <c r="A760" s="475"/>
      <c r="I760" s="475"/>
      <c r="SB760" s="563"/>
    </row>
    <row r="761" spans="1:496" s="476" customFormat="1">
      <c r="A761" s="475"/>
      <c r="I761" s="475"/>
      <c r="SB761" s="563"/>
    </row>
    <row r="762" spans="1:496" s="476" customFormat="1">
      <c r="A762" s="475"/>
      <c r="I762" s="475"/>
      <c r="SB762" s="563"/>
    </row>
    <row r="763" spans="1:496" s="476" customFormat="1">
      <c r="A763" s="475"/>
      <c r="I763" s="475"/>
      <c r="SB763" s="563"/>
    </row>
    <row r="764" spans="1:496" s="476" customFormat="1">
      <c r="A764" s="475"/>
      <c r="I764" s="475"/>
      <c r="SB764" s="563"/>
    </row>
    <row r="765" spans="1:496" s="476" customFormat="1">
      <c r="A765" s="475"/>
      <c r="I765" s="475"/>
      <c r="SB765" s="563"/>
    </row>
    <row r="766" spans="1:496" s="476" customFormat="1">
      <c r="A766" s="475"/>
      <c r="I766" s="475"/>
      <c r="SB766" s="563"/>
    </row>
    <row r="767" spans="1:496" s="476" customFormat="1">
      <c r="A767" s="475"/>
      <c r="I767" s="475"/>
      <c r="SB767" s="563"/>
    </row>
    <row r="768" spans="1:496" s="476" customFormat="1">
      <c r="A768" s="475"/>
      <c r="I768" s="475"/>
      <c r="SB768" s="563"/>
    </row>
    <row r="769" spans="1:496" s="476" customFormat="1">
      <c r="A769" s="475"/>
      <c r="I769" s="475"/>
      <c r="SB769" s="563"/>
    </row>
    <row r="770" spans="1:496" s="476" customFormat="1">
      <c r="A770" s="475"/>
      <c r="I770" s="475"/>
      <c r="SB770" s="563"/>
    </row>
    <row r="771" spans="1:496" s="476" customFormat="1">
      <c r="A771" s="475"/>
      <c r="I771" s="475"/>
      <c r="SB771" s="563"/>
    </row>
    <row r="772" spans="1:496" s="476" customFormat="1">
      <c r="A772" s="475"/>
      <c r="I772" s="475"/>
      <c r="SB772" s="563"/>
    </row>
    <row r="773" spans="1:496" s="476" customFormat="1">
      <c r="A773" s="475"/>
      <c r="I773" s="475"/>
      <c r="SB773" s="563"/>
    </row>
    <row r="774" spans="1:496" s="476" customFormat="1">
      <c r="A774" s="475"/>
      <c r="I774" s="475"/>
      <c r="SB774" s="563"/>
    </row>
    <row r="775" spans="1:496" s="476" customFormat="1">
      <c r="A775" s="475"/>
      <c r="I775" s="475"/>
      <c r="SB775" s="563"/>
    </row>
    <row r="776" spans="1:496" s="476" customFormat="1">
      <c r="A776" s="475"/>
      <c r="I776" s="475"/>
      <c r="SB776" s="563"/>
    </row>
    <row r="777" spans="1:496" s="476" customFormat="1">
      <c r="A777" s="475"/>
      <c r="I777" s="475"/>
      <c r="SB777" s="563"/>
    </row>
    <row r="778" spans="1:496" s="476" customFormat="1">
      <c r="A778" s="475"/>
      <c r="I778" s="475"/>
      <c r="SB778" s="563"/>
    </row>
    <row r="779" spans="1:496" s="476" customFormat="1">
      <c r="A779" s="475"/>
      <c r="I779" s="475"/>
      <c r="SB779" s="563"/>
    </row>
    <row r="780" spans="1:496" s="476" customFormat="1">
      <c r="A780" s="475"/>
      <c r="I780" s="475"/>
      <c r="SB780" s="563"/>
    </row>
    <row r="781" spans="1:496" s="476" customFormat="1">
      <c r="A781" s="475"/>
      <c r="I781" s="475"/>
      <c r="SB781" s="563"/>
    </row>
    <row r="782" spans="1:496" s="476" customFormat="1">
      <c r="A782" s="475"/>
      <c r="I782" s="475"/>
      <c r="SB782" s="563"/>
    </row>
    <row r="783" spans="1:496" s="476" customFormat="1">
      <c r="A783" s="475"/>
      <c r="I783" s="475"/>
      <c r="SB783" s="563"/>
    </row>
    <row r="784" spans="1:496" s="476" customFormat="1">
      <c r="A784" s="475"/>
      <c r="I784" s="475"/>
      <c r="SB784" s="563"/>
    </row>
    <row r="785" spans="1:496" s="476" customFormat="1">
      <c r="A785" s="475"/>
      <c r="I785" s="475"/>
      <c r="SB785" s="563"/>
    </row>
    <row r="786" spans="1:496" s="476" customFormat="1">
      <c r="A786" s="475"/>
      <c r="I786" s="475"/>
      <c r="SB786" s="563"/>
    </row>
    <row r="787" spans="1:496" s="476" customFormat="1">
      <c r="A787" s="475"/>
      <c r="I787" s="475"/>
      <c r="SB787" s="563"/>
    </row>
    <row r="788" spans="1:496" s="476" customFormat="1">
      <c r="A788" s="475"/>
      <c r="I788" s="475"/>
      <c r="SB788" s="563"/>
    </row>
    <row r="789" spans="1:496" s="476" customFormat="1">
      <c r="A789" s="475"/>
      <c r="I789" s="475"/>
      <c r="SB789" s="563"/>
    </row>
    <row r="790" spans="1:496" s="476" customFormat="1">
      <c r="A790" s="475"/>
      <c r="I790" s="475"/>
      <c r="SB790" s="563"/>
    </row>
    <row r="791" spans="1:496" s="476" customFormat="1">
      <c r="A791" s="475"/>
      <c r="I791" s="475"/>
      <c r="SB791" s="563"/>
    </row>
    <row r="792" spans="1:496" s="476" customFormat="1">
      <c r="A792" s="475"/>
      <c r="I792" s="475"/>
      <c r="SB792" s="563"/>
    </row>
    <row r="793" spans="1:496" s="476" customFormat="1">
      <c r="A793" s="475"/>
      <c r="I793" s="475"/>
      <c r="SB793" s="563"/>
    </row>
    <row r="794" spans="1:496" s="476" customFormat="1">
      <c r="A794" s="475"/>
      <c r="I794" s="475"/>
      <c r="SB794" s="563"/>
    </row>
    <row r="795" spans="1:496" s="476" customFormat="1">
      <c r="A795" s="475"/>
      <c r="I795" s="475"/>
      <c r="SB795" s="563"/>
    </row>
    <row r="796" spans="1:496" s="476" customFormat="1">
      <c r="A796" s="475"/>
      <c r="I796" s="475"/>
      <c r="SB796" s="563"/>
    </row>
    <row r="797" spans="1:496" s="476" customFormat="1">
      <c r="A797" s="475"/>
      <c r="I797" s="475"/>
      <c r="SB797" s="563"/>
    </row>
    <row r="798" spans="1:496" s="476" customFormat="1">
      <c r="A798" s="475"/>
      <c r="I798" s="475"/>
      <c r="SB798" s="563"/>
    </row>
    <row r="799" spans="1:496" s="476" customFormat="1">
      <c r="A799" s="475"/>
      <c r="I799" s="475"/>
      <c r="SB799" s="563"/>
    </row>
    <row r="800" spans="1:496" s="476" customFormat="1">
      <c r="A800" s="475"/>
      <c r="I800" s="475"/>
      <c r="SB800" s="563"/>
    </row>
    <row r="801" spans="1:496" s="476" customFormat="1">
      <c r="A801" s="475"/>
      <c r="I801" s="475"/>
      <c r="SB801" s="563"/>
    </row>
    <row r="802" spans="1:496" s="476" customFormat="1">
      <c r="A802" s="475"/>
      <c r="I802" s="475"/>
      <c r="SB802" s="563"/>
    </row>
    <row r="803" spans="1:496" s="476" customFormat="1">
      <c r="A803" s="475"/>
      <c r="I803" s="475"/>
      <c r="SB803" s="563"/>
    </row>
    <row r="804" spans="1:496" s="476" customFormat="1">
      <c r="A804" s="475"/>
      <c r="I804" s="475"/>
      <c r="SB804" s="563"/>
    </row>
    <row r="805" spans="1:496" s="476" customFormat="1">
      <c r="A805" s="475"/>
      <c r="I805" s="475"/>
      <c r="SB805" s="563"/>
    </row>
    <row r="806" spans="1:496" s="476" customFormat="1">
      <c r="A806" s="475"/>
      <c r="I806" s="475"/>
      <c r="SB806" s="563"/>
    </row>
    <row r="807" spans="1:496" s="476" customFormat="1">
      <c r="A807" s="475"/>
      <c r="I807" s="475"/>
      <c r="SB807" s="563"/>
    </row>
    <row r="808" spans="1:496" s="476" customFormat="1">
      <c r="A808" s="475"/>
      <c r="I808" s="475"/>
      <c r="SB808" s="563"/>
    </row>
    <row r="809" spans="1:496" s="476" customFormat="1">
      <c r="A809" s="475"/>
      <c r="I809" s="475"/>
      <c r="SB809" s="563"/>
    </row>
    <row r="810" spans="1:496" s="476" customFormat="1">
      <c r="A810" s="475"/>
      <c r="I810" s="475"/>
      <c r="SB810" s="563"/>
    </row>
    <row r="811" spans="1:496" s="476" customFormat="1">
      <c r="A811" s="475"/>
      <c r="I811" s="475"/>
      <c r="SB811" s="563"/>
    </row>
    <row r="812" spans="1:496" s="476" customFormat="1">
      <c r="A812" s="475"/>
      <c r="I812" s="475"/>
      <c r="SB812" s="563"/>
    </row>
    <row r="813" spans="1:496" s="476" customFormat="1">
      <c r="A813" s="475"/>
      <c r="I813" s="475"/>
      <c r="SB813" s="563"/>
    </row>
    <row r="814" spans="1:496" s="476" customFormat="1">
      <c r="A814" s="475"/>
      <c r="I814" s="475"/>
      <c r="SB814" s="563"/>
    </row>
    <row r="815" spans="1:496" s="476" customFormat="1">
      <c r="A815" s="475"/>
      <c r="I815" s="475"/>
      <c r="SB815" s="563"/>
    </row>
    <row r="816" spans="1:496" s="476" customFormat="1">
      <c r="A816" s="475"/>
      <c r="I816" s="475"/>
      <c r="SB816" s="563"/>
    </row>
    <row r="817" spans="1:496" s="476" customFormat="1">
      <c r="A817" s="475"/>
      <c r="I817" s="475"/>
      <c r="SB817" s="563"/>
    </row>
    <row r="818" spans="1:496" s="476" customFormat="1">
      <c r="A818" s="475"/>
      <c r="I818" s="475"/>
      <c r="SB818" s="563"/>
    </row>
    <row r="819" spans="1:496" s="476" customFormat="1">
      <c r="A819" s="475"/>
      <c r="I819" s="475"/>
      <c r="SB819" s="563"/>
    </row>
    <row r="820" spans="1:496" s="476" customFormat="1">
      <c r="A820" s="475"/>
      <c r="I820" s="475"/>
      <c r="SB820" s="563"/>
    </row>
    <row r="821" spans="1:496" s="476" customFormat="1">
      <c r="A821" s="475"/>
      <c r="I821" s="475"/>
      <c r="SB821" s="563"/>
    </row>
    <row r="822" spans="1:496" s="476" customFormat="1">
      <c r="A822" s="475"/>
      <c r="I822" s="475"/>
      <c r="SB822" s="563"/>
    </row>
    <row r="823" spans="1:496" s="476" customFormat="1">
      <c r="A823" s="475"/>
      <c r="I823" s="475"/>
      <c r="SB823" s="563"/>
    </row>
    <row r="824" spans="1:496" s="476" customFormat="1">
      <c r="A824" s="475"/>
      <c r="I824" s="475"/>
      <c r="SB824" s="563"/>
    </row>
    <row r="825" spans="1:496" s="476" customFormat="1">
      <c r="A825" s="475"/>
      <c r="I825" s="475"/>
      <c r="SB825" s="563"/>
    </row>
    <row r="826" spans="1:496" s="476" customFormat="1">
      <c r="A826" s="475"/>
      <c r="I826" s="475"/>
      <c r="SB826" s="563"/>
    </row>
    <row r="827" spans="1:496" s="476" customFormat="1">
      <c r="A827" s="475"/>
      <c r="I827" s="475"/>
      <c r="SB827" s="563"/>
    </row>
    <row r="828" spans="1:496" s="476" customFormat="1">
      <c r="A828" s="475"/>
      <c r="I828" s="475"/>
      <c r="SB828" s="563"/>
    </row>
    <row r="829" spans="1:496" s="476" customFormat="1">
      <c r="A829" s="475"/>
      <c r="I829" s="475"/>
      <c r="SB829" s="563"/>
    </row>
    <row r="830" spans="1:496" s="476" customFormat="1">
      <c r="A830" s="475"/>
      <c r="I830" s="475"/>
      <c r="SB830" s="563"/>
    </row>
    <row r="831" spans="1:496" s="476" customFormat="1">
      <c r="A831" s="475"/>
      <c r="I831" s="475"/>
      <c r="SB831" s="563"/>
    </row>
    <row r="832" spans="1:496" s="476" customFormat="1">
      <c r="A832" s="475"/>
      <c r="I832" s="475"/>
      <c r="SB832" s="563"/>
    </row>
    <row r="833" spans="1:496" s="476" customFormat="1">
      <c r="A833" s="475"/>
      <c r="I833" s="475"/>
      <c r="SB833" s="563"/>
    </row>
    <row r="834" spans="1:496" s="476" customFormat="1">
      <c r="A834" s="475"/>
      <c r="I834" s="475"/>
      <c r="SB834" s="563"/>
    </row>
    <row r="835" spans="1:496" s="476" customFormat="1">
      <c r="A835" s="475"/>
      <c r="I835" s="475"/>
      <c r="SB835" s="563"/>
    </row>
    <row r="836" spans="1:496" s="476" customFormat="1">
      <c r="A836" s="475"/>
      <c r="I836" s="475"/>
      <c r="SB836" s="563"/>
    </row>
    <row r="837" spans="1:496" s="476" customFormat="1">
      <c r="A837" s="475"/>
      <c r="I837" s="475"/>
      <c r="SB837" s="563"/>
    </row>
    <row r="838" spans="1:496" s="476" customFormat="1">
      <c r="A838" s="475"/>
      <c r="I838" s="475"/>
      <c r="SB838" s="563"/>
    </row>
    <row r="839" spans="1:496" s="476" customFormat="1">
      <c r="A839" s="475"/>
      <c r="I839" s="475"/>
      <c r="SB839" s="563"/>
    </row>
    <row r="840" spans="1:496" s="476" customFormat="1">
      <c r="A840" s="475"/>
      <c r="I840" s="475"/>
      <c r="SB840" s="563"/>
    </row>
    <row r="841" spans="1:496" s="476" customFormat="1">
      <c r="A841" s="475"/>
      <c r="I841" s="475"/>
      <c r="SB841" s="563"/>
    </row>
    <row r="842" spans="1:496" s="476" customFormat="1">
      <c r="A842" s="475"/>
      <c r="I842" s="475"/>
      <c r="SB842" s="563"/>
    </row>
    <row r="843" spans="1:496" s="476" customFormat="1">
      <c r="A843" s="475"/>
      <c r="I843" s="475"/>
      <c r="SB843" s="563"/>
    </row>
    <row r="844" spans="1:496" s="476" customFormat="1">
      <c r="A844" s="475"/>
      <c r="I844" s="475"/>
      <c r="SB844" s="563"/>
    </row>
    <row r="845" spans="1:496" s="476" customFormat="1">
      <c r="A845" s="475"/>
      <c r="I845" s="475"/>
      <c r="SB845" s="563"/>
    </row>
    <row r="846" spans="1:496" s="476" customFormat="1">
      <c r="A846" s="475"/>
      <c r="I846" s="475"/>
      <c r="SB846" s="563"/>
    </row>
    <row r="847" spans="1:496" s="476" customFormat="1">
      <c r="A847" s="475"/>
      <c r="I847" s="475"/>
      <c r="SB847" s="563"/>
    </row>
    <row r="848" spans="1:496" s="476" customFormat="1">
      <c r="A848" s="475"/>
      <c r="I848" s="475"/>
      <c r="SB848" s="563"/>
    </row>
    <row r="849" spans="1:496" s="476" customFormat="1">
      <c r="A849" s="475"/>
      <c r="I849" s="475"/>
      <c r="SB849" s="563"/>
    </row>
    <row r="850" spans="1:496" s="476" customFormat="1">
      <c r="A850" s="475"/>
      <c r="I850" s="475"/>
      <c r="SB850" s="563"/>
    </row>
    <row r="851" spans="1:496" s="476" customFormat="1">
      <c r="A851" s="475"/>
      <c r="I851" s="475"/>
      <c r="SB851" s="563"/>
    </row>
    <row r="852" spans="1:496" s="476" customFormat="1">
      <c r="A852" s="475"/>
      <c r="I852" s="475"/>
      <c r="SB852" s="563"/>
    </row>
    <row r="853" spans="1:496" s="476" customFormat="1">
      <c r="A853" s="475"/>
      <c r="I853" s="475"/>
      <c r="SB853" s="563"/>
    </row>
    <row r="854" spans="1:496" s="476" customFormat="1">
      <c r="A854" s="475"/>
      <c r="I854" s="475"/>
      <c r="SB854" s="563"/>
    </row>
    <row r="855" spans="1:496" s="476" customFormat="1">
      <c r="A855" s="475"/>
      <c r="I855" s="475"/>
      <c r="SB855" s="563"/>
    </row>
    <row r="856" spans="1:496" s="476" customFormat="1">
      <c r="A856" s="475"/>
      <c r="I856" s="475"/>
      <c r="SB856" s="563"/>
    </row>
    <row r="857" spans="1:496" s="476" customFormat="1">
      <c r="A857" s="475"/>
      <c r="I857" s="475"/>
      <c r="SB857" s="563"/>
    </row>
    <row r="858" spans="1:496" s="476" customFormat="1">
      <c r="A858" s="475"/>
      <c r="I858" s="475"/>
      <c r="SB858" s="563"/>
    </row>
    <row r="859" spans="1:496" s="476" customFormat="1">
      <c r="A859" s="475"/>
      <c r="I859" s="475"/>
      <c r="SB859" s="563"/>
    </row>
    <row r="860" spans="1:496" s="476" customFormat="1">
      <c r="A860" s="475"/>
      <c r="I860" s="475"/>
      <c r="SB860" s="563"/>
    </row>
    <row r="861" spans="1:496" s="476" customFormat="1">
      <c r="A861" s="475"/>
      <c r="I861" s="475"/>
      <c r="SB861" s="563"/>
    </row>
    <row r="862" spans="1:496" s="476" customFormat="1">
      <c r="A862" s="475"/>
      <c r="I862" s="475"/>
      <c r="SB862" s="563"/>
    </row>
    <row r="863" spans="1:496" s="476" customFormat="1">
      <c r="A863" s="475"/>
      <c r="I863" s="475"/>
      <c r="SB863" s="563"/>
    </row>
    <row r="864" spans="1:496" s="476" customFormat="1">
      <c r="A864" s="475"/>
      <c r="I864" s="475"/>
      <c r="SB864" s="563"/>
    </row>
    <row r="865" spans="1:496" s="476" customFormat="1">
      <c r="A865" s="475"/>
      <c r="I865" s="475"/>
      <c r="SB865" s="563"/>
    </row>
    <row r="866" spans="1:496" s="476" customFormat="1">
      <c r="A866" s="475"/>
      <c r="I866" s="475"/>
      <c r="SB866" s="563"/>
    </row>
    <row r="867" spans="1:496" s="476" customFormat="1">
      <c r="A867" s="475"/>
      <c r="I867" s="475"/>
      <c r="SB867" s="563"/>
    </row>
    <row r="868" spans="1:496" s="476" customFormat="1">
      <c r="A868" s="475"/>
      <c r="I868" s="475"/>
      <c r="SB868" s="563"/>
    </row>
    <row r="869" spans="1:496" s="476" customFormat="1">
      <c r="A869" s="475"/>
      <c r="I869" s="475"/>
      <c r="SB869" s="563"/>
    </row>
    <row r="870" spans="1:496" s="476" customFormat="1">
      <c r="A870" s="475"/>
      <c r="I870" s="475"/>
      <c r="SB870" s="563"/>
    </row>
    <row r="871" spans="1:496" s="476" customFormat="1">
      <c r="A871" s="475"/>
      <c r="I871" s="475"/>
      <c r="SB871" s="563"/>
    </row>
    <row r="872" spans="1:496" s="476" customFormat="1">
      <c r="A872" s="475"/>
      <c r="I872" s="475"/>
      <c r="SB872" s="563"/>
    </row>
    <row r="873" spans="1:496" s="476" customFormat="1">
      <c r="A873" s="475"/>
      <c r="I873" s="475"/>
      <c r="SB873" s="563"/>
    </row>
    <row r="874" spans="1:496" s="476" customFormat="1">
      <c r="A874" s="475"/>
      <c r="I874" s="475"/>
      <c r="SB874" s="563"/>
    </row>
    <row r="875" spans="1:496" s="476" customFormat="1">
      <c r="A875" s="475"/>
      <c r="I875" s="475"/>
      <c r="SB875" s="563"/>
    </row>
    <row r="876" spans="1:496" s="476" customFormat="1">
      <c r="A876" s="475"/>
      <c r="I876" s="475"/>
      <c r="SB876" s="563"/>
    </row>
    <row r="877" spans="1:496" s="476" customFormat="1">
      <c r="A877" s="475"/>
      <c r="I877" s="475"/>
      <c r="SB877" s="563"/>
    </row>
    <row r="878" spans="1:496" s="476" customFormat="1">
      <c r="A878" s="475"/>
      <c r="I878" s="475"/>
      <c r="SB878" s="563"/>
    </row>
    <row r="879" spans="1:496" s="476" customFormat="1">
      <c r="A879" s="475"/>
      <c r="I879" s="475"/>
      <c r="SB879" s="563"/>
    </row>
    <row r="880" spans="1:496" s="476" customFormat="1">
      <c r="A880" s="475"/>
      <c r="I880" s="475"/>
      <c r="SB880" s="563"/>
    </row>
    <row r="881" spans="1:496" s="476" customFormat="1">
      <c r="A881" s="475"/>
      <c r="I881" s="475"/>
      <c r="SB881" s="563"/>
    </row>
    <row r="882" spans="1:496" s="476" customFormat="1">
      <c r="A882" s="475"/>
      <c r="I882" s="475"/>
      <c r="SB882" s="563"/>
    </row>
    <row r="883" spans="1:496" s="476" customFormat="1">
      <c r="A883" s="475"/>
      <c r="I883" s="475"/>
      <c r="SB883" s="563"/>
    </row>
    <row r="884" spans="1:496" s="476" customFormat="1">
      <c r="A884" s="475"/>
      <c r="I884" s="475"/>
      <c r="SB884" s="563"/>
    </row>
    <row r="885" spans="1:496" s="476" customFormat="1">
      <c r="A885" s="475"/>
      <c r="I885" s="475"/>
      <c r="SB885" s="563"/>
    </row>
    <row r="886" spans="1:496" s="476" customFormat="1">
      <c r="A886" s="475"/>
      <c r="I886" s="475"/>
      <c r="SB886" s="563"/>
    </row>
    <row r="887" spans="1:496" s="476" customFormat="1">
      <c r="A887" s="475"/>
      <c r="I887" s="475"/>
      <c r="SB887" s="563"/>
    </row>
    <row r="888" spans="1:496" s="476" customFormat="1">
      <c r="A888" s="475"/>
      <c r="I888" s="475"/>
      <c r="SB888" s="563"/>
    </row>
    <row r="889" spans="1:496" s="476" customFormat="1">
      <c r="A889" s="475"/>
      <c r="I889" s="475"/>
      <c r="SB889" s="563"/>
    </row>
    <row r="890" spans="1:496" s="476" customFormat="1">
      <c r="A890" s="475"/>
      <c r="I890" s="475"/>
      <c r="SB890" s="563"/>
    </row>
    <row r="891" spans="1:496" s="476" customFormat="1">
      <c r="A891" s="475"/>
      <c r="I891" s="475"/>
      <c r="SB891" s="563"/>
    </row>
    <row r="892" spans="1:496" s="476" customFormat="1">
      <c r="A892" s="475"/>
      <c r="I892" s="475"/>
      <c r="SB892" s="563"/>
    </row>
    <row r="893" spans="1:496" s="476" customFormat="1">
      <c r="A893" s="475"/>
      <c r="I893" s="475"/>
      <c r="SB893" s="563"/>
    </row>
    <row r="894" spans="1:496" s="476" customFormat="1">
      <c r="A894" s="475"/>
      <c r="I894" s="475"/>
      <c r="SB894" s="563"/>
    </row>
    <row r="895" spans="1:496" s="476" customFormat="1">
      <c r="A895" s="475"/>
      <c r="I895" s="475"/>
      <c r="SB895" s="563"/>
    </row>
    <row r="896" spans="1:496" s="476" customFormat="1">
      <c r="A896" s="475"/>
      <c r="I896" s="475"/>
      <c r="SB896" s="563"/>
    </row>
    <row r="897" spans="1:496" s="476" customFormat="1">
      <c r="A897" s="475"/>
      <c r="I897" s="475"/>
      <c r="SB897" s="563"/>
    </row>
    <row r="898" spans="1:496" s="476" customFormat="1">
      <c r="A898" s="475"/>
      <c r="I898" s="475"/>
      <c r="SB898" s="563"/>
    </row>
    <row r="899" spans="1:496" s="476" customFormat="1">
      <c r="A899" s="475"/>
      <c r="I899" s="475"/>
      <c r="SB899" s="563"/>
    </row>
    <row r="900" spans="1:496" s="476" customFormat="1">
      <c r="A900" s="475"/>
      <c r="I900" s="475"/>
      <c r="SB900" s="563"/>
    </row>
    <row r="901" spans="1:496" s="476" customFormat="1">
      <c r="A901" s="475"/>
      <c r="I901" s="475"/>
      <c r="SB901" s="563"/>
    </row>
    <row r="902" spans="1:496" s="476" customFormat="1">
      <c r="A902" s="475"/>
      <c r="I902" s="475"/>
      <c r="SB902" s="563"/>
    </row>
    <row r="903" spans="1:496" s="476" customFormat="1">
      <c r="A903" s="475"/>
      <c r="I903" s="475"/>
      <c r="SB903" s="563"/>
    </row>
    <row r="904" spans="1:496" s="476" customFormat="1">
      <c r="A904" s="475"/>
      <c r="I904" s="475"/>
      <c r="SB904" s="563"/>
    </row>
    <row r="905" spans="1:496" s="476" customFormat="1">
      <c r="A905" s="475"/>
      <c r="I905" s="475"/>
      <c r="SB905" s="563"/>
    </row>
    <row r="906" spans="1:496" s="476" customFormat="1">
      <c r="A906" s="475"/>
      <c r="I906" s="475"/>
      <c r="SB906" s="563"/>
    </row>
    <row r="907" spans="1:496" s="476" customFormat="1">
      <c r="A907" s="475"/>
      <c r="I907" s="475"/>
      <c r="SB907" s="563"/>
    </row>
    <row r="908" spans="1:496" s="476" customFormat="1">
      <c r="A908" s="475"/>
      <c r="I908" s="475"/>
      <c r="SB908" s="563"/>
    </row>
    <row r="909" spans="1:496" s="476" customFormat="1">
      <c r="A909" s="475"/>
      <c r="I909" s="475"/>
      <c r="SB909" s="563"/>
    </row>
    <row r="910" spans="1:496" s="476" customFormat="1">
      <c r="A910" s="475"/>
      <c r="I910" s="475"/>
      <c r="SB910" s="563"/>
    </row>
    <row r="911" spans="1:496" s="476" customFormat="1">
      <c r="A911" s="475"/>
      <c r="I911" s="475"/>
      <c r="SB911" s="563"/>
    </row>
    <row r="912" spans="1:496" s="476" customFormat="1">
      <c r="A912" s="475"/>
      <c r="I912" s="475"/>
      <c r="SB912" s="563"/>
    </row>
    <row r="913" spans="1:496" s="476" customFormat="1">
      <c r="A913" s="475"/>
      <c r="I913" s="475"/>
      <c r="SB913" s="563"/>
    </row>
    <row r="914" spans="1:496" s="476" customFormat="1">
      <c r="A914" s="475"/>
      <c r="I914" s="475"/>
      <c r="SB914" s="563"/>
    </row>
    <row r="915" spans="1:496" s="476" customFormat="1">
      <c r="A915" s="475"/>
      <c r="I915" s="475"/>
      <c r="SB915" s="563"/>
    </row>
    <row r="916" spans="1:496" s="476" customFormat="1">
      <c r="A916" s="475"/>
      <c r="I916" s="475"/>
      <c r="SB916" s="563"/>
    </row>
    <row r="917" spans="1:496" s="476" customFormat="1">
      <c r="A917" s="475"/>
      <c r="I917" s="475"/>
      <c r="SB917" s="563"/>
    </row>
    <row r="918" spans="1:496" s="476" customFormat="1">
      <c r="A918" s="475"/>
      <c r="I918" s="475"/>
      <c r="SB918" s="563"/>
    </row>
    <row r="919" spans="1:496" s="476" customFormat="1">
      <c r="A919" s="475"/>
      <c r="I919" s="475"/>
      <c r="SB919" s="563"/>
    </row>
    <row r="920" spans="1:496" s="476" customFormat="1">
      <c r="A920" s="475"/>
      <c r="I920" s="475"/>
      <c r="SB920" s="563"/>
    </row>
    <row r="921" spans="1:496" s="476" customFormat="1">
      <c r="A921" s="475"/>
      <c r="I921" s="475"/>
      <c r="SB921" s="563"/>
    </row>
    <row r="922" spans="1:496" s="476" customFormat="1">
      <c r="A922" s="475"/>
      <c r="I922" s="475"/>
      <c r="SB922" s="563"/>
    </row>
    <row r="923" spans="1:496" s="476" customFormat="1">
      <c r="A923" s="475"/>
      <c r="I923" s="475"/>
      <c r="SB923" s="563"/>
    </row>
    <row r="924" spans="1:496" s="476" customFormat="1">
      <c r="A924" s="475"/>
      <c r="I924" s="475"/>
      <c r="SB924" s="563"/>
    </row>
    <row r="925" spans="1:496" s="476" customFormat="1">
      <c r="A925" s="475"/>
      <c r="I925" s="475"/>
      <c r="SB925" s="563"/>
    </row>
    <row r="926" spans="1:496" s="476" customFormat="1">
      <c r="A926" s="475"/>
      <c r="I926" s="475"/>
      <c r="SB926" s="563"/>
    </row>
    <row r="927" spans="1:496" s="476" customFormat="1">
      <c r="A927" s="475"/>
      <c r="I927" s="475"/>
      <c r="SB927" s="563"/>
    </row>
    <row r="928" spans="1:496" s="476" customFormat="1">
      <c r="A928" s="475"/>
      <c r="I928" s="475"/>
      <c r="SB928" s="563"/>
    </row>
    <row r="929" spans="1:496" s="476" customFormat="1">
      <c r="A929" s="475"/>
      <c r="I929" s="475"/>
      <c r="SB929" s="563"/>
    </row>
    <row r="930" spans="1:496" s="476" customFormat="1">
      <c r="A930" s="475"/>
      <c r="I930" s="475"/>
      <c r="SB930" s="563"/>
    </row>
    <row r="931" spans="1:496" s="476" customFormat="1">
      <c r="A931" s="475"/>
      <c r="I931" s="475"/>
      <c r="SB931" s="563"/>
    </row>
    <row r="932" spans="1:496" s="476" customFormat="1">
      <c r="A932" s="475"/>
      <c r="I932" s="475"/>
      <c r="SB932" s="563"/>
    </row>
    <row r="933" spans="1:496" s="476" customFormat="1">
      <c r="A933" s="475"/>
      <c r="I933" s="475"/>
      <c r="SB933" s="563"/>
    </row>
    <row r="934" spans="1:496" s="476" customFormat="1">
      <c r="A934" s="475"/>
      <c r="I934" s="475"/>
      <c r="SB934" s="563"/>
    </row>
    <row r="935" spans="1:496" s="476" customFormat="1">
      <c r="A935" s="475"/>
      <c r="I935" s="475"/>
      <c r="SB935" s="563"/>
    </row>
    <row r="936" spans="1:496" s="476" customFormat="1">
      <c r="A936" s="475"/>
      <c r="I936" s="475"/>
      <c r="SB936" s="563"/>
    </row>
    <row r="937" spans="1:496" s="476" customFormat="1">
      <c r="A937" s="475"/>
      <c r="I937" s="475"/>
      <c r="SB937" s="563"/>
    </row>
    <row r="938" spans="1:496" s="476" customFormat="1">
      <c r="A938" s="475"/>
      <c r="I938" s="475"/>
      <c r="SB938" s="563"/>
    </row>
    <row r="939" spans="1:496" s="476" customFormat="1">
      <c r="A939" s="475"/>
      <c r="I939" s="475"/>
      <c r="SB939" s="563"/>
    </row>
    <row r="940" spans="1:496" s="476" customFormat="1">
      <c r="A940" s="475"/>
      <c r="I940" s="475"/>
      <c r="SB940" s="563"/>
    </row>
    <row r="941" spans="1:496" s="476" customFormat="1">
      <c r="A941" s="475"/>
      <c r="I941" s="475"/>
      <c r="SB941" s="563"/>
    </row>
    <row r="942" spans="1:496" s="476" customFormat="1">
      <c r="A942" s="475"/>
      <c r="I942" s="475"/>
      <c r="SB942" s="563"/>
    </row>
    <row r="943" spans="1:496" s="476" customFormat="1">
      <c r="A943" s="475"/>
      <c r="I943" s="475"/>
      <c r="SB943" s="563"/>
    </row>
    <row r="944" spans="1:496" s="476" customFormat="1">
      <c r="A944" s="475"/>
      <c r="I944" s="475"/>
      <c r="SB944" s="563"/>
    </row>
    <row r="945" spans="1:496" s="476" customFormat="1">
      <c r="A945" s="475"/>
      <c r="I945" s="475"/>
      <c r="SB945" s="563"/>
    </row>
    <row r="946" spans="1:496" s="476" customFormat="1">
      <c r="A946" s="475"/>
      <c r="I946" s="475"/>
      <c r="SB946" s="563"/>
    </row>
    <row r="947" spans="1:496" s="476" customFormat="1">
      <c r="A947" s="475"/>
      <c r="I947" s="475"/>
      <c r="SB947" s="563"/>
    </row>
    <row r="948" spans="1:496" s="476" customFormat="1">
      <c r="A948" s="475"/>
      <c r="I948" s="475"/>
      <c r="SB948" s="563"/>
    </row>
    <row r="949" spans="1:496" s="476" customFormat="1">
      <c r="A949" s="475"/>
      <c r="I949" s="475"/>
      <c r="SB949" s="563"/>
    </row>
    <row r="950" spans="1:496" s="476" customFormat="1">
      <c r="A950" s="475"/>
      <c r="I950" s="475"/>
      <c r="SB950" s="563"/>
    </row>
    <row r="951" spans="1:496" s="476" customFormat="1">
      <c r="A951" s="475"/>
      <c r="I951" s="475"/>
      <c r="SB951" s="563"/>
    </row>
    <row r="952" spans="1:496" s="476" customFormat="1">
      <c r="A952" s="475"/>
      <c r="I952" s="475"/>
      <c r="SB952" s="563"/>
    </row>
    <row r="953" spans="1:496" s="476" customFormat="1">
      <c r="A953" s="475"/>
      <c r="I953" s="475"/>
      <c r="SB953" s="563"/>
    </row>
    <row r="954" spans="1:496" s="476" customFormat="1">
      <c r="A954" s="475"/>
      <c r="I954" s="475"/>
      <c r="SB954" s="563"/>
    </row>
    <row r="955" spans="1:496" s="476" customFormat="1">
      <c r="A955" s="475"/>
      <c r="I955" s="475"/>
      <c r="SB955" s="563"/>
    </row>
    <row r="956" spans="1:496" s="476" customFormat="1">
      <c r="A956" s="475"/>
      <c r="I956" s="475"/>
      <c r="SB956" s="563"/>
    </row>
    <row r="957" spans="1:496" s="476" customFormat="1">
      <c r="A957" s="475"/>
      <c r="I957" s="475"/>
      <c r="SB957" s="563"/>
    </row>
    <row r="958" spans="1:496" s="476" customFormat="1">
      <c r="A958" s="475"/>
      <c r="I958" s="475"/>
      <c r="SB958" s="563"/>
    </row>
    <row r="959" spans="1:496" s="476" customFormat="1">
      <c r="A959" s="475"/>
      <c r="I959" s="475"/>
      <c r="SB959" s="563"/>
    </row>
    <row r="960" spans="1:496" s="476" customFormat="1">
      <c r="A960" s="475"/>
      <c r="I960" s="475"/>
      <c r="SB960" s="563"/>
    </row>
    <row r="961" spans="1:496" s="476" customFormat="1">
      <c r="A961" s="475"/>
      <c r="I961" s="475"/>
      <c r="SB961" s="563"/>
    </row>
    <row r="962" spans="1:496" s="476" customFormat="1">
      <c r="A962" s="475"/>
      <c r="I962" s="475"/>
      <c r="SB962" s="563"/>
    </row>
    <row r="963" spans="1:496" s="476" customFormat="1">
      <c r="A963" s="475"/>
      <c r="I963" s="475"/>
      <c r="SB963" s="563"/>
    </row>
    <row r="964" spans="1:496" s="476" customFormat="1">
      <c r="A964" s="475"/>
      <c r="I964" s="475"/>
      <c r="SB964" s="563"/>
    </row>
    <row r="965" spans="1:496" s="476" customFormat="1">
      <c r="A965" s="475"/>
      <c r="I965" s="475"/>
      <c r="SB965" s="563"/>
    </row>
    <row r="966" spans="1:496" s="476" customFormat="1">
      <c r="A966" s="475"/>
      <c r="I966" s="475"/>
      <c r="SB966" s="563"/>
    </row>
    <row r="967" spans="1:496" s="476" customFormat="1">
      <c r="A967" s="475"/>
      <c r="I967" s="475"/>
      <c r="SB967" s="563"/>
    </row>
    <row r="968" spans="1:496" s="476" customFormat="1">
      <c r="A968" s="475"/>
      <c r="I968" s="475"/>
      <c r="SB968" s="563"/>
    </row>
    <row r="969" spans="1:496" s="476" customFormat="1">
      <c r="A969" s="475"/>
      <c r="I969" s="475"/>
      <c r="SB969" s="563"/>
    </row>
    <row r="970" spans="1:496" s="476" customFormat="1">
      <c r="A970" s="475"/>
      <c r="I970" s="475"/>
      <c r="SB970" s="563"/>
    </row>
    <row r="971" spans="1:496" s="476" customFormat="1">
      <c r="A971" s="475"/>
      <c r="I971" s="475"/>
      <c r="SB971" s="563"/>
    </row>
    <row r="972" spans="1:496" s="476" customFormat="1">
      <c r="A972" s="475"/>
      <c r="I972" s="475"/>
      <c r="SB972" s="563"/>
    </row>
    <row r="973" spans="1:496" s="476" customFormat="1">
      <c r="A973" s="475"/>
      <c r="I973" s="475"/>
      <c r="SB973" s="563"/>
    </row>
    <row r="974" spans="1:496" s="476" customFormat="1">
      <c r="A974" s="475"/>
      <c r="I974" s="475"/>
      <c r="SB974" s="563"/>
    </row>
    <row r="975" spans="1:496" s="476" customFormat="1">
      <c r="A975" s="475"/>
      <c r="I975" s="475"/>
      <c r="SB975" s="563"/>
    </row>
    <row r="976" spans="1:496" s="476" customFormat="1">
      <c r="A976" s="475"/>
      <c r="I976" s="475"/>
      <c r="SB976" s="563"/>
    </row>
    <row r="977" spans="1:496" s="476" customFormat="1">
      <c r="A977" s="475"/>
      <c r="I977" s="475"/>
      <c r="SB977" s="563"/>
    </row>
    <row r="978" spans="1:496" s="476" customFormat="1">
      <c r="A978" s="475"/>
      <c r="I978" s="475"/>
      <c r="SB978" s="563"/>
    </row>
    <row r="979" spans="1:496" s="476" customFormat="1">
      <c r="A979" s="475"/>
      <c r="I979" s="475"/>
      <c r="SB979" s="563"/>
    </row>
    <row r="980" spans="1:496" s="476" customFormat="1">
      <c r="A980" s="475"/>
      <c r="I980" s="475"/>
      <c r="SB980" s="563"/>
    </row>
    <row r="981" spans="1:496" s="476" customFormat="1">
      <c r="A981" s="475"/>
      <c r="I981" s="475"/>
      <c r="SB981" s="563"/>
    </row>
    <row r="982" spans="1:496" s="476" customFormat="1">
      <c r="A982" s="475"/>
      <c r="I982" s="475"/>
      <c r="SB982" s="563"/>
    </row>
    <row r="983" spans="1:496" s="476" customFormat="1">
      <c r="A983" s="475"/>
      <c r="I983" s="475"/>
      <c r="SB983" s="563"/>
    </row>
    <row r="984" spans="1:496" s="476" customFormat="1">
      <c r="A984" s="475"/>
      <c r="I984" s="475"/>
      <c r="SB984" s="563"/>
    </row>
    <row r="985" spans="1:496" s="476" customFormat="1">
      <c r="A985" s="475"/>
      <c r="I985" s="475"/>
      <c r="SB985" s="563"/>
    </row>
    <row r="986" spans="1:496" s="476" customFormat="1">
      <c r="A986" s="475"/>
      <c r="I986" s="475"/>
      <c r="SB986" s="563"/>
    </row>
    <row r="987" spans="1:496" s="476" customFormat="1">
      <c r="A987" s="475"/>
      <c r="I987" s="475"/>
      <c r="SB987" s="563"/>
    </row>
    <row r="988" spans="1:496" s="476" customFormat="1">
      <c r="A988" s="475"/>
      <c r="I988" s="475"/>
      <c r="SB988" s="563"/>
    </row>
    <row r="989" spans="1:496" s="476" customFormat="1">
      <c r="A989" s="475"/>
      <c r="I989" s="475"/>
      <c r="SB989" s="563"/>
    </row>
    <row r="990" spans="1:496" s="476" customFormat="1">
      <c r="A990" s="475"/>
      <c r="I990" s="475"/>
      <c r="SB990" s="563"/>
    </row>
    <row r="991" spans="1:496" s="476" customFormat="1">
      <c r="A991" s="475"/>
      <c r="I991" s="475"/>
      <c r="SB991" s="563"/>
    </row>
    <row r="992" spans="1:496" s="476" customFormat="1">
      <c r="A992" s="475"/>
      <c r="I992" s="475"/>
      <c r="SB992" s="563"/>
    </row>
    <row r="993" spans="1:496" s="476" customFormat="1">
      <c r="A993" s="475"/>
      <c r="I993" s="475"/>
      <c r="SB993" s="563"/>
    </row>
    <row r="994" spans="1:496" s="476" customFormat="1">
      <c r="A994" s="475"/>
      <c r="I994" s="475"/>
      <c r="SB994" s="563"/>
    </row>
    <row r="995" spans="1:496" s="476" customFormat="1">
      <c r="A995" s="475"/>
      <c r="I995" s="475"/>
      <c r="SB995" s="563"/>
    </row>
    <row r="996" spans="1:496" s="476" customFormat="1">
      <c r="A996" s="475"/>
      <c r="I996" s="475"/>
      <c r="SB996" s="563"/>
    </row>
    <row r="997" spans="1:496" s="476" customFormat="1">
      <c r="A997" s="475"/>
      <c r="I997" s="475"/>
      <c r="SB997" s="563"/>
    </row>
    <row r="998" spans="1:496" s="476" customFormat="1">
      <c r="A998" s="475"/>
      <c r="I998" s="475"/>
      <c r="SB998" s="563"/>
    </row>
    <row r="999" spans="1:496" s="476" customFormat="1">
      <c r="A999" s="475"/>
      <c r="I999" s="475"/>
      <c r="SB999" s="563"/>
    </row>
    <row r="1000" spans="1:496" s="476" customFormat="1">
      <c r="A1000" s="475"/>
      <c r="I1000" s="475"/>
      <c r="SB1000" s="563"/>
    </row>
    <row r="1001" spans="1:496" s="476" customFormat="1">
      <c r="A1001" s="475"/>
      <c r="I1001" s="475"/>
      <c r="SB1001" s="563"/>
    </row>
    <row r="1002" spans="1:496" s="476" customFormat="1">
      <c r="A1002" s="475"/>
      <c r="I1002" s="475"/>
      <c r="SB1002" s="563"/>
    </row>
    <row r="1003" spans="1:496" s="476" customFormat="1">
      <c r="A1003" s="475"/>
      <c r="I1003" s="475"/>
      <c r="SB1003" s="563"/>
    </row>
    <row r="1004" spans="1:496" s="476" customFormat="1">
      <c r="A1004" s="475"/>
      <c r="I1004" s="475"/>
      <c r="SB1004" s="563"/>
    </row>
    <row r="1005" spans="1:496" s="476" customFormat="1">
      <c r="A1005" s="475"/>
      <c r="I1005" s="475"/>
      <c r="SB1005" s="563"/>
    </row>
    <row r="1006" spans="1:496" s="476" customFormat="1">
      <c r="A1006" s="475"/>
      <c r="I1006" s="475"/>
      <c r="SB1006" s="563"/>
    </row>
    <row r="1007" spans="1:496" s="476" customFormat="1">
      <c r="A1007" s="475"/>
      <c r="I1007" s="475"/>
      <c r="SB1007" s="563"/>
    </row>
    <row r="1008" spans="1:496" s="476" customFormat="1">
      <c r="A1008" s="475"/>
      <c r="I1008" s="475"/>
      <c r="SB1008" s="563"/>
    </row>
    <row r="1009" spans="1:496" s="476" customFormat="1">
      <c r="A1009" s="475"/>
      <c r="I1009" s="475"/>
      <c r="SB1009" s="563"/>
    </row>
    <row r="1010" spans="1:496" s="476" customFormat="1">
      <c r="A1010" s="475"/>
      <c r="I1010" s="475"/>
      <c r="SB1010" s="563"/>
    </row>
    <row r="1011" spans="1:496" s="476" customFormat="1">
      <c r="A1011" s="475"/>
      <c r="I1011" s="475"/>
      <c r="SB1011" s="563"/>
    </row>
    <row r="1012" spans="1:496" s="476" customFormat="1">
      <c r="A1012" s="475"/>
      <c r="I1012" s="475"/>
      <c r="SB1012" s="563"/>
    </row>
    <row r="1013" spans="1:496" s="476" customFormat="1">
      <c r="A1013" s="475"/>
      <c r="I1013" s="475"/>
      <c r="SB1013" s="563"/>
    </row>
    <row r="1014" spans="1:496" s="476" customFormat="1">
      <c r="A1014" s="475"/>
      <c r="I1014" s="475"/>
      <c r="SB1014" s="563"/>
    </row>
    <row r="1015" spans="1:496" s="476" customFormat="1">
      <c r="A1015" s="475"/>
      <c r="I1015" s="475"/>
      <c r="SB1015" s="563"/>
    </row>
    <row r="1016" spans="1:496" s="476" customFormat="1">
      <c r="A1016" s="475"/>
      <c r="I1016" s="475"/>
      <c r="SB1016" s="563"/>
    </row>
    <row r="1017" spans="1:496" s="476" customFormat="1">
      <c r="A1017" s="475"/>
      <c r="I1017" s="475"/>
      <c r="SB1017" s="563"/>
    </row>
    <row r="1018" spans="1:496" s="476" customFormat="1">
      <c r="A1018" s="475"/>
      <c r="I1018" s="475"/>
      <c r="SB1018" s="563"/>
    </row>
    <row r="1019" spans="1:496" s="476" customFormat="1">
      <c r="A1019" s="475"/>
      <c r="I1019" s="475"/>
      <c r="SB1019" s="563"/>
    </row>
    <row r="1020" spans="1:496" s="476" customFormat="1">
      <c r="A1020" s="475"/>
      <c r="I1020" s="475"/>
      <c r="SB1020" s="563"/>
    </row>
    <row r="1021" spans="1:496" s="476" customFormat="1">
      <c r="A1021" s="475"/>
      <c r="I1021" s="475"/>
      <c r="SB1021" s="563"/>
    </row>
    <row r="1022" spans="1:496" s="476" customFormat="1">
      <c r="A1022" s="475"/>
      <c r="I1022" s="475"/>
      <c r="SB1022" s="563"/>
    </row>
    <row r="1023" spans="1:496" s="476" customFormat="1">
      <c r="A1023" s="475"/>
      <c r="I1023" s="475"/>
      <c r="SB1023" s="563"/>
    </row>
    <row r="1024" spans="1:496" s="476" customFormat="1">
      <c r="A1024" s="475"/>
      <c r="I1024" s="475"/>
      <c r="SB1024" s="563"/>
    </row>
    <row r="1025" spans="1:496" s="476" customFormat="1">
      <c r="A1025" s="475"/>
      <c r="I1025" s="475"/>
      <c r="SB1025" s="563"/>
    </row>
    <row r="1026" spans="1:496" s="476" customFormat="1">
      <c r="A1026" s="475"/>
      <c r="I1026" s="475"/>
      <c r="SB1026" s="563"/>
    </row>
    <row r="1027" spans="1:496" s="476" customFormat="1">
      <c r="A1027" s="475"/>
      <c r="I1027" s="475"/>
      <c r="SB1027" s="563"/>
    </row>
    <row r="1028" spans="1:496" s="476" customFormat="1">
      <c r="A1028" s="475"/>
      <c r="I1028" s="475"/>
      <c r="SB1028" s="563"/>
    </row>
    <row r="1029" spans="1:496" s="476" customFormat="1">
      <c r="A1029" s="475"/>
      <c r="I1029" s="475"/>
      <c r="SB1029" s="563"/>
    </row>
    <row r="1030" spans="1:496" s="476" customFormat="1">
      <c r="A1030" s="475"/>
      <c r="I1030" s="475"/>
      <c r="SB1030" s="563"/>
    </row>
    <row r="1031" spans="1:496" s="476" customFormat="1">
      <c r="A1031" s="475"/>
      <c r="I1031" s="475"/>
      <c r="SB1031" s="563"/>
    </row>
    <row r="1032" spans="1:496" s="476" customFormat="1">
      <c r="A1032" s="475"/>
      <c r="I1032" s="475"/>
      <c r="SB1032" s="563"/>
    </row>
    <row r="1033" spans="1:496" s="476" customFormat="1">
      <c r="A1033" s="475"/>
      <c r="I1033" s="475"/>
      <c r="SB1033" s="563"/>
    </row>
    <row r="1034" spans="1:496" s="476" customFormat="1">
      <c r="A1034" s="475"/>
      <c r="I1034" s="475"/>
      <c r="SB1034" s="563"/>
    </row>
    <row r="1035" spans="1:496" s="476" customFormat="1">
      <c r="A1035" s="475"/>
      <c r="I1035" s="475"/>
      <c r="SB1035" s="563"/>
    </row>
    <row r="1036" spans="1:496" s="476" customFormat="1">
      <c r="A1036" s="475"/>
      <c r="I1036" s="475"/>
      <c r="SB1036" s="563"/>
    </row>
    <row r="1037" spans="1:496" s="476" customFormat="1">
      <c r="A1037" s="475"/>
      <c r="I1037" s="475"/>
      <c r="SB1037" s="563"/>
    </row>
    <row r="1038" spans="1:496" s="476" customFormat="1">
      <c r="A1038" s="475"/>
      <c r="I1038" s="475"/>
      <c r="SB1038" s="563"/>
    </row>
    <row r="1039" spans="1:496" s="476" customFormat="1">
      <c r="A1039" s="475"/>
      <c r="I1039" s="475"/>
      <c r="SB1039" s="563"/>
    </row>
    <row r="1040" spans="1:496" s="476" customFormat="1">
      <c r="A1040" s="475"/>
      <c r="I1040" s="475"/>
      <c r="SB1040" s="563"/>
    </row>
    <row r="1041" spans="1:496" s="476" customFormat="1">
      <c r="A1041" s="475"/>
      <c r="I1041" s="475"/>
      <c r="SB1041" s="563"/>
    </row>
    <row r="1042" spans="1:496" s="476" customFormat="1">
      <c r="A1042" s="475"/>
      <c r="I1042" s="475"/>
      <c r="SB1042" s="563"/>
    </row>
    <row r="1043" spans="1:496" s="476" customFormat="1">
      <c r="A1043" s="475"/>
      <c r="I1043" s="475"/>
      <c r="SB1043" s="563"/>
    </row>
    <row r="1044" spans="1:496" s="476" customFormat="1">
      <c r="A1044" s="475"/>
      <c r="I1044" s="475"/>
      <c r="SB1044" s="563"/>
    </row>
    <row r="1045" spans="1:496" s="476" customFormat="1">
      <c r="A1045" s="475"/>
      <c r="I1045" s="475"/>
      <c r="SB1045" s="563"/>
    </row>
    <row r="1046" spans="1:496" s="476" customFormat="1">
      <c r="A1046" s="475"/>
      <c r="I1046" s="475"/>
      <c r="SB1046" s="563"/>
    </row>
    <row r="1047" spans="1:496" s="476" customFormat="1">
      <c r="A1047" s="475"/>
      <c r="I1047" s="475"/>
      <c r="SB1047" s="563"/>
    </row>
    <row r="1048" spans="1:496" s="476" customFormat="1">
      <c r="A1048" s="475"/>
      <c r="I1048" s="475"/>
      <c r="SB1048" s="563"/>
    </row>
    <row r="1049" spans="1:496" s="476" customFormat="1">
      <c r="A1049" s="475"/>
      <c r="I1049" s="475"/>
      <c r="SB1049" s="563"/>
    </row>
    <row r="1050" spans="1:496" s="476" customFormat="1">
      <c r="A1050" s="475"/>
      <c r="I1050" s="475"/>
      <c r="SB1050" s="563"/>
    </row>
    <row r="1051" spans="1:496" s="476" customFormat="1">
      <c r="A1051" s="475"/>
      <c r="I1051" s="475"/>
      <c r="SB1051" s="563"/>
    </row>
    <row r="1052" spans="1:496" s="476" customFormat="1">
      <c r="A1052" s="475"/>
      <c r="I1052" s="475"/>
      <c r="SB1052" s="563"/>
    </row>
    <row r="1053" spans="1:496" s="476" customFormat="1">
      <c r="A1053" s="475"/>
      <c r="I1053" s="475"/>
      <c r="SB1053" s="563"/>
    </row>
    <row r="1054" spans="1:496" s="476" customFormat="1">
      <c r="A1054" s="475"/>
      <c r="I1054" s="475"/>
      <c r="SB1054" s="563"/>
    </row>
    <row r="1055" spans="1:496" s="476" customFormat="1">
      <c r="A1055" s="475"/>
      <c r="I1055" s="475"/>
      <c r="SB1055" s="563"/>
    </row>
    <row r="1056" spans="1:496" s="476" customFormat="1">
      <c r="A1056" s="475"/>
      <c r="I1056" s="475"/>
      <c r="SB1056" s="563"/>
    </row>
    <row r="1057" spans="1:496" s="476" customFormat="1">
      <c r="A1057" s="475"/>
      <c r="I1057" s="475"/>
      <c r="SB1057" s="563"/>
    </row>
    <row r="1058" spans="1:496" s="476" customFormat="1">
      <c r="A1058" s="475"/>
      <c r="I1058" s="475"/>
      <c r="SB1058" s="563"/>
    </row>
    <row r="1059" spans="1:496" s="476" customFormat="1">
      <c r="A1059" s="475"/>
      <c r="I1059" s="475"/>
      <c r="SB1059" s="563"/>
    </row>
    <row r="1060" spans="1:496" s="476" customFormat="1">
      <c r="A1060" s="475"/>
      <c r="I1060" s="475"/>
      <c r="SB1060" s="563"/>
    </row>
    <row r="1061" spans="1:496" s="476" customFormat="1">
      <c r="A1061" s="475"/>
      <c r="I1061" s="475"/>
      <c r="SB1061" s="563"/>
    </row>
    <row r="1062" spans="1:496" s="476" customFormat="1">
      <c r="A1062" s="475"/>
      <c r="I1062" s="475"/>
      <c r="SB1062" s="563"/>
    </row>
    <row r="1063" spans="1:496" s="476" customFormat="1">
      <c r="A1063" s="475"/>
      <c r="I1063" s="475"/>
      <c r="SB1063" s="563"/>
    </row>
    <row r="1064" spans="1:496" s="476" customFormat="1">
      <c r="A1064" s="475"/>
      <c r="I1064" s="475"/>
      <c r="SB1064" s="563"/>
    </row>
    <row r="1065" spans="1:496" s="476" customFormat="1">
      <c r="A1065" s="475"/>
      <c r="I1065" s="475"/>
      <c r="SB1065" s="563"/>
    </row>
    <row r="1066" spans="1:496" s="476" customFormat="1">
      <c r="A1066" s="475"/>
      <c r="I1066" s="475"/>
      <c r="SB1066" s="563"/>
    </row>
    <row r="1067" spans="1:496" s="476" customFormat="1">
      <c r="A1067" s="475"/>
      <c r="I1067" s="475"/>
      <c r="SB1067" s="563"/>
    </row>
    <row r="1068" spans="1:496" s="476" customFormat="1">
      <c r="A1068" s="475"/>
      <c r="I1068" s="475"/>
      <c r="SB1068" s="563"/>
    </row>
    <row r="1069" spans="1:496" s="476" customFormat="1">
      <c r="A1069" s="475"/>
      <c r="I1069" s="475"/>
      <c r="SB1069" s="563"/>
    </row>
    <row r="1070" spans="1:496" s="476" customFormat="1">
      <c r="A1070" s="475"/>
      <c r="I1070" s="475"/>
      <c r="SB1070" s="563"/>
    </row>
    <row r="1071" spans="1:496" s="476" customFormat="1">
      <c r="A1071" s="475"/>
      <c r="I1071" s="475"/>
      <c r="SB1071" s="563"/>
    </row>
    <row r="1072" spans="1:496" s="476" customFormat="1">
      <c r="A1072" s="475"/>
      <c r="I1072" s="475"/>
      <c r="SB1072" s="563"/>
    </row>
    <row r="1073" spans="1:496" s="476" customFormat="1">
      <c r="A1073" s="475"/>
      <c r="I1073" s="475"/>
      <c r="SB1073" s="563"/>
    </row>
    <row r="1074" spans="1:496" s="476" customFormat="1">
      <c r="A1074" s="475"/>
      <c r="I1074" s="475"/>
      <c r="SB1074" s="563"/>
    </row>
    <row r="1075" spans="1:496" s="476" customFormat="1">
      <c r="A1075" s="475"/>
      <c r="I1075" s="475"/>
      <c r="SB1075" s="563"/>
    </row>
    <row r="1076" spans="1:496" s="476" customFormat="1">
      <c r="A1076" s="475"/>
      <c r="I1076" s="475"/>
      <c r="SB1076" s="563"/>
    </row>
    <row r="1077" spans="1:496" s="476" customFormat="1">
      <c r="A1077" s="475"/>
      <c r="I1077" s="475"/>
      <c r="SB1077" s="563"/>
    </row>
    <row r="1078" spans="1:496" s="476" customFormat="1">
      <c r="A1078" s="475"/>
      <c r="I1078" s="475"/>
      <c r="SB1078" s="563"/>
    </row>
    <row r="1079" spans="1:496" s="476" customFormat="1">
      <c r="A1079" s="475"/>
      <c r="I1079" s="475"/>
      <c r="SB1079" s="563"/>
    </row>
    <row r="1080" spans="1:496" s="476" customFormat="1">
      <c r="A1080" s="475"/>
      <c r="I1080" s="475"/>
      <c r="SB1080" s="563"/>
    </row>
    <row r="1081" spans="1:496" s="476" customFormat="1">
      <c r="A1081" s="475"/>
      <c r="I1081" s="475"/>
      <c r="SB1081" s="563"/>
    </row>
    <row r="1082" spans="1:496" s="476" customFormat="1">
      <c r="A1082" s="475"/>
      <c r="I1082" s="475"/>
      <c r="SB1082" s="563"/>
    </row>
    <row r="1083" spans="1:496" s="476" customFormat="1">
      <c r="A1083" s="475"/>
      <c r="I1083" s="475"/>
      <c r="SB1083" s="563"/>
    </row>
    <row r="1084" spans="1:496" s="476" customFormat="1">
      <c r="A1084" s="475"/>
      <c r="I1084" s="475"/>
      <c r="SB1084" s="563"/>
    </row>
    <row r="1085" spans="1:496" s="476" customFormat="1">
      <c r="A1085" s="475"/>
      <c r="I1085" s="475"/>
      <c r="SB1085" s="563"/>
    </row>
    <row r="1086" spans="1:496" s="476" customFormat="1">
      <c r="A1086" s="475"/>
      <c r="I1086" s="475"/>
      <c r="SB1086" s="563"/>
    </row>
    <row r="1087" spans="1:496" s="476" customFormat="1">
      <c r="A1087" s="475"/>
      <c r="I1087" s="475"/>
      <c r="SB1087" s="563"/>
    </row>
    <row r="1088" spans="1:496" s="476" customFormat="1">
      <c r="A1088" s="475"/>
      <c r="I1088" s="475"/>
      <c r="SB1088" s="563"/>
    </row>
    <row r="1089" spans="1:496" s="476" customFormat="1">
      <c r="A1089" s="475"/>
      <c r="I1089" s="475"/>
      <c r="SB1089" s="563"/>
    </row>
    <row r="1090" spans="1:496" s="476" customFormat="1">
      <c r="A1090" s="475"/>
      <c r="I1090" s="475"/>
      <c r="SB1090" s="563"/>
    </row>
    <row r="1091" spans="1:496" s="476" customFormat="1">
      <c r="A1091" s="475"/>
      <c r="I1091" s="475"/>
      <c r="SB1091" s="563"/>
    </row>
    <row r="1092" spans="1:496" s="476" customFormat="1">
      <c r="A1092" s="475"/>
      <c r="I1092" s="475"/>
      <c r="SB1092" s="563"/>
    </row>
    <row r="1093" spans="1:496" s="476" customFormat="1">
      <c r="A1093" s="475"/>
      <c r="I1093" s="475"/>
      <c r="SB1093" s="563"/>
    </row>
    <row r="1094" spans="1:496" s="476" customFormat="1">
      <c r="A1094" s="475"/>
      <c r="I1094" s="475"/>
      <c r="SB1094" s="563"/>
    </row>
    <row r="1095" spans="1:496" s="476" customFormat="1">
      <c r="A1095" s="475"/>
      <c r="I1095" s="475"/>
      <c r="SB1095" s="563"/>
    </row>
    <row r="1096" spans="1:496" s="476" customFormat="1">
      <c r="A1096" s="475"/>
      <c r="I1096" s="475"/>
      <c r="SB1096" s="563"/>
    </row>
    <row r="1097" spans="1:496" s="476" customFormat="1">
      <c r="A1097" s="475"/>
      <c r="I1097" s="475"/>
      <c r="SB1097" s="563"/>
    </row>
    <row r="1098" spans="1:496" s="476" customFormat="1">
      <c r="A1098" s="475"/>
      <c r="I1098" s="475"/>
      <c r="SB1098" s="563"/>
    </row>
    <row r="1099" spans="1:496" s="476" customFormat="1">
      <c r="A1099" s="475"/>
      <c r="I1099" s="475"/>
      <c r="SB1099" s="563"/>
    </row>
    <row r="1100" spans="1:496" s="476" customFormat="1">
      <c r="A1100" s="475"/>
      <c r="I1100" s="475"/>
      <c r="SB1100" s="563"/>
    </row>
    <row r="1101" spans="1:496" s="476" customFormat="1">
      <c r="A1101" s="475"/>
      <c r="I1101" s="475"/>
      <c r="SB1101" s="563"/>
    </row>
    <row r="1102" spans="1:496" s="476" customFormat="1">
      <c r="A1102" s="475"/>
      <c r="I1102" s="475"/>
      <c r="SB1102" s="563"/>
    </row>
    <row r="1103" spans="1:496" s="476" customFormat="1">
      <c r="A1103" s="475"/>
      <c r="I1103" s="475"/>
      <c r="SB1103" s="563"/>
    </row>
    <row r="1104" spans="1:496" s="476" customFormat="1">
      <c r="A1104" s="475"/>
      <c r="I1104" s="475"/>
      <c r="SB1104" s="563"/>
    </row>
    <row r="1105" spans="1:496" s="476" customFormat="1">
      <c r="A1105" s="475"/>
      <c r="I1105" s="475"/>
      <c r="SB1105" s="563"/>
    </row>
    <row r="1106" spans="1:496" s="476" customFormat="1">
      <c r="A1106" s="475"/>
      <c r="I1106" s="475"/>
      <c r="SB1106" s="563"/>
    </row>
    <row r="1107" spans="1:496" s="476" customFormat="1">
      <c r="A1107" s="475"/>
      <c r="I1107" s="475"/>
      <c r="SB1107" s="563"/>
    </row>
    <row r="1108" spans="1:496" s="476" customFormat="1">
      <c r="A1108" s="475"/>
      <c r="I1108" s="475"/>
      <c r="SB1108" s="563"/>
    </row>
    <row r="1109" spans="1:496" s="476" customFormat="1">
      <c r="A1109" s="475"/>
      <c r="I1109" s="475"/>
      <c r="SB1109" s="563"/>
    </row>
    <row r="1110" spans="1:496" s="476" customFormat="1">
      <c r="A1110" s="475"/>
      <c r="I1110" s="475"/>
      <c r="SB1110" s="563"/>
    </row>
    <row r="1111" spans="1:496" s="476" customFormat="1">
      <c r="A1111" s="475"/>
      <c r="I1111" s="475"/>
      <c r="SB1111" s="563"/>
    </row>
    <row r="1112" spans="1:496" s="476" customFormat="1">
      <c r="A1112" s="475"/>
      <c r="I1112" s="475"/>
      <c r="SB1112" s="563"/>
    </row>
    <row r="1113" spans="1:496" s="476" customFormat="1">
      <c r="A1113" s="475"/>
      <c r="I1113" s="475"/>
      <c r="SB1113" s="563"/>
    </row>
    <row r="1114" spans="1:496" s="476" customFormat="1">
      <c r="A1114" s="475"/>
      <c r="I1114" s="475"/>
      <c r="SB1114" s="563"/>
    </row>
    <row r="1115" spans="1:496" s="476" customFormat="1">
      <c r="A1115" s="475"/>
      <c r="I1115" s="475"/>
      <c r="SB1115" s="563"/>
    </row>
    <row r="1116" spans="1:496" s="476" customFormat="1">
      <c r="A1116" s="475"/>
      <c r="I1116" s="475"/>
      <c r="SB1116" s="563"/>
    </row>
    <row r="1117" spans="1:496" s="476" customFormat="1">
      <c r="A1117" s="475"/>
      <c r="I1117" s="475"/>
      <c r="SB1117" s="563"/>
    </row>
    <row r="1118" spans="1:496" s="476" customFormat="1">
      <c r="A1118" s="475"/>
      <c r="I1118" s="475"/>
      <c r="SB1118" s="563"/>
    </row>
    <row r="1119" spans="1:496" s="476" customFormat="1">
      <c r="A1119" s="475"/>
      <c r="I1119" s="475"/>
      <c r="SB1119" s="563"/>
    </row>
    <row r="1120" spans="1:496" s="476" customFormat="1">
      <c r="A1120" s="475"/>
      <c r="I1120" s="475"/>
      <c r="SB1120" s="563"/>
    </row>
    <row r="1121" spans="1:496" s="476" customFormat="1">
      <c r="A1121" s="475"/>
      <c r="I1121" s="475"/>
      <c r="SB1121" s="563"/>
    </row>
    <row r="1122" spans="1:496" s="476" customFormat="1">
      <c r="A1122" s="475"/>
      <c r="I1122" s="475"/>
      <c r="SB1122" s="563"/>
    </row>
    <row r="1123" spans="1:496" s="476" customFormat="1">
      <c r="A1123" s="475"/>
      <c r="I1123" s="475"/>
      <c r="SB1123" s="563"/>
    </row>
    <row r="1124" spans="1:496" s="476" customFormat="1">
      <c r="A1124" s="475"/>
      <c r="I1124" s="475"/>
      <c r="SB1124" s="563"/>
    </row>
    <row r="1125" spans="1:496" s="476" customFormat="1">
      <c r="A1125" s="475"/>
      <c r="I1125" s="475"/>
      <c r="SB1125" s="563"/>
    </row>
    <row r="1126" spans="1:496" s="476" customFormat="1">
      <c r="A1126" s="475"/>
      <c r="I1126" s="475"/>
      <c r="SB1126" s="563"/>
    </row>
    <row r="1127" spans="1:496" s="476" customFormat="1">
      <c r="A1127" s="475"/>
      <c r="I1127" s="475"/>
      <c r="SB1127" s="563"/>
    </row>
    <row r="1128" spans="1:496" s="476" customFormat="1">
      <c r="A1128" s="475"/>
      <c r="I1128" s="475"/>
      <c r="SB1128" s="563"/>
    </row>
    <row r="1129" spans="1:496" s="476" customFormat="1">
      <c r="A1129" s="475"/>
      <c r="I1129" s="475"/>
      <c r="SB1129" s="563"/>
    </row>
    <row r="1130" spans="1:496" s="476" customFormat="1">
      <c r="A1130" s="475"/>
      <c r="I1130" s="475"/>
      <c r="SB1130" s="563"/>
    </row>
    <row r="1131" spans="1:496" s="476" customFormat="1">
      <c r="A1131" s="475"/>
      <c r="I1131" s="475"/>
      <c r="SB1131" s="563"/>
    </row>
    <row r="1132" spans="1:496" s="476" customFormat="1">
      <c r="A1132" s="475"/>
      <c r="I1132" s="475"/>
      <c r="SB1132" s="563"/>
    </row>
    <row r="1133" spans="1:496" s="476" customFormat="1">
      <c r="A1133" s="475"/>
      <c r="I1133" s="475"/>
      <c r="SB1133" s="563"/>
    </row>
    <row r="1134" spans="1:496" s="476" customFormat="1">
      <c r="A1134" s="475"/>
      <c r="I1134" s="475"/>
      <c r="SB1134" s="563"/>
    </row>
    <row r="1135" spans="1:496" s="476" customFormat="1">
      <c r="A1135" s="475"/>
      <c r="I1135" s="475"/>
      <c r="SB1135" s="563"/>
    </row>
    <row r="1136" spans="1:496" s="476" customFormat="1">
      <c r="A1136" s="475"/>
      <c r="I1136" s="475"/>
      <c r="SB1136" s="563"/>
    </row>
    <row r="1137" spans="1:496" s="476" customFormat="1">
      <c r="A1137" s="475"/>
      <c r="I1137" s="475"/>
      <c r="SB1137" s="563"/>
    </row>
    <row r="1138" spans="1:496" s="476" customFormat="1">
      <c r="A1138" s="475"/>
      <c r="I1138" s="475"/>
      <c r="SB1138" s="563"/>
    </row>
    <row r="1139" spans="1:496" s="476" customFormat="1">
      <c r="A1139" s="475"/>
      <c r="I1139" s="475"/>
      <c r="SB1139" s="563"/>
    </row>
    <row r="1140" spans="1:496" s="476" customFormat="1">
      <c r="A1140" s="475"/>
      <c r="I1140" s="475"/>
      <c r="SB1140" s="563"/>
    </row>
    <row r="1141" spans="1:496" s="476" customFormat="1">
      <c r="A1141" s="475"/>
      <c r="I1141" s="475"/>
      <c r="SB1141" s="563"/>
    </row>
    <row r="1142" spans="1:496" s="476" customFormat="1">
      <c r="A1142" s="475"/>
      <c r="I1142" s="475"/>
      <c r="SB1142" s="563"/>
    </row>
    <row r="1143" spans="1:496" s="476" customFormat="1">
      <c r="A1143" s="475"/>
      <c r="I1143" s="475"/>
      <c r="SB1143" s="563"/>
    </row>
    <row r="1144" spans="1:496" s="476" customFormat="1">
      <c r="A1144" s="475"/>
      <c r="I1144" s="475"/>
      <c r="SB1144" s="563"/>
    </row>
    <row r="1145" spans="1:496" s="476" customFormat="1">
      <c r="A1145" s="475"/>
      <c r="I1145" s="475"/>
      <c r="SB1145" s="563"/>
    </row>
    <row r="1146" spans="1:496" s="476" customFormat="1">
      <c r="A1146" s="475"/>
      <c r="I1146" s="475"/>
      <c r="SB1146" s="563"/>
    </row>
    <row r="1147" spans="1:496" s="476" customFormat="1">
      <c r="A1147" s="475"/>
      <c r="I1147" s="475"/>
      <c r="SB1147" s="563"/>
    </row>
    <row r="1148" spans="1:496" s="476" customFormat="1">
      <c r="A1148" s="475"/>
      <c r="I1148" s="475"/>
      <c r="SB1148" s="563"/>
    </row>
    <row r="1149" spans="1:496" s="476" customFormat="1">
      <c r="A1149" s="475"/>
      <c r="I1149" s="475"/>
      <c r="SB1149" s="563"/>
    </row>
    <row r="1150" spans="1:496" s="476" customFormat="1">
      <c r="A1150" s="475"/>
      <c r="I1150" s="475"/>
      <c r="SB1150" s="563"/>
    </row>
    <row r="1151" spans="1:496" s="476" customFormat="1">
      <c r="A1151" s="475"/>
      <c r="I1151" s="475"/>
      <c r="SB1151" s="563"/>
    </row>
    <row r="1152" spans="1:496" s="476" customFormat="1">
      <c r="A1152" s="475"/>
      <c r="I1152" s="475"/>
      <c r="SB1152" s="563"/>
    </row>
    <row r="1153" spans="1:496" s="476" customFormat="1">
      <c r="A1153" s="475"/>
      <c r="I1153" s="475"/>
      <c r="SB1153" s="563"/>
    </row>
    <row r="1154" spans="1:496" s="476" customFormat="1">
      <c r="A1154" s="475"/>
      <c r="I1154" s="475"/>
      <c r="SB1154" s="563"/>
    </row>
    <row r="1155" spans="1:496" s="476" customFormat="1">
      <c r="A1155" s="475"/>
      <c r="I1155" s="475"/>
      <c r="SB1155" s="563"/>
    </row>
    <row r="1156" spans="1:496" s="476" customFormat="1">
      <c r="A1156" s="475"/>
      <c r="I1156" s="475"/>
      <c r="SB1156" s="563"/>
    </row>
    <row r="1157" spans="1:496" s="476" customFormat="1">
      <c r="A1157" s="475"/>
      <c r="I1157" s="475"/>
      <c r="SB1157" s="563"/>
    </row>
    <row r="1158" spans="1:496" s="476" customFormat="1">
      <c r="A1158" s="475"/>
      <c r="I1158" s="475"/>
      <c r="SB1158" s="563"/>
    </row>
    <row r="1159" spans="1:496" s="476" customFormat="1">
      <c r="A1159" s="475"/>
      <c r="I1159" s="475"/>
      <c r="SB1159" s="563"/>
    </row>
    <row r="1160" spans="1:496" s="476" customFormat="1">
      <c r="A1160" s="475"/>
      <c r="I1160" s="475"/>
      <c r="SB1160" s="563"/>
    </row>
    <row r="1161" spans="1:496" s="476" customFormat="1">
      <c r="A1161" s="475"/>
      <c r="I1161" s="475"/>
      <c r="SB1161" s="563"/>
    </row>
    <row r="1162" spans="1:496" s="476" customFormat="1">
      <c r="A1162" s="475"/>
      <c r="I1162" s="475"/>
      <c r="SB1162" s="563"/>
    </row>
    <row r="1163" spans="1:496" s="476" customFormat="1">
      <c r="A1163" s="475"/>
      <c r="I1163" s="475"/>
      <c r="SB1163" s="563"/>
    </row>
    <row r="1164" spans="1:496" s="476" customFormat="1">
      <c r="A1164" s="475"/>
      <c r="I1164" s="475"/>
      <c r="SB1164" s="563"/>
    </row>
    <row r="1165" spans="1:496" s="476" customFormat="1">
      <c r="A1165" s="475"/>
      <c r="I1165" s="475"/>
      <c r="SB1165" s="563"/>
    </row>
    <row r="1166" spans="1:496" s="476" customFormat="1">
      <c r="A1166" s="475"/>
      <c r="I1166" s="475"/>
      <c r="SB1166" s="563"/>
    </row>
    <row r="1167" spans="1:496" s="476" customFormat="1">
      <c r="A1167" s="475"/>
      <c r="I1167" s="475"/>
      <c r="SB1167" s="563"/>
    </row>
    <row r="1168" spans="1:496" s="476" customFormat="1">
      <c r="A1168" s="475"/>
      <c r="I1168" s="475"/>
      <c r="SB1168" s="563"/>
    </row>
    <row r="1169" spans="1:496" s="476" customFormat="1">
      <c r="A1169" s="475"/>
      <c r="I1169" s="475"/>
      <c r="SB1169" s="563"/>
    </row>
    <row r="1170" spans="1:496" s="476" customFormat="1">
      <c r="A1170" s="475"/>
      <c r="I1170" s="475"/>
      <c r="SB1170" s="563"/>
    </row>
    <row r="1171" spans="1:496" s="476" customFormat="1">
      <c r="A1171" s="475"/>
      <c r="I1171" s="475"/>
      <c r="SB1171" s="563"/>
    </row>
    <row r="1172" spans="1:496" s="476" customFormat="1">
      <c r="A1172" s="475"/>
      <c r="I1172" s="475"/>
      <c r="SB1172" s="563"/>
    </row>
    <row r="1173" spans="1:496" s="476" customFormat="1">
      <c r="A1173" s="475"/>
      <c r="I1173" s="475"/>
      <c r="SB1173" s="563"/>
    </row>
    <row r="1174" spans="1:496" s="476" customFormat="1">
      <c r="A1174" s="475"/>
      <c r="I1174" s="475"/>
      <c r="SB1174" s="563"/>
    </row>
    <row r="1175" spans="1:496" s="476" customFormat="1">
      <c r="A1175" s="475"/>
      <c r="I1175" s="475"/>
      <c r="SB1175" s="563"/>
    </row>
    <row r="1176" spans="1:496" s="476" customFormat="1">
      <c r="A1176" s="475"/>
      <c r="I1176" s="475"/>
      <c r="SB1176" s="563"/>
    </row>
    <row r="1177" spans="1:496" s="476" customFormat="1">
      <c r="A1177" s="475"/>
      <c r="I1177" s="475"/>
      <c r="SB1177" s="563"/>
    </row>
    <row r="1178" spans="1:496" s="476" customFormat="1">
      <c r="A1178" s="475"/>
      <c r="I1178" s="475"/>
      <c r="SB1178" s="563"/>
    </row>
    <row r="1179" spans="1:496" s="476" customFormat="1">
      <c r="A1179" s="475"/>
      <c r="I1179" s="475"/>
      <c r="SB1179" s="563"/>
    </row>
    <row r="1180" spans="1:496" s="476" customFormat="1">
      <c r="A1180" s="475"/>
      <c r="I1180" s="475"/>
      <c r="SB1180" s="563"/>
    </row>
    <row r="1181" spans="1:496" s="476" customFormat="1">
      <c r="A1181" s="475"/>
      <c r="I1181" s="475"/>
      <c r="SB1181" s="563"/>
    </row>
    <row r="1182" spans="1:496" s="476" customFormat="1">
      <c r="A1182" s="475"/>
      <c r="I1182" s="475"/>
      <c r="SB1182" s="563"/>
    </row>
    <row r="1183" spans="1:496" s="476" customFormat="1">
      <c r="A1183" s="475"/>
      <c r="I1183" s="475"/>
      <c r="SB1183" s="563"/>
    </row>
    <row r="1184" spans="1:496" s="476" customFormat="1">
      <c r="A1184" s="475"/>
      <c r="I1184" s="475"/>
      <c r="SB1184" s="563"/>
    </row>
    <row r="1185" spans="1:496" s="476" customFormat="1">
      <c r="A1185" s="475"/>
      <c r="I1185" s="475"/>
      <c r="SB1185" s="563"/>
    </row>
    <row r="1186" spans="1:496" s="476" customFormat="1">
      <c r="A1186" s="475"/>
      <c r="I1186" s="475"/>
      <c r="SB1186" s="563"/>
    </row>
    <row r="1187" spans="1:496" s="476" customFormat="1">
      <c r="A1187" s="475"/>
      <c r="I1187" s="475"/>
      <c r="SB1187" s="563"/>
    </row>
    <row r="1188" spans="1:496" s="476" customFormat="1">
      <c r="A1188" s="475"/>
      <c r="I1188" s="475"/>
      <c r="SB1188" s="563"/>
    </row>
    <row r="1189" spans="1:496" s="476" customFormat="1">
      <c r="A1189" s="475"/>
      <c r="I1189" s="475"/>
      <c r="SB1189" s="563"/>
    </row>
    <row r="1190" spans="1:496" s="476" customFormat="1">
      <c r="A1190" s="475"/>
      <c r="I1190" s="475"/>
      <c r="SB1190" s="563"/>
    </row>
    <row r="1191" spans="1:496" s="476" customFormat="1">
      <c r="A1191" s="475"/>
      <c r="I1191" s="475"/>
      <c r="SB1191" s="563"/>
    </row>
    <row r="1192" spans="1:496" s="476" customFormat="1">
      <c r="A1192" s="475"/>
      <c r="I1192" s="475"/>
      <c r="SB1192" s="563"/>
    </row>
    <row r="1193" spans="1:496" s="476" customFormat="1">
      <c r="A1193" s="475"/>
      <c r="I1193" s="475"/>
      <c r="SB1193" s="563"/>
    </row>
    <row r="1194" spans="1:496" s="476" customFormat="1">
      <c r="A1194" s="475"/>
      <c r="I1194" s="475"/>
      <c r="SB1194" s="563"/>
    </row>
    <row r="1195" spans="1:496" s="476" customFormat="1">
      <c r="A1195" s="475"/>
      <c r="I1195" s="475"/>
      <c r="SB1195" s="563"/>
    </row>
    <row r="1196" spans="1:496" s="476" customFormat="1">
      <c r="A1196" s="475"/>
      <c r="I1196" s="475"/>
      <c r="SB1196" s="563"/>
    </row>
    <row r="1197" spans="1:496" s="476" customFormat="1">
      <c r="A1197" s="475"/>
      <c r="I1197" s="475"/>
      <c r="SB1197" s="563"/>
    </row>
    <row r="1198" spans="1:496" s="476" customFormat="1">
      <c r="A1198" s="475"/>
      <c r="I1198" s="475"/>
      <c r="SB1198" s="563"/>
    </row>
    <row r="1199" spans="1:496" s="476" customFormat="1">
      <c r="A1199" s="475"/>
      <c r="I1199" s="475"/>
      <c r="SB1199" s="563"/>
    </row>
    <row r="1200" spans="1:496" s="476" customFormat="1">
      <c r="A1200" s="475"/>
      <c r="I1200" s="475"/>
      <c r="SB1200" s="563"/>
    </row>
    <row r="1201" spans="1:496" s="476" customFormat="1">
      <c r="A1201" s="475"/>
      <c r="I1201" s="475"/>
      <c r="SB1201" s="563"/>
    </row>
    <row r="1202" spans="1:496" s="476" customFormat="1">
      <c r="A1202" s="475"/>
      <c r="I1202" s="475"/>
      <c r="SB1202" s="563"/>
    </row>
    <row r="1203" spans="1:496" s="476" customFormat="1">
      <c r="A1203" s="475"/>
      <c r="I1203" s="475"/>
      <c r="SB1203" s="563"/>
    </row>
    <row r="1204" spans="1:496" s="476" customFormat="1">
      <c r="A1204" s="475"/>
      <c r="I1204" s="475"/>
      <c r="SB1204" s="563"/>
    </row>
    <row r="1205" spans="1:496" s="476" customFormat="1">
      <c r="A1205" s="475"/>
      <c r="I1205" s="475"/>
      <c r="SB1205" s="563"/>
    </row>
    <row r="1206" spans="1:496" s="476" customFormat="1">
      <c r="A1206" s="475"/>
      <c r="I1206" s="475"/>
      <c r="SB1206" s="563"/>
    </row>
    <row r="1207" spans="1:496" s="476" customFormat="1">
      <c r="A1207" s="475"/>
      <c r="I1207" s="475"/>
      <c r="SB1207" s="563"/>
    </row>
    <row r="1208" spans="1:496" s="476" customFormat="1">
      <c r="A1208" s="475"/>
      <c r="I1208" s="475"/>
      <c r="SB1208" s="563"/>
    </row>
    <row r="1209" spans="1:496" s="476" customFormat="1">
      <c r="A1209" s="475"/>
      <c r="I1209" s="475"/>
      <c r="SB1209" s="563"/>
    </row>
    <row r="1210" spans="1:496" s="476" customFormat="1">
      <c r="A1210" s="475"/>
      <c r="I1210" s="475"/>
      <c r="SB1210" s="563"/>
    </row>
    <row r="1211" spans="1:496" s="476" customFormat="1">
      <c r="A1211" s="475"/>
      <c r="I1211" s="475"/>
      <c r="SB1211" s="563"/>
    </row>
    <row r="1212" spans="1:496" s="476" customFormat="1">
      <c r="A1212" s="475"/>
      <c r="I1212" s="475"/>
      <c r="SB1212" s="563"/>
    </row>
    <row r="1213" spans="1:496" s="476" customFormat="1">
      <c r="A1213" s="475"/>
      <c r="I1213" s="475"/>
      <c r="SB1213" s="563"/>
    </row>
    <row r="1214" spans="1:496" s="476" customFormat="1">
      <c r="A1214" s="475"/>
      <c r="I1214" s="475"/>
      <c r="SB1214" s="563"/>
    </row>
    <row r="1215" spans="1:496" s="476" customFormat="1">
      <c r="A1215" s="475"/>
      <c r="I1215" s="475"/>
      <c r="SB1215" s="563"/>
    </row>
    <row r="1216" spans="1:496" s="476" customFormat="1">
      <c r="A1216" s="475"/>
      <c r="I1216" s="475"/>
      <c r="SB1216" s="563"/>
    </row>
    <row r="1217" spans="1:496" s="476" customFormat="1">
      <c r="A1217" s="475"/>
      <c r="I1217" s="475"/>
      <c r="SB1217" s="563"/>
    </row>
    <row r="1218" spans="1:496" s="476" customFormat="1">
      <c r="A1218" s="475"/>
      <c r="I1218" s="475"/>
      <c r="SB1218" s="563"/>
    </row>
    <row r="1219" spans="1:496" s="476" customFormat="1">
      <c r="A1219" s="475"/>
      <c r="I1219" s="475"/>
      <c r="SB1219" s="563"/>
    </row>
    <row r="1220" spans="1:496" s="476" customFormat="1">
      <c r="A1220" s="475"/>
      <c r="I1220" s="475"/>
      <c r="SB1220" s="563"/>
    </row>
    <row r="1221" spans="1:496" s="476" customFormat="1">
      <c r="A1221" s="475"/>
      <c r="I1221" s="475"/>
      <c r="SB1221" s="563"/>
    </row>
    <row r="1222" spans="1:496" s="476" customFormat="1">
      <c r="A1222" s="475"/>
      <c r="I1222" s="475"/>
      <c r="SB1222" s="563"/>
    </row>
    <row r="1223" spans="1:496" s="476" customFormat="1">
      <c r="A1223" s="475"/>
      <c r="I1223" s="475"/>
      <c r="SB1223" s="563"/>
    </row>
    <row r="1224" spans="1:496" s="476" customFormat="1">
      <c r="A1224" s="475"/>
      <c r="I1224" s="475"/>
      <c r="SB1224" s="563"/>
    </row>
    <row r="1225" spans="1:496" s="476" customFormat="1">
      <c r="A1225" s="475"/>
      <c r="I1225" s="475"/>
      <c r="SB1225" s="563"/>
    </row>
    <row r="1226" spans="1:496" s="476" customFormat="1">
      <c r="A1226" s="475"/>
      <c r="I1226" s="475"/>
      <c r="SB1226" s="563"/>
    </row>
    <row r="1227" spans="1:496" s="476" customFormat="1">
      <c r="A1227" s="475"/>
      <c r="I1227" s="475"/>
      <c r="SB1227" s="563"/>
    </row>
    <row r="1228" spans="1:496" s="476" customFormat="1">
      <c r="A1228" s="475"/>
      <c r="I1228" s="475"/>
      <c r="SB1228" s="563"/>
    </row>
    <row r="1229" spans="1:496" s="476" customFormat="1">
      <c r="A1229" s="475"/>
      <c r="I1229" s="475"/>
      <c r="SB1229" s="563"/>
    </row>
    <row r="1230" spans="1:496" s="476" customFormat="1">
      <c r="A1230" s="475"/>
      <c r="I1230" s="475"/>
      <c r="SB1230" s="563"/>
    </row>
    <row r="1231" spans="1:496" s="476" customFormat="1">
      <c r="A1231" s="475"/>
      <c r="I1231" s="475"/>
      <c r="SB1231" s="563"/>
    </row>
    <row r="1232" spans="1:496" s="476" customFormat="1">
      <c r="A1232" s="475"/>
      <c r="I1232" s="475"/>
      <c r="SB1232" s="563"/>
    </row>
    <row r="1233" spans="1:496" s="476" customFormat="1">
      <c r="A1233" s="475"/>
      <c r="I1233" s="475"/>
      <c r="SB1233" s="563"/>
    </row>
    <row r="1234" spans="1:496" s="476" customFormat="1">
      <c r="A1234" s="475"/>
      <c r="I1234" s="475"/>
      <c r="SB1234" s="563"/>
    </row>
    <row r="1235" spans="1:496" s="476" customFormat="1">
      <c r="A1235" s="475"/>
      <c r="I1235" s="475"/>
      <c r="SB1235" s="563"/>
    </row>
    <row r="1236" spans="1:496" s="476" customFormat="1">
      <c r="A1236" s="475"/>
      <c r="I1236" s="475"/>
      <c r="SB1236" s="563"/>
    </row>
    <row r="1237" spans="1:496" s="476" customFormat="1">
      <c r="A1237" s="475"/>
      <c r="I1237" s="475"/>
      <c r="SB1237" s="563"/>
    </row>
    <row r="1238" spans="1:496" s="476" customFormat="1">
      <c r="A1238" s="475"/>
      <c r="I1238" s="475"/>
      <c r="SB1238" s="563"/>
    </row>
    <row r="1239" spans="1:496" s="476" customFormat="1">
      <c r="A1239" s="475"/>
      <c r="I1239" s="475"/>
      <c r="SB1239" s="563"/>
    </row>
    <row r="1240" spans="1:496" s="476" customFormat="1">
      <c r="A1240" s="475"/>
      <c r="I1240" s="475"/>
      <c r="SB1240" s="563"/>
    </row>
    <row r="1241" spans="1:496" s="476" customFormat="1">
      <c r="A1241" s="475"/>
      <c r="I1241" s="475"/>
      <c r="SB1241" s="563"/>
    </row>
    <row r="1242" spans="1:496" s="476" customFormat="1">
      <c r="A1242" s="475"/>
      <c r="I1242" s="475"/>
      <c r="SB1242" s="563"/>
    </row>
    <row r="1243" spans="1:496" s="476" customFormat="1">
      <c r="A1243" s="475"/>
      <c r="I1243" s="475"/>
      <c r="SB1243" s="563"/>
    </row>
    <row r="1244" spans="1:496" s="476" customFormat="1">
      <c r="A1244" s="475"/>
      <c r="I1244" s="475"/>
      <c r="SB1244" s="563"/>
    </row>
    <row r="1245" spans="1:496" s="476" customFormat="1">
      <c r="A1245" s="475"/>
      <c r="I1245" s="475"/>
      <c r="SB1245" s="563"/>
    </row>
    <row r="1246" spans="1:496" s="476" customFormat="1">
      <c r="A1246" s="475"/>
      <c r="I1246" s="475"/>
      <c r="SB1246" s="563"/>
    </row>
    <row r="1247" spans="1:496" s="476" customFormat="1">
      <c r="A1247" s="475"/>
      <c r="I1247" s="475"/>
      <c r="SB1247" s="563"/>
    </row>
    <row r="1248" spans="1:496" s="476" customFormat="1">
      <c r="A1248" s="475"/>
      <c r="I1248" s="475"/>
      <c r="SB1248" s="563"/>
    </row>
    <row r="1249" spans="1:496" s="476" customFormat="1">
      <c r="A1249" s="475"/>
      <c r="I1249" s="475"/>
      <c r="SB1249" s="563"/>
    </row>
    <row r="1250" spans="1:496" s="476" customFormat="1">
      <c r="A1250" s="475"/>
      <c r="I1250" s="475"/>
      <c r="SB1250" s="563"/>
    </row>
    <row r="1251" spans="1:496" s="476" customFormat="1">
      <c r="A1251" s="475"/>
      <c r="I1251" s="475"/>
      <c r="SB1251" s="563"/>
    </row>
    <row r="1252" spans="1:496" s="476" customFormat="1">
      <c r="A1252" s="475"/>
      <c r="I1252" s="475"/>
      <c r="SB1252" s="563"/>
    </row>
    <row r="1253" spans="1:496" s="476" customFormat="1">
      <c r="A1253" s="475"/>
      <c r="I1253" s="475"/>
      <c r="SB1253" s="563"/>
    </row>
    <row r="1254" spans="1:496" s="476" customFormat="1">
      <c r="A1254" s="475"/>
      <c r="I1254" s="475"/>
      <c r="SB1254" s="563"/>
    </row>
    <row r="1255" spans="1:496" s="476" customFormat="1">
      <c r="A1255" s="475"/>
      <c r="I1255" s="475"/>
      <c r="SB1255" s="563"/>
    </row>
    <row r="1256" spans="1:496" s="476" customFormat="1">
      <c r="A1256" s="475"/>
      <c r="I1256" s="475"/>
      <c r="SB1256" s="563"/>
    </row>
    <row r="1257" spans="1:496" s="476" customFormat="1">
      <c r="A1257" s="475"/>
      <c r="I1257" s="475"/>
      <c r="SB1257" s="563"/>
    </row>
    <row r="1258" spans="1:496" s="476" customFormat="1">
      <c r="A1258" s="475"/>
      <c r="I1258" s="475"/>
      <c r="SB1258" s="563"/>
    </row>
    <row r="1259" spans="1:496" s="476" customFormat="1">
      <c r="A1259" s="475"/>
      <c r="I1259" s="475"/>
      <c r="SB1259" s="563"/>
    </row>
    <row r="1260" spans="1:496" s="476" customFormat="1">
      <c r="A1260" s="475"/>
      <c r="I1260" s="475"/>
      <c r="SB1260" s="563"/>
    </row>
    <row r="1261" spans="1:496" s="476" customFormat="1">
      <c r="A1261" s="475"/>
      <c r="I1261" s="475"/>
      <c r="SB1261" s="563"/>
    </row>
    <row r="1262" spans="1:496" s="476" customFormat="1">
      <c r="A1262" s="475"/>
      <c r="I1262" s="475"/>
      <c r="SB1262" s="563"/>
    </row>
    <row r="1263" spans="1:496" s="476" customFormat="1">
      <c r="A1263" s="475"/>
      <c r="I1263" s="475"/>
      <c r="SB1263" s="563"/>
    </row>
    <row r="1264" spans="1:496" s="476" customFormat="1">
      <c r="A1264" s="475"/>
      <c r="I1264" s="475"/>
      <c r="SB1264" s="563"/>
    </row>
    <row r="1265" spans="1:496" s="476" customFormat="1">
      <c r="A1265" s="475"/>
      <c r="I1265" s="475"/>
      <c r="SB1265" s="563"/>
    </row>
    <row r="1266" spans="1:496" s="476" customFormat="1">
      <c r="A1266" s="475"/>
      <c r="I1266" s="475"/>
      <c r="SB1266" s="563"/>
    </row>
    <row r="1267" spans="1:496" s="476" customFormat="1">
      <c r="A1267" s="475"/>
      <c r="I1267" s="475"/>
      <c r="SB1267" s="563"/>
    </row>
    <row r="1268" spans="1:496" s="476" customFormat="1">
      <c r="A1268" s="475"/>
      <c r="I1268" s="475"/>
      <c r="SB1268" s="563"/>
    </row>
    <row r="1269" spans="1:496" s="476" customFormat="1">
      <c r="A1269" s="475"/>
      <c r="I1269" s="475"/>
      <c r="SB1269" s="563"/>
    </row>
    <row r="1270" spans="1:496" s="476" customFormat="1">
      <c r="A1270" s="475"/>
      <c r="I1270" s="475"/>
      <c r="SB1270" s="563"/>
    </row>
    <row r="1271" spans="1:496" s="476" customFormat="1">
      <c r="A1271" s="475"/>
      <c r="I1271" s="475"/>
      <c r="SB1271" s="563"/>
    </row>
    <row r="1272" spans="1:496" s="476" customFormat="1">
      <c r="A1272" s="475"/>
      <c r="I1272" s="475"/>
      <c r="SB1272" s="563"/>
    </row>
    <row r="1273" spans="1:496" s="476" customFormat="1">
      <c r="A1273" s="475"/>
      <c r="I1273" s="475"/>
      <c r="SB1273" s="563"/>
    </row>
    <row r="1274" spans="1:496" s="476" customFormat="1">
      <c r="A1274" s="475"/>
      <c r="I1274" s="475"/>
      <c r="SB1274" s="563"/>
    </row>
    <row r="1275" spans="1:496" s="476" customFormat="1">
      <c r="A1275" s="475"/>
      <c r="I1275" s="475"/>
      <c r="SB1275" s="563"/>
    </row>
    <row r="1276" spans="1:496" s="476" customFormat="1">
      <c r="A1276" s="475"/>
      <c r="I1276" s="475"/>
      <c r="SB1276" s="563"/>
    </row>
    <row r="1277" spans="1:496" s="476" customFormat="1">
      <c r="A1277" s="475"/>
      <c r="I1277" s="475"/>
      <c r="SB1277" s="563"/>
    </row>
    <row r="1278" spans="1:496" s="476" customFormat="1">
      <c r="A1278" s="475"/>
      <c r="I1278" s="475"/>
      <c r="SB1278" s="563"/>
    </row>
    <row r="1279" spans="1:496" s="476" customFormat="1">
      <c r="A1279" s="475"/>
      <c r="I1279" s="475"/>
      <c r="SB1279" s="563"/>
    </row>
    <row r="1280" spans="1:496" s="476" customFormat="1">
      <c r="A1280" s="475"/>
      <c r="I1280" s="475"/>
      <c r="SB1280" s="563"/>
    </row>
    <row r="1281" spans="1:496" s="476" customFormat="1">
      <c r="A1281" s="475"/>
      <c r="I1281" s="475"/>
      <c r="SB1281" s="563"/>
    </row>
    <row r="1282" spans="1:496" s="476" customFormat="1">
      <c r="A1282" s="475"/>
      <c r="I1282" s="475"/>
      <c r="SB1282" s="563"/>
    </row>
    <row r="1283" spans="1:496" s="476" customFormat="1">
      <c r="A1283" s="475"/>
      <c r="I1283" s="475"/>
      <c r="SB1283" s="563"/>
    </row>
    <row r="1284" spans="1:496" s="476" customFormat="1">
      <c r="A1284" s="475"/>
      <c r="I1284" s="475"/>
      <c r="SB1284" s="563"/>
    </row>
    <row r="1285" spans="1:496" s="476" customFormat="1">
      <c r="A1285" s="475"/>
      <c r="I1285" s="475"/>
      <c r="SB1285" s="563"/>
    </row>
    <row r="1286" spans="1:496" s="476" customFormat="1">
      <c r="A1286" s="475"/>
      <c r="I1286" s="475"/>
      <c r="SB1286" s="563"/>
    </row>
    <row r="1287" spans="1:496" s="476" customFormat="1">
      <c r="A1287" s="475"/>
      <c r="I1287" s="475"/>
      <c r="SB1287" s="563"/>
    </row>
    <row r="1288" spans="1:496" s="476" customFormat="1">
      <c r="A1288" s="475"/>
      <c r="I1288" s="475"/>
      <c r="SB1288" s="563"/>
    </row>
    <row r="1289" spans="1:496" s="476" customFormat="1">
      <c r="A1289" s="475"/>
      <c r="I1289" s="475"/>
      <c r="SB1289" s="563"/>
    </row>
    <row r="1290" spans="1:496" s="476" customFormat="1">
      <c r="A1290" s="475"/>
      <c r="I1290" s="475"/>
      <c r="SB1290" s="563"/>
    </row>
    <row r="1291" spans="1:496" s="476" customFormat="1">
      <c r="A1291" s="475"/>
      <c r="I1291" s="475"/>
      <c r="SB1291" s="563"/>
    </row>
    <row r="1292" spans="1:496" s="476" customFormat="1">
      <c r="A1292" s="475"/>
      <c r="I1292" s="475"/>
      <c r="SB1292" s="563"/>
    </row>
    <row r="1293" spans="1:496" s="476" customFormat="1">
      <c r="A1293" s="475"/>
      <c r="I1293" s="475"/>
      <c r="SB1293" s="563"/>
    </row>
    <row r="1294" spans="1:496" s="476" customFormat="1">
      <c r="A1294" s="475"/>
      <c r="I1294" s="475"/>
      <c r="SB1294" s="563"/>
    </row>
    <row r="1295" spans="1:496" s="476" customFormat="1">
      <c r="A1295" s="475"/>
      <c r="I1295" s="475"/>
      <c r="SB1295" s="563"/>
    </row>
    <row r="1296" spans="1:496" s="476" customFormat="1">
      <c r="A1296" s="475"/>
      <c r="I1296" s="475"/>
      <c r="SB1296" s="563"/>
    </row>
    <row r="1297" spans="1:496" s="476" customFormat="1">
      <c r="A1297" s="475"/>
      <c r="I1297" s="475"/>
      <c r="SB1297" s="563"/>
    </row>
    <row r="1298" spans="1:496" s="476" customFormat="1">
      <c r="A1298" s="475"/>
      <c r="I1298" s="475"/>
      <c r="SB1298" s="563"/>
    </row>
    <row r="1299" spans="1:496" s="476" customFormat="1">
      <c r="A1299" s="475"/>
      <c r="I1299" s="475"/>
      <c r="SB1299" s="563"/>
    </row>
    <row r="1300" spans="1:496" s="476" customFormat="1">
      <c r="A1300" s="475"/>
      <c r="I1300" s="475"/>
      <c r="SB1300" s="563"/>
    </row>
    <row r="1301" spans="1:496" s="476" customFormat="1">
      <c r="A1301" s="475"/>
      <c r="I1301" s="475"/>
      <c r="SB1301" s="563"/>
    </row>
    <row r="1302" spans="1:496" s="476" customFormat="1">
      <c r="A1302" s="475"/>
      <c r="I1302" s="475"/>
      <c r="SB1302" s="563"/>
    </row>
    <row r="1303" spans="1:496" s="476" customFormat="1">
      <c r="A1303" s="475"/>
      <c r="I1303" s="475"/>
      <c r="SB1303" s="563"/>
    </row>
    <row r="1304" spans="1:496" s="476" customFormat="1">
      <c r="A1304" s="475"/>
      <c r="I1304" s="475"/>
      <c r="SB1304" s="563"/>
    </row>
    <row r="1305" spans="1:496" s="476" customFormat="1">
      <c r="A1305" s="475"/>
      <c r="I1305" s="475"/>
      <c r="SB1305" s="563"/>
    </row>
    <row r="1306" spans="1:496" s="476" customFormat="1">
      <c r="A1306" s="475"/>
      <c r="I1306" s="475"/>
      <c r="SB1306" s="563"/>
    </row>
    <row r="1307" spans="1:496" s="476" customFormat="1">
      <c r="A1307" s="475"/>
      <c r="I1307" s="475"/>
      <c r="SB1307" s="563"/>
    </row>
    <row r="1308" spans="1:496" s="476" customFormat="1">
      <c r="A1308" s="475"/>
      <c r="I1308" s="475"/>
      <c r="SB1308" s="563"/>
    </row>
    <row r="1309" spans="1:496" s="476" customFormat="1">
      <c r="A1309" s="475"/>
      <c r="I1309" s="475"/>
      <c r="SB1309" s="563"/>
    </row>
    <row r="1310" spans="1:496" s="476" customFormat="1">
      <c r="A1310" s="475"/>
      <c r="I1310" s="475"/>
      <c r="SB1310" s="563"/>
    </row>
    <row r="1311" spans="1:496" s="476" customFormat="1">
      <c r="A1311" s="475"/>
      <c r="I1311" s="475"/>
      <c r="SB1311" s="563"/>
    </row>
    <row r="1312" spans="1:496" s="476" customFormat="1">
      <c r="A1312" s="475"/>
      <c r="I1312" s="475"/>
      <c r="SB1312" s="563"/>
    </row>
    <row r="1313" spans="1:496" s="476" customFormat="1">
      <c r="A1313" s="475"/>
      <c r="I1313" s="475"/>
      <c r="SB1313" s="563"/>
    </row>
    <row r="1314" spans="1:496" s="476" customFormat="1">
      <c r="A1314" s="475"/>
      <c r="I1314" s="475"/>
      <c r="SB1314" s="563"/>
    </row>
    <row r="1315" spans="1:496" s="476" customFormat="1">
      <c r="A1315" s="475"/>
      <c r="I1315" s="475"/>
      <c r="SB1315" s="563"/>
    </row>
    <row r="1316" spans="1:496" s="476" customFormat="1">
      <c r="A1316" s="475"/>
      <c r="I1316" s="475"/>
      <c r="SB1316" s="563"/>
    </row>
    <row r="1317" spans="1:496" s="476" customFormat="1">
      <c r="A1317" s="475"/>
      <c r="I1317" s="475"/>
      <c r="SB1317" s="563"/>
    </row>
    <row r="1318" spans="1:496" s="476" customFormat="1">
      <c r="A1318" s="475"/>
      <c r="I1318" s="475"/>
      <c r="SB1318" s="563"/>
    </row>
    <row r="1319" spans="1:496" s="476" customFormat="1">
      <c r="A1319" s="475"/>
      <c r="I1319" s="475"/>
      <c r="SB1319" s="563"/>
    </row>
    <row r="1320" spans="1:496" s="476" customFormat="1">
      <c r="A1320" s="475"/>
      <c r="I1320" s="475"/>
      <c r="SB1320" s="563"/>
    </row>
    <row r="1321" spans="1:496" s="476" customFormat="1">
      <c r="A1321" s="475"/>
      <c r="I1321" s="475"/>
      <c r="SB1321" s="563"/>
    </row>
    <row r="1322" spans="1:496" s="476" customFormat="1">
      <c r="A1322" s="475"/>
      <c r="I1322" s="475"/>
      <c r="SB1322" s="563"/>
    </row>
    <row r="1323" spans="1:496" s="476" customFormat="1">
      <c r="A1323" s="475"/>
      <c r="I1323" s="475"/>
      <c r="SB1323" s="563"/>
    </row>
    <row r="1324" spans="1:496" s="476" customFormat="1">
      <c r="A1324" s="475"/>
      <c r="I1324" s="475"/>
      <c r="SB1324" s="563"/>
    </row>
    <row r="1325" spans="1:496" s="476" customFormat="1">
      <c r="A1325" s="475"/>
      <c r="I1325" s="475"/>
      <c r="SB1325" s="563"/>
    </row>
    <row r="1326" spans="1:496" s="476" customFormat="1">
      <c r="A1326" s="475"/>
      <c r="I1326" s="475"/>
      <c r="SB1326" s="563"/>
    </row>
    <row r="1327" spans="1:496" s="476" customFormat="1">
      <c r="A1327" s="475"/>
      <c r="I1327" s="475"/>
      <c r="SB1327" s="563"/>
    </row>
    <row r="1328" spans="1:496" s="476" customFormat="1">
      <c r="A1328" s="475"/>
      <c r="I1328" s="475"/>
      <c r="SB1328" s="563"/>
    </row>
    <row r="1329" spans="1:496" s="476" customFormat="1">
      <c r="A1329" s="475"/>
      <c r="I1329" s="475"/>
      <c r="SB1329" s="563"/>
    </row>
    <row r="1330" spans="1:496" s="476" customFormat="1">
      <c r="A1330" s="475"/>
      <c r="I1330" s="475"/>
      <c r="SB1330" s="563"/>
    </row>
    <row r="1331" spans="1:496" s="476" customFormat="1">
      <c r="A1331" s="475"/>
      <c r="I1331" s="475"/>
      <c r="SB1331" s="563"/>
    </row>
    <row r="1332" spans="1:496" s="476" customFormat="1">
      <c r="A1332" s="475"/>
      <c r="I1332" s="475"/>
      <c r="SB1332" s="563"/>
    </row>
    <row r="1333" spans="1:496" s="476" customFormat="1">
      <c r="A1333" s="475"/>
      <c r="I1333" s="475"/>
      <c r="SB1333" s="563"/>
    </row>
    <row r="1334" spans="1:496" s="476" customFormat="1">
      <c r="A1334" s="475"/>
      <c r="I1334" s="475"/>
      <c r="SB1334" s="563"/>
    </row>
    <row r="1335" spans="1:496" s="476" customFormat="1">
      <c r="A1335" s="475"/>
      <c r="I1335" s="475"/>
      <c r="SB1335" s="563"/>
    </row>
    <row r="1336" spans="1:496" s="476" customFormat="1">
      <c r="A1336" s="475"/>
      <c r="I1336" s="475"/>
      <c r="SB1336" s="563"/>
    </row>
    <row r="1337" spans="1:496" s="476" customFormat="1">
      <c r="A1337" s="475"/>
      <c r="I1337" s="475"/>
      <c r="SB1337" s="563"/>
    </row>
    <row r="1338" spans="1:496" s="476" customFormat="1">
      <c r="A1338" s="475"/>
      <c r="I1338" s="475"/>
      <c r="SB1338" s="563"/>
    </row>
    <row r="1339" spans="1:496" s="476" customFormat="1">
      <c r="A1339" s="475"/>
      <c r="I1339" s="475"/>
      <c r="SB1339" s="563"/>
    </row>
    <row r="1340" spans="1:496" s="476" customFormat="1">
      <c r="A1340" s="475"/>
      <c r="I1340" s="475"/>
      <c r="SB1340" s="563"/>
    </row>
    <row r="1341" spans="1:496" s="476" customFormat="1">
      <c r="A1341" s="475"/>
      <c r="I1341" s="475"/>
      <c r="SB1341" s="563"/>
    </row>
    <row r="1342" spans="1:496" s="476" customFormat="1">
      <c r="A1342" s="475"/>
      <c r="I1342" s="475"/>
      <c r="SB1342" s="563"/>
    </row>
    <row r="1343" spans="1:496" s="476" customFormat="1">
      <c r="A1343" s="475"/>
      <c r="I1343" s="475"/>
      <c r="SB1343" s="563"/>
    </row>
    <row r="1344" spans="1:496" s="476" customFormat="1">
      <c r="A1344" s="475"/>
      <c r="I1344" s="475"/>
      <c r="SB1344" s="563"/>
    </row>
    <row r="1345" spans="1:496" s="476" customFormat="1">
      <c r="A1345" s="475"/>
      <c r="I1345" s="475"/>
      <c r="SB1345" s="563"/>
    </row>
    <row r="1346" spans="1:496" s="476" customFormat="1">
      <c r="A1346" s="475"/>
      <c r="I1346" s="475"/>
      <c r="SB1346" s="563"/>
    </row>
    <row r="1347" spans="1:496" s="476" customFormat="1">
      <c r="A1347" s="475"/>
      <c r="I1347" s="475"/>
      <c r="SB1347" s="563"/>
    </row>
    <row r="1348" spans="1:496" s="476" customFormat="1">
      <c r="A1348" s="475"/>
      <c r="I1348" s="475"/>
      <c r="SB1348" s="563"/>
    </row>
    <row r="1349" spans="1:496" s="476" customFormat="1">
      <c r="A1349" s="475"/>
      <c r="I1349" s="475"/>
      <c r="SB1349" s="563"/>
    </row>
    <row r="1350" spans="1:496" s="476" customFormat="1">
      <c r="A1350" s="475"/>
      <c r="I1350" s="475"/>
      <c r="SB1350" s="563"/>
    </row>
    <row r="1351" spans="1:496" s="476" customFormat="1">
      <c r="A1351" s="475"/>
      <c r="I1351" s="475"/>
      <c r="SB1351" s="563"/>
    </row>
    <row r="1352" spans="1:496" s="476" customFormat="1">
      <c r="A1352" s="475"/>
      <c r="I1352" s="475"/>
      <c r="SB1352" s="563"/>
    </row>
    <row r="1353" spans="1:496" s="476" customFormat="1">
      <c r="A1353" s="475"/>
      <c r="I1353" s="475"/>
      <c r="SB1353" s="563"/>
    </row>
    <row r="1354" spans="1:496" s="476" customFormat="1">
      <c r="A1354" s="475"/>
      <c r="I1354" s="475"/>
      <c r="SB1354" s="563"/>
    </row>
    <row r="1355" spans="1:496" s="476" customFormat="1">
      <c r="A1355" s="475"/>
      <c r="I1355" s="475"/>
      <c r="SB1355" s="563"/>
    </row>
    <row r="1356" spans="1:496" s="476" customFormat="1">
      <c r="A1356" s="475"/>
      <c r="I1356" s="475"/>
      <c r="SB1356" s="563"/>
    </row>
    <row r="1357" spans="1:496" s="476" customFormat="1">
      <c r="A1357" s="475"/>
      <c r="I1357" s="475"/>
      <c r="SB1357" s="563"/>
    </row>
    <row r="1358" spans="1:496" s="476" customFormat="1">
      <c r="A1358" s="475"/>
      <c r="I1358" s="475"/>
      <c r="SB1358" s="563"/>
    </row>
    <row r="1359" spans="1:496" s="476" customFormat="1">
      <c r="A1359" s="475"/>
      <c r="I1359" s="475"/>
      <c r="SB1359" s="563"/>
    </row>
    <row r="1360" spans="1:496" s="476" customFormat="1">
      <c r="A1360" s="475"/>
      <c r="I1360" s="475"/>
      <c r="SB1360" s="563"/>
    </row>
    <row r="1361" spans="1:496" s="476" customFormat="1">
      <c r="A1361" s="475"/>
      <c r="I1361" s="475"/>
      <c r="SB1361" s="563"/>
    </row>
    <row r="1362" spans="1:496" s="476" customFormat="1">
      <c r="A1362" s="475"/>
      <c r="I1362" s="475"/>
      <c r="SB1362" s="563"/>
    </row>
    <row r="1363" spans="1:496" s="476" customFormat="1">
      <c r="A1363" s="475"/>
      <c r="I1363" s="475"/>
      <c r="SB1363" s="563"/>
    </row>
    <row r="1364" spans="1:496" s="476" customFormat="1">
      <c r="A1364" s="475"/>
      <c r="I1364" s="475"/>
      <c r="SB1364" s="563"/>
    </row>
    <row r="1365" spans="1:496" s="476" customFormat="1">
      <c r="A1365" s="475"/>
      <c r="I1365" s="475"/>
      <c r="SB1365" s="563"/>
    </row>
    <row r="1366" spans="1:496" s="476" customFormat="1">
      <c r="A1366" s="475"/>
      <c r="I1366" s="475"/>
      <c r="SB1366" s="563"/>
    </row>
    <row r="1367" spans="1:496" s="476" customFormat="1">
      <c r="A1367" s="475"/>
      <c r="I1367" s="475"/>
      <c r="SB1367" s="563"/>
    </row>
    <row r="1368" spans="1:496" s="476" customFormat="1">
      <c r="A1368" s="475"/>
      <c r="I1368" s="475"/>
      <c r="SB1368" s="563"/>
    </row>
    <row r="1369" spans="1:496" s="476" customFormat="1">
      <c r="A1369" s="475"/>
      <c r="I1369" s="475"/>
      <c r="SB1369" s="563"/>
    </row>
    <row r="1370" spans="1:496" s="476" customFormat="1">
      <c r="A1370" s="475"/>
      <c r="I1370" s="475"/>
      <c r="SB1370" s="563"/>
    </row>
    <row r="1371" spans="1:496" s="476" customFormat="1">
      <c r="A1371" s="475"/>
      <c r="I1371" s="475"/>
      <c r="SB1371" s="563"/>
    </row>
    <row r="1372" spans="1:496" s="476" customFormat="1">
      <c r="A1372" s="475"/>
      <c r="I1372" s="475"/>
      <c r="SB1372" s="563"/>
    </row>
    <row r="1373" spans="1:496" s="476" customFormat="1">
      <c r="A1373" s="475"/>
      <c r="I1373" s="475"/>
      <c r="SB1373" s="563"/>
    </row>
    <row r="1374" spans="1:496" s="476" customFormat="1">
      <c r="A1374" s="475"/>
      <c r="I1374" s="475"/>
      <c r="SB1374" s="563"/>
    </row>
    <row r="1375" spans="1:496" s="476" customFormat="1">
      <c r="A1375" s="475"/>
      <c r="I1375" s="475"/>
      <c r="SB1375" s="563"/>
    </row>
    <row r="1376" spans="1:496" s="476" customFormat="1">
      <c r="A1376" s="475"/>
      <c r="I1376" s="475"/>
      <c r="SB1376" s="563"/>
    </row>
    <row r="1377" spans="1:496" s="476" customFormat="1">
      <c r="A1377" s="475"/>
      <c r="I1377" s="475"/>
      <c r="SB1377" s="563"/>
    </row>
    <row r="1378" spans="1:496" s="476" customFormat="1">
      <c r="A1378" s="475"/>
      <c r="I1378" s="475"/>
      <c r="SB1378" s="563"/>
    </row>
    <row r="1379" spans="1:496" s="476" customFormat="1">
      <c r="A1379" s="475"/>
      <c r="I1379" s="475"/>
      <c r="SB1379" s="563"/>
    </row>
    <row r="1380" spans="1:496" s="476" customFormat="1">
      <c r="A1380" s="475"/>
      <c r="I1380" s="475"/>
      <c r="SB1380" s="563"/>
    </row>
    <row r="1381" spans="1:496" s="476" customFormat="1">
      <c r="A1381" s="475"/>
      <c r="I1381" s="475"/>
      <c r="SB1381" s="563"/>
    </row>
    <row r="1382" spans="1:496" s="476" customFormat="1">
      <c r="A1382" s="475"/>
      <c r="I1382" s="475"/>
      <c r="SB1382" s="563"/>
    </row>
    <row r="1383" spans="1:496" s="476" customFormat="1">
      <c r="A1383" s="475"/>
      <c r="I1383" s="475"/>
      <c r="SB1383" s="563"/>
    </row>
    <row r="1384" spans="1:496" s="476" customFormat="1">
      <c r="A1384" s="475"/>
      <c r="I1384" s="475"/>
      <c r="SB1384" s="563"/>
    </row>
    <row r="1385" spans="1:496" s="476" customFormat="1">
      <c r="A1385" s="475"/>
      <c r="I1385" s="475"/>
      <c r="SB1385" s="563"/>
    </row>
    <row r="1386" spans="1:496" s="476" customFormat="1">
      <c r="A1386" s="475"/>
      <c r="I1386" s="475"/>
      <c r="SB1386" s="563"/>
    </row>
    <row r="1387" spans="1:496" s="476" customFormat="1">
      <c r="A1387" s="475"/>
      <c r="I1387" s="475"/>
      <c r="SB1387" s="563"/>
    </row>
    <row r="1388" spans="1:496" s="476" customFormat="1">
      <c r="A1388" s="475"/>
      <c r="I1388" s="475"/>
      <c r="SB1388" s="563"/>
    </row>
    <row r="1389" spans="1:496" s="476" customFormat="1">
      <c r="A1389" s="475"/>
      <c r="I1389" s="475"/>
      <c r="SB1389" s="563"/>
    </row>
    <row r="1390" spans="1:496" s="476" customFormat="1">
      <c r="A1390" s="475"/>
      <c r="I1390" s="475"/>
      <c r="SB1390" s="563"/>
    </row>
    <row r="1391" spans="1:496" s="476" customFormat="1">
      <c r="A1391" s="475"/>
      <c r="I1391" s="475"/>
      <c r="SB1391" s="563"/>
    </row>
    <row r="1392" spans="1:496" s="476" customFormat="1">
      <c r="A1392" s="475"/>
      <c r="I1392" s="475"/>
      <c r="SB1392" s="563"/>
    </row>
    <row r="1393" spans="1:496" s="476" customFormat="1">
      <c r="A1393" s="475"/>
      <c r="I1393" s="475"/>
      <c r="SB1393" s="563"/>
    </row>
    <row r="1394" spans="1:496" s="476" customFormat="1">
      <c r="A1394" s="475"/>
      <c r="I1394" s="475"/>
      <c r="SB1394" s="563"/>
    </row>
    <row r="1395" spans="1:496" s="476" customFormat="1">
      <c r="A1395" s="475"/>
      <c r="I1395" s="475"/>
      <c r="SB1395" s="563"/>
    </row>
    <row r="1396" spans="1:496" s="476" customFormat="1">
      <c r="A1396" s="475"/>
      <c r="I1396" s="475"/>
      <c r="SB1396" s="563"/>
    </row>
    <row r="1397" spans="1:496" s="476" customFormat="1">
      <c r="A1397" s="475"/>
      <c r="I1397" s="475"/>
      <c r="SB1397" s="563"/>
    </row>
    <row r="1398" spans="1:496" s="476" customFormat="1">
      <c r="A1398" s="475"/>
      <c r="I1398" s="475"/>
      <c r="SB1398" s="563"/>
    </row>
    <row r="1399" spans="1:496" s="476" customFormat="1">
      <c r="A1399" s="475"/>
      <c r="I1399" s="475"/>
      <c r="SB1399" s="563"/>
    </row>
    <row r="1400" spans="1:496" s="476" customFormat="1">
      <c r="A1400" s="475"/>
      <c r="I1400" s="475"/>
      <c r="SB1400" s="563"/>
    </row>
    <row r="1401" spans="1:496" s="476" customFormat="1">
      <c r="A1401" s="475"/>
      <c r="I1401" s="475"/>
      <c r="SB1401" s="563"/>
    </row>
    <row r="1402" spans="1:496" s="476" customFormat="1">
      <c r="A1402" s="475"/>
      <c r="I1402" s="475"/>
      <c r="SB1402" s="563"/>
    </row>
    <row r="1403" spans="1:496" s="476" customFormat="1">
      <c r="A1403" s="475"/>
      <c r="I1403" s="475"/>
      <c r="SB1403" s="563"/>
    </row>
    <row r="1404" spans="1:496" s="476" customFormat="1">
      <c r="A1404" s="475"/>
      <c r="I1404" s="475"/>
      <c r="SB1404" s="563"/>
    </row>
    <row r="1405" spans="1:496" s="476" customFormat="1">
      <c r="A1405" s="475"/>
      <c r="I1405" s="475"/>
      <c r="SB1405" s="563"/>
    </row>
    <row r="1406" spans="1:496" s="476" customFormat="1">
      <c r="A1406" s="475"/>
      <c r="I1406" s="475"/>
      <c r="SB1406" s="563"/>
    </row>
    <row r="1407" spans="1:496" s="476" customFormat="1">
      <c r="A1407" s="475"/>
      <c r="I1407" s="475"/>
      <c r="SB1407" s="563"/>
    </row>
    <row r="1408" spans="1:496" s="476" customFormat="1">
      <c r="A1408" s="475"/>
      <c r="I1408" s="475"/>
      <c r="SB1408" s="563"/>
    </row>
    <row r="1409" spans="1:496" s="476" customFormat="1">
      <c r="A1409" s="475"/>
      <c r="I1409" s="475"/>
      <c r="SB1409" s="563"/>
    </row>
    <row r="1410" spans="1:496" s="476" customFormat="1">
      <c r="A1410" s="475"/>
      <c r="I1410" s="475"/>
      <c r="SB1410" s="563"/>
    </row>
    <row r="1411" spans="1:496" s="476" customFormat="1">
      <c r="A1411" s="475"/>
      <c r="I1411" s="475"/>
      <c r="SB1411" s="563"/>
    </row>
    <row r="1412" spans="1:496" s="476" customFormat="1">
      <c r="A1412" s="475"/>
      <c r="I1412" s="475"/>
      <c r="SB1412" s="563"/>
    </row>
    <row r="1413" spans="1:496" s="476" customFormat="1">
      <c r="A1413" s="475"/>
      <c r="I1413" s="475"/>
      <c r="SB1413" s="563"/>
    </row>
    <row r="1414" spans="1:496" s="476" customFormat="1">
      <c r="A1414" s="475"/>
      <c r="I1414" s="475"/>
      <c r="SB1414" s="563"/>
    </row>
    <row r="1415" spans="1:496" s="476" customFormat="1">
      <c r="A1415" s="475"/>
      <c r="I1415" s="475"/>
      <c r="SB1415" s="563"/>
    </row>
    <row r="1416" spans="1:496" s="476" customFormat="1">
      <c r="A1416" s="475"/>
      <c r="I1416" s="475"/>
      <c r="SB1416" s="563"/>
    </row>
    <row r="1417" spans="1:496" s="476" customFormat="1">
      <c r="A1417" s="475"/>
      <c r="I1417" s="475"/>
      <c r="SB1417" s="563"/>
    </row>
    <row r="1418" spans="1:496" s="476" customFormat="1">
      <c r="A1418" s="475"/>
      <c r="I1418" s="475"/>
      <c r="SB1418" s="563"/>
    </row>
    <row r="1419" spans="1:496" s="476" customFormat="1">
      <c r="A1419" s="475"/>
      <c r="I1419" s="475"/>
      <c r="SB1419" s="563"/>
    </row>
    <row r="1420" spans="1:496" s="476" customFormat="1">
      <c r="A1420" s="475"/>
      <c r="I1420" s="475"/>
      <c r="SB1420" s="563"/>
    </row>
    <row r="1421" spans="1:496" s="476" customFormat="1">
      <c r="A1421" s="475"/>
      <c r="I1421" s="475"/>
      <c r="SB1421" s="563"/>
    </row>
    <row r="1422" spans="1:496" s="476" customFormat="1">
      <c r="A1422" s="475"/>
      <c r="I1422" s="475"/>
      <c r="SB1422" s="563"/>
    </row>
    <row r="1423" spans="1:496" s="476" customFormat="1">
      <c r="A1423" s="475"/>
      <c r="I1423" s="475"/>
      <c r="SB1423" s="563"/>
    </row>
    <row r="1424" spans="1:496" s="476" customFormat="1">
      <c r="A1424" s="475"/>
      <c r="I1424" s="475"/>
      <c r="SB1424" s="563"/>
    </row>
    <row r="1425" spans="1:496" s="476" customFormat="1">
      <c r="A1425" s="475"/>
      <c r="I1425" s="475"/>
      <c r="SB1425" s="563"/>
    </row>
    <row r="1426" spans="1:496" s="476" customFormat="1">
      <c r="A1426" s="475"/>
      <c r="I1426" s="475"/>
      <c r="SB1426" s="563"/>
    </row>
    <row r="1427" spans="1:496" s="476" customFormat="1">
      <c r="A1427" s="475"/>
      <c r="I1427" s="475"/>
      <c r="SB1427" s="563"/>
    </row>
    <row r="1428" spans="1:496" s="476" customFormat="1">
      <c r="A1428" s="475"/>
      <c r="I1428" s="475"/>
      <c r="SB1428" s="563"/>
    </row>
    <row r="1429" spans="1:496" s="476" customFormat="1">
      <c r="A1429" s="475"/>
      <c r="I1429" s="475"/>
      <c r="SB1429" s="563"/>
    </row>
    <row r="1430" spans="1:496" s="476" customFormat="1">
      <c r="A1430" s="475"/>
      <c r="I1430" s="475"/>
      <c r="SB1430" s="563"/>
    </row>
    <row r="1431" spans="1:496" s="476" customFormat="1">
      <c r="A1431" s="475"/>
      <c r="I1431" s="475"/>
      <c r="SB1431" s="563"/>
    </row>
    <row r="1432" spans="1:496" s="476" customFormat="1">
      <c r="A1432" s="475"/>
      <c r="I1432" s="475"/>
      <c r="SB1432" s="563"/>
    </row>
    <row r="1433" spans="1:496" s="476" customFormat="1">
      <c r="A1433" s="475"/>
      <c r="I1433" s="475"/>
      <c r="SB1433" s="563"/>
    </row>
    <row r="1434" spans="1:496" s="476" customFormat="1">
      <c r="A1434" s="475"/>
      <c r="I1434" s="475"/>
      <c r="SB1434" s="563"/>
    </row>
    <row r="1435" spans="1:496" s="476" customFormat="1">
      <c r="A1435" s="475"/>
      <c r="I1435" s="475"/>
      <c r="SB1435" s="563"/>
    </row>
    <row r="1436" spans="1:496" s="476" customFormat="1">
      <c r="A1436" s="475"/>
      <c r="I1436" s="475"/>
      <c r="SB1436" s="563"/>
    </row>
    <row r="1437" spans="1:496" s="476" customFormat="1">
      <c r="A1437" s="475"/>
      <c r="I1437" s="475"/>
      <c r="SB1437" s="563"/>
    </row>
    <row r="1438" spans="1:496" s="476" customFormat="1">
      <c r="A1438" s="475"/>
      <c r="I1438" s="475"/>
      <c r="SB1438" s="563"/>
    </row>
    <row r="1439" spans="1:496" s="476" customFormat="1">
      <c r="A1439" s="475"/>
      <c r="I1439" s="475"/>
      <c r="SB1439" s="563"/>
    </row>
    <row r="1440" spans="1:496" s="476" customFormat="1">
      <c r="A1440" s="475"/>
      <c r="I1440" s="475"/>
      <c r="SB1440" s="563"/>
    </row>
    <row r="1441" spans="1:496" s="476" customFormat="1">
      <c r="A1441" s="475"/>
      <c r="I1441" s="475"/>
      <c r="SB1441" s="563"/>
    </row>
    <row r="1442" spans="1:496" s="476" customFormat="1">
      <c r="A1442" s="475"/>
      <c r="I1442" s="475"/>
      <c r="SB1442" s="563"/>
    </row>
    <row r="1443" spans="1:496" s="476" customFormat="1">
      <c r="A1443" s="475"/>
      <c r="I1443" s="475"/>
      <c r="SB1443" s="563"/>
    </row>
    <row r="1444" spans="1:496" s="476" customFormat="1">
      <c r="A1444" s="475"/>
      <c r="I1444" s="475"/>
      <c r="SB1444" s="563"/>
    </row>
    <row r="1445" spans="1:496" s="476" customFormat="1">
      <c r="A1445" s="475"/>
      <c r="I1445" s="475"/>
      <c r="SB1445" s="563"/>
    </row>
    <row r="1446" spans="1:496" s="476" customFormat="1">
      <c r="A1446" s="475"/>
      <c r="I1446" s="475"/>
      <c r="SB1446" s="563"/>
    </row>
    <row r="1447" spans="1:496" s="476" customFormat="1">
      <c r="A1447" s="475"/>
      <c r="I1447" s="475"/>
      <c r="SB1447" s="563"/>
    </row>
    <row r="1448" spans="1:496" s="476" customFormat="1">
      <c r="A1448" s="475"/>
      <c r="I1448" s="475"/>
      <c r="SB1448" s="563"/>
    </row>
    <row r="1449" spans="1:496" s="476" customFormat="1">
      <c r="A1449" s="475"/>
      <c r="I1449" s="475"/>
      <c r="SB1449" s="563"/>
    </row>
    <row r="1450" spans="1:496" s="476" customFormat="1">
      <c r="A1450" s="475"/>
      <c r="I1450" s="475"/>
      <c r="SB1450" s="563"/>
    </row>
    <row r="1451" spans="1:496" s="476" customFormat="1">
      <c r="A1451" s="475"/>
      <c r="I1451" s="475"/>
      <c r="SB1451" s="563"/>
    </row>
    <row r="1452" spans="1:496" s="476" customFormat="1">
      <c r="A1452" s="475"/>
      <c r="I1452" s="475"/>
      <c r="SB1452" s="563"/>
    </row>
    <row r="1453" spans="1:496" s="476" customFormat="1">
      <c r="A1453" s="475"/>
      <c r="I1453" s="475"/>
      <c r="SB1453" s="563"/>
    </row>
    <row r="1454" spans="1:496" s="476" customFormat="1">
      <c r="A1454" s="475"/>
      <c r="I1454" s="475"/>
      <c r="SB1454" s="563"/>
    </row>
    <row r="1455" spans="1:496" s="476" customFormat="1">
      <c r="A1455" s="475"/>
      <c r="I1455" s="475"/>
      <c r="SB1455" s="563"/>
    </row>
    <row r="1456" spans="1:496" s="476" customFormat="1">
      <c r="A1456" s="475"/>
      <c r="I1456" s="475"/>
      <c r="SB1456" s="563"/>
    </row>
    <row r="1457" spans="1:496" s="476" customFormat="1">
      <c r="A1457" s="475"/>
      <c r="I1457" s="475"/>
      <c r="SB1457" s="563"/>
    </row>
    <row r="1458" spans="1:496" s="476" customFormat="1">
      <c r="A1458" s="475"/>
      <c r="I1458" s="475"/>
      <c r="SB1458" s="563"/>
    </row>
    <row r="1459" spans="1:496" s="476" customFormat="1">
      <c r="A1459" s="475"/>
      <c r="I1459" s="475"/>
      <c r="SB1459" s="563"/>
    </row>
    <row r="1460" spans="1:496" s="476" customFormat="1">
      <c r="A1460" s="475"/>
      <c r="I1460" s="475"/>
      <c r="SB1460" s="563"/>
    </row>
    <row r="1461" spans="1:496" s="476" customFormat="1">
      <c r="A1461" s="475"/>
      <c r="I1461" s="475"/>
      <c r="SB1461" s="563"/>
    </row>
    <row r="1462" spans="1:496" s="476" customFormat="1">
      <c r="A1462" s="475"/>
      <c r="I1462" s="475"/>
      <c r="SB1462" s="563"/>
    </row>
    <row r="1463" spans="1:496" s="476" customFormat="1">
      <c r="A1463" s="475"/>
      <c r="I1463" s="475"/>
      <c r="SB1463" s="563"/>
    </row>
    <row r="1464" spans="1:496" s="476" customFormat="1">
      <c r="A1464" s="475"/>
      <c r="I1464" s="475"/>
      <c r="SB1464" s="563"/>
    </row>
    <row r="1465" spans="1:496" s="476" customFormat="1">
      <c r="A1465" s="475"/>
      <c r="I1465" s="475"/>
      <c r="SB1465" s="563"/>
    </row>
    <row r="1466" spans="1:496" s="476" customFormat="1">
      <c r="A1466" s="475"/>
      <c r="I1466" s="475"/>
      <c r="SB1466" s="563"/>
    </row>
    <row r="1467" spans="1:496" s="476" customFormat="1">
      <c r="A1467" s="475"/>
      <c r="I1467" s="475"/>
      <c r="SB1467" s="563"/>
    </row>
    <row r="1468" spans="1:496" s="476" customFormat="1">
      <c r="A1468" s="475"/>
      <c r="I1468" s="475"/>
      <c r="SB1468" s="563"/>
    </row>
    <row r="1469" spans="1:496" s="476" customFormat="1">
      <c r="A1469" s="475"/>
      <c r="I1469" s="475"/>
      <c r="SB1469" s="563"/>
    </row>
    <row r="1470" spans="1:496" s="476" customFormat="1">
      <c r="A1470" s="475"/>
      <c r="I1470" s="475"/>
      <c r="SB1470" s="563"/>
    </row>
    <row r="1471" spans="1:496" s="476" customFormat="1">
      <c r="A1471" s="475"/>
      <c r="I1471" s="475"/>
      <c r="SB1471" s="563"/>
    </row>
    <row r="1472" spans="1:496" s="476" customFormat="1">
      <c r="A1472" s="475"/>
      <c r="I1472" s="475"/>
      <c r="SB1472" s="563"/>
    </row>
    <row r="1473" spans="1:496" s="476" customFormat="1">
      <c r="A1473" s="475"/>
      <c r="I1473" s="475"/>
      <c r="SB1473" s="563"/>
    </row>
    <row r="1474" spans="1:496" s="476" customFormat="1">
      <c r="A1474" s="475"/>
      <c r="I1474" s="475"/>
      <c r="SB1474" s="563"/>
    </row>
    <row r="1475" spans="1:496" s="476" customFormat="1">
      <c r="A1475" s="475"/>
      <c r="I1475" s="475"/>
      <c r="SB1475" s="563"/>
    </row>
    <row r="1476" spans="1:496" s="476" customFormat="1">
      <c r="A1476" s="475"/>
      <c r="I1476" s="475"/>
      <c r="SB1476" s="563"/>
    </row>
    <row r="1477" spans="1:496" s="476" customFormat="1">
      <c r="A1477" s="475"/>
      <c r="I1477" s="475"/>
      <c r="SB1477" s="563"/>
    </row>
    <row r="1478" spans="1:496" s="476" customFormat="1">
      <c r="A1478" s="475"/>
      <c r="I1478" s="475"/>
      <c r="SB1478" s="563"/>
    </row>
    <row r="1479" spans="1:496" s="476" customFormat="1">
      <c r="A1479" s="475"/>
      <c r="I1479" s="475"/>
      <c r="SB1479" s="563"/>
    </row>
    <row r="1480" spans="1:496" s="476" customFormat="1">
      <c r="A1480" s="475"/>
      <c r="I1480" s="475"/>
      <c r="SB1480" s="563"/>
    </row>
    <row r="1481" spans="1:496" s="476" customFormat="1">
      <c r="A1481" s="475"/>
      <c r="I1481" s="475"/>
      <c r="SB1481" s="563"/>
    </row>
    <row r="1482" spans="1:496" s="476" customFormat="1">
      <c r="A1482" s="475"/>
      <c r="I1482" s="475"/>
      <c r="SB1482" s="563"/>
    </row>
    <row r="1483" spans="1:496" s="476" customFormat="1">
      <c r="A1483" s="475"/>
      <c r="I1483" s="475"/>
      <c r="SB1483" s="563"/>
    </row>
    <row r="1484" spans="1:496" s="476" customFormat="1">
      <c r="A1484" s="475"/>
      <c r="I1484" s="475"/>
      <c r="SB1484" s="563"/>
    </row>
    <row r="1485" spans="1:496" s="476" customFormat="1">
      <c r="A1485" s="475"/>
      <c r="I1485" s="475"/>
      <c r="SB1485" s="563"/>
    </row>
    <row r="1486" spans="1:496" s="476" customFormat="1">
      <c r="A1486" s="475"/>
      <c r="I1486" s="475"/>
      <c r="SB1486" s="563"/>
    </row>
    <row r="1487" spans="1:496" s="476" customFormat="1">
      <c r="A1487" s="475"/>
      <c r="I1487" s="475"/>
      <c r="SB1487" s="563"/>
    </row>
    <row r="1488" spans="1:496" s="476" customFormat="1">
      <c r="A1488" s="475"/>
      <c r="I1488" s="475"/>
      <c r="SB1488" s="563"/>
    </row>
    <row r="1489" spans="1:496" s="476" customFormat="1">
      <c r="A1489" s="475"/>
      <c r="I1489" s="475"/>
      <c r="SB1489" s="563"/>
    </row>
    <row r="1490" spans="1:496" s="476" customFormat="1">
      <c r="A1490" s="475"/>
      <c r="I1490" s="475"/>
      <c r="SB1490" s="563"/>
    </row>
    <row r="1491" spans="1:496" s="476" customFormat="1">
      <c r="A1491" s="475"/>
      <c r="I1491" s="475"/>
      <c r="SB1491" s="563"/>
    </row>
    <row r="1492" spans="1:496" s="476" customFormat="1">
      <c r="A1492" s="475"/>
      <c r="I1492" s="475"/>
      <c r="SB1492" s="563"/>
    </row>
    <row r="1493" spans="1:496" s="476" customFormat="1">
      <c r="A1493" s="475"/>
      <c r="I1493" s="475"/>
      <c r="SB1493" s="563"/>
    </row>
    <row r="1494" spans="1:496" s="476" customFormat="1">
      <c r="A1494" s="475"/>
      <c r="I1494" s="475"/>
      <c r="SB1494" s="563"/>
    </row>
    <row r="1495" spans="1:496" s="476" customFormat="1">
      <c r="A1495" s="475"/>
      <c r="I1495" s="475"/>
      <c r="SB1495" s="563"/>
    </row>
    <row r="1496" spans="1:496" s="476" customFormat="1">
      <c r="A1496" s="475"/>
      <c r="I1496" s="475"/>
      <c r="SB1496" s="563"/>
    </row>
    <row r="1497" spans="1:496" s="476" customFormat="1">
      <c r="A1497" s="475"/>
      <c r="I1497" s="475"/>
      <c r="SB1497" s="563"/>
    </row>
    <row r="1498" spans="1:496" s="476" customFormat="1">
      <c r="A1498" s="475"/>
      <c r="I1498" s="475"/>
      <c r="SB1498" s="563"/>
    </row>
    <row r="1499" spans="1:496" s="476" customFormat="1">
      <c r="A1499" s="475"/>
      <c r="I1499" s="475"/>
      <c r="SB1499" s="563"/>
    </row>
    <row r="1500" spans="1:496" s="476" customFormat="1">
      <c r="A1500" s="475"/>
      <c r="I1500" s="475"/>
      <c r="SB1500" s="563"/>
    </row>
    <row r="1501" spans="1:496" s="476" customFormat="1">
      <c r="A1501" s="475"/>
      <c r="I1501" s="475"/>
      <c r="SB1501" s="563"/>
    </row>
    <row r="1502" spans="1:496" s="476" customFormat="1">
      <c r="A1502" s="475"/>
      <c r="I1502" s="475"/>
      <c r="SB1502" s="563"/>
    </row>
    <row r="1503" spans="1:496" s="476" customFormat="1">
      <c r="A1503" s="475"/>
      <c r="I1503" s="475"/>
      <c r="SB1503" s="563"/>
    </row>
    <row r="1504" spans="1:496" s="476" customFormat="1">
      <c r="A1504" s="475"/>
      <c r="I1504" s="475"/>
      <c r="SB1504" s="563"/>
    </row>
    <row r="1505" spans="1:496" s="476" customFormat="1">
      <c r="A1505" s="475"/>
      <c r="I1505" s="475"/>
      <c r="SB1505" s="563"/>
    </row>
    <row r="1506" spans="1:496" s="476" customFormat="1">
      <c r="A1506" s="475"/>
      <c r="I1506" s="475"/>
      <c r="SB1506" s="563"/>
    </row>
    <row r="1507" spans="1:496" s="476" customFormat="1">
      <c r="A1507" s="475"/>
      <c r="I1507" s="475"/>
      <c r="SB1507" s="563"/>
    </row>
    <row r="1508" spans="1:496" s="476" customFormat="1">
      <c r="A1508" s="475"/>
      <c r="I1508" s="475"/>
      <c r="SB1508" s="563"/>
    </row>
    <row r="1509" spans="1:496" s="476" customFormat="1">
      <c r="A1509" s="475"/>
      <c r="I1509" s="475"/>
      <c r="SB1509" s="563"/>
    </row>
    <row r="1510" spans="1:496" s="476" customFormat="1">
      <c r="A1510" s="475"/>
      <c r="I1510" s="475"/>
      <c r="SB1510" s="563"/>
    </row>
    <row r="1511" spans="1:496" s="476" customFormat="1">
      <c r="A1511" s="475"/>
      <c r="I1511" s="475"/>
      <c r="SB1511" s="563"/>
    </row>
    <row r="1512" spans="1:496" s="476" customFormat="1">
      <c r="A1512" s="475"/>
      <c r="I1512" s="475"/>
      <c r="SB1512" s="563"/>
    </row>
    <row r="1513" spans="1:496" s="476" customFormat="1">
      <c r="A1513" s="475"/>
      <c r="I1513" s="475"/>
      <c r="SB1513" s="563"/>
    </row>
    <row r="1514" spans="1:496" s="476" customFormat="1">
      <c r="A1514" s="475"/>
      <c r="I1514" s="475"/>
      <c r="SB1514" s="563"/>
    </row>
    <row r="1515" spans="1:496" s="476" customFormat="1">
      <c r="A1515" s="475"/>
      <c r="I1515" s="475"/>
      <c r="SB1515" s="563"/>
    </row>
    <row r="1516" spans="1:496" s="476" customFormat="1">
      <c r="A1516" s="475"/>
      <c r="I1516" s="475"/>
      <c r="SB1516" s="563"/>
    </row>
    <row r="1517" spans="1:496" s="476" customFormat="1">
      <c r="A1517" s="475"/>
      <c r="I1517" s="475"/>
      <c r="SB1517" s="563"/>
    </row>
    <row r="1518" spans="1:496" s="476" customFormat="1">
      <c r="A1518" s="475"/>
      <c r="I1518" s="475"/>
      <c r="SB1518" s="563"/>
    </row>
    <row r="1519" spans="1:496" s="476" customFormat="1">
      <c r="A1519" s="475"/>
      <c r="I1519" s="475"/>
      <c r="SB1519" s="563"/>
    </row>
    <row r="1520" spans="1:496" s="476" customFormat="1">
      <c r="A1520" s="475"/>
      <c r="I1520" s="475"/>
      <c r="SB1520" s="563"/>
    </row>
    <row r="1521" spans="1:496" s="476" customFormat="1">
      <c r="A1521" s="475"/>
      <c r="I1521" s="475"/>
      <c r="SB1521" s="563"/>
    </row>
    <row r="1522" spans="1:496" s="476" customFormat="1">
      <c r="A1522" s="475"/>
      <c r="I1522" s="475"/>
      <c r="SB1522" s="563"/>
    </row>
    <row r="1523" spans="1:496" s="476" customFormat="1">
      <c r="A1523" s="475"/>
      <c r="I1523" s="475"/>
      <c r="SB1523" s="563"/>
    </row>
    <row r="1524" spans="1:496" s="476" customFormat="1">
      <c r="A1524" s="475"/>
      <c r="I1524" s="475"/>
      <c r="SB1524" s="563"/>
    </row>
    <row r="1525" spans="1:496" s="476" customFormat="1">
      <c r="A1525" s="475"/>
      <c r="I1525" s="475"/>
      <c r="SB1525" s="563"/>
    </row>
    <row r="1526" spans="1:496" s="476" customFormat="1">
      <c r="A1526" s="475"/>
      <c r="I1526" s="475"/>
      <c r="SB1526" s="563"/>
    </row>
    <row r="1527" spans="1:496" s="476" customFormat="1">
      <c r="A1527" s="475"/>
      <c r="I1527" s="475"/>
      <c r="SB1527" s="563"/>
    </row>
    <row r="1528" spans="1:496" s="476" customFormat="1">
      <c r="A1528" s="475"/>
      <c r="I1528" s="475"/>
      <c r="SB1528" s="563"/>
    </row>
    <row r="1529" spans="1:496" s="476" customFormat="1">
      <c r="A1529" s="475"/>
      <c r="I1529" s="475"/>
      <c r="SB1529" s="563"/>
    </row>
    <row r="1530" spans="1:496" s="476" customFormat="1">
      <c r="A1530" s="475"/>
      <c r="I1530" s="475"/>
      <c r="SB1530" s="563"/>
    </row>
    <row r="1531" spans="1:496" s="476" customFormat="1">
      <c r="A1531" s="475"/>
      <c r="I1531" s="475"/>
      <c r="SB1531" s="563"/>
    </row>
    <row r="1532" spans="1:496" s="476" customFormat="1">
      <c r="A1532" s="475"/>
      <c r="I1532" s="475"/>
      <c r="SB1532" s="563"/>
    </row>
    <row r="1533" spans="1:496" s="476" customFormat="1">
      <c r="A1533" s="475"/>
      <c r="I1533" s="475"/>
      <c r="SB1533" s="563"/>
    </row>
    <row r="1534" spans="1:496" s="476" customFormat="1">
      <c r="A1534" s="475"/>
      <c r="I1534" s="475"/>
      <c r="SB1534" s="563"/>
    </row>
    <row r="1535" spans="1:496" s="476" customFormat="1">
      <c r="A1535" s="475"/>
      <c r="I1535" s="475"/>
      <c r="SB1535" s="563"/>
    </row>
    <row r="1536" spans="1:496" s="476" customFormat="1">
      <c r="A1536" s="475"/>
      <c r="I1536" s="475"/>
      <c r="SB1536" s="563"/>
    </row>
    <row r="1537" spans="1:496" s="476" customFormat="1">
      <c r="A1537" s="475"/>
      <c r="I1537" s="475"/>
      <c r="SB1537" s="563"/>
    </row>
    <row r="1538" spans="1:496" s="476" customFormat="1">
      <c r="A1538" s="475"/>
      <c r="I1538" s="475"/>
      <c r="SB1538" s="563"/>
    </row>
    <row r="1539" spans="1:496" s="476" customFormat="1">
      <c r="A1539" s="475"/>
      <c r="I1539" s="475"/>
      <c r="SB1539" s="563"/>
    </row>
    <row r="1540" spans="1:496" s="476" customFormat="1">
      <c r="A1540" s="475"/>
      <c r="I1540" s="475"/>
      <c r="SB1540" s="563"/>
    </row>
    <row r="1541" spans="1:496" s="476" customFormat="1">
      <c r="A1541" s="475"/>
      <c r="I1541" s="475"/>
      <c r="SB1541" s="563"/>
    </row>
    <row r="1542" spans="1:496" s="476" customFormat="1">
      <c r="A1542" s="475"/>
      <c r="I1542" s="475"/>
      <c r="SB1542" s="563"/>
    </row>
    <row r="1543" spans="1:496" s="476" customFormat="1">
      <c r="A1543" s="475"/>
      <c r="I1543" s="475"/>
      <c r="SB1543" s="563"/>
    </row>
    <row r="1544" spans="1:496" s="476" customFormat="1">
      <c r="A1544" s="475"/>
      <c r="I1544" s="475"/>
      <c r="SB1544" s="563"/>
    </row>
    <row r="1545" spans="1:496" s="476" customFormat="1">
      <c r="A1545" s="475"/>
      <c r="I1545" s="475"/>
      <c r="SB1545" s="563"/>
    </row>
    <row r="1546" spans="1:496" s="476" customFormat="1">
      <c r="A1546" s="475"/>
      <c r="I1546" s="475"/>
      <c r="SB1546" s="563"/>
    </row>
    <row r="1547" spans="1:496" s="476" customFormat="1">
      <c r="A1547" s="475"/>
      <c r="I1547" s="475"/>
      <c r="SB1547" s="563"/>
    </row>
    <row r="1548" spans="1:496" s="476" customFormat="1">
      <c r="A1548" s="475"/>
      <c r="I1548" s="475"/>
      <c r="SB1548" s="563"/>
    </row>
    <row r="1549" spans="1:496" s="476" customFormat="1">
      <c r="A1549" s="475"/>
      <c r="I1549" s="475"/>
      <c r="SB1549" s="563"/>
    </row>
    <row r="1550" spans="1:496" s="476" customFormat="1">
      <c r="A1550" s="475"/>
      <c r="I1550" s="475"/>
      <c r="SB1550" s="563"/>
    </row>
    <row r="1551" spans="1:496" s="476" customFormat="1">
      <c r="A1551" s="475"/>
      <c r="I1551" s="475"/>
      <c r="SB1551" s="563"/>
    </row>
    <row r="1552" spans="1:496" s="476" customFormat="1">
      <c r="A1552" s="475"/>
      <c r="I1552" s="475"/>
      <c r="SB1552" s="563"/>
    </row>
    <row r="1553" spans="1:496" s="476" customFormat="1">
      <c r="A1553" s="475"/>
      <c r="I1553" s="475"/>
      <c r="SB1553" s="563"/>
    </row>
    <row r="1554" spans="1:496" s="476" customFormat="1">
      <c r="A1554" s="475"/>
      <c r="I1554" s="475"/>
      <c r="SB1554" s="563"/>
    </row>
    <row r="1555" spans="1:496" s="476" customFormat="1">
      <c r="A1555" s="475"/>
      <c r="I1555" s="475"/>
      <c r="SB1555" s="563"/>
    </row>
    <row r="1556" spans="1:496" s="476" customFormat="1">
      <c r="A1556" s="475"/>
      <c r="I1556" s="475"/>
      <c r="SB1556" s="563"/>
    </row>
    <row r="1557" spans="1:496" s="476" customFormat="1">
      <c r="A1557" s="475"/>
      <c r="I1557" s="475"/>
      <c r="SB1557" s="563"/>
    </row>
    <row r="1558" spans="1:496" s="476" customFormat="1">
      <c r="A1558" s="475"/>
      <c r="I1558" s="475"/>
      <c r="SB1558" s="563"/>
    </row>
    <row r="1559" spans="1:496" s="476" customFormat="1">
      <c r="A1559" s="475"/>
      <c r="I1559" s="475"/>
      <c r="SB1559" s="563"/>
    </row>
    <row r="1560" spans="1:496" s="476" customFormat="1">
      <c r="A1560" s="475"/>
      <c r="I1560" s="475"/>
      <c r="SB1560" s="563"/>
    </row>
    <row r="1561" spans="1:496" s="476" customFormat="1">
      <c r="A1561" s="475"/>
      <c r="I1561" s="475"/>
      <c r="SB1561" s="563"/>
    </row>
    <row r="1562" spans="1:496" s="476" customFormat="1">
      <c r="A1562" s="475"/>
      <c r="I1562" s="475"/>
      <c r="SB1562" s="563"/>
    </row>
    <row r="1563" spans="1:496" s="476" customFormat="1">
      <c r="A1563" s="475"/>
      <c r="I1563" s="475"/>
      <c r="SB1563" s="563"/>
    </row>
    <row r="1564" spans="1:496" s="476" customFormat="1">
      <c r="A1564" s="475"/>
      <c r="I1564" s="475"/>
      <c r="SB1564" s="563"/>
    </row>
    <row r="1565" spans="1:496" s="476" customFormat="1">
      <c r="A1565" s="475"/>
      <c r="I1565" s="475"/>
      <c r="SB1565" s="563"/>
    </row>
    <row r="1566" spans="1:496" s="476" customFormat="1">
      <c r="A1566" s="475"/>
      <c r="I1566" s="475"/>
      <c r="SB1566" s="563"/>
    </row>
    <row r="1567" spans="1:496" s="476" customFormat="1">
      <c r="A1567" s="475"/>
      <c r="I1567" s="475"/>
      <c r="SB1567" s="563"/>
    </row>
    <row r="1568" spans="1:496" s="476" customFormat="1">
      <c r="A1568" s="475"/>
      <c r="I1568" s="475"/>
      <c r="SB1568" s="563"/>
    </row>
    <row r="1569" spans="1:496" s="476" customFormat="1">
      <c r="A1569" s="475"/>
      <c r="I1569" s="475"/>
      <c r="SB1569" s="563"/>
    </row>
    <row r="1570" spans="1:496" s="476" customFormat="1">
      <c r="A1570" s="475"/>
      <c r="I1570" s="475"/>
      <c r="SB1570" s="563"/>
    </row>
    <row r="1571" spans="1:496" s="476" customFormat="1">
      <c r="A1571" s="475"/>
      <c r="I1571" s="475"/>
      <c r="SB1571" s="563"/>
    </row>
    <row r="1572" spans="1:496" s="476" customFormat="1">
      <c r="A1572" s="475"/>
      <c r="I1572" s="475"/>
      <c r="SB1572" s="563"/>
    </row>
    <row r="1573" spans="1:496" s="476" customFormat="1">
      <c r="A1573" s="475"/>
      <c r="I1573" s="475"/>
      <c r="SB1573" s="563"/>
    </row>
    <row r="1574" spans="1:496" s="476" customFormat="1">
      <c r="A1574" s="475"/>
      <c r="I1574" s="475"/>
      <c r="SB1574" s="563"/>
    </row>
    <row r="1575" spans="1:496" s="476" customFormat="1">
      <c r="A1575" s="475"/>
      <c r="I1575" s="475"/>
      <c r="SB1575" s="563"/>
    </row>
    <row r="1576" spans="1:496" s="476" customFormat="1">
      <c r="A1576" s="475"/>
      <c r="I1576" s="475"/>
      <c r="SB1576" s="563"/>
    </row>
    <row r="1577" spans="1:496" s="476" customFormat="1">
      <c r="A1577" s="475"/>
      <c r="I1577" s="475"/>
      <c r="SB1577" s="563"/>
    </row>
    <row r="1578" spans="1:496" s="476" customFormat="1">
      <c r="A1578" s="475"/>
      <c r="I1578" s="475"/>
      <c r="SB1578" s="563"/>
    </row>
    <row r="1579" spans="1:496" s="476" customFormat="1">
      <c r="A1579" s="475"/>
      <c r="I1579" s="475"/>
      <c r="SB1579" s="563"/>
    </row>
    <row r="1580" spans="1:496" s="476" customFormat="1">
      <c r="A1580" s="475"/>
      <c r="I1580" s="475"/>
      <c r="SB1580" s="563"/>
    </row>
    <row r="1581" spans="1:496" s="476" customFormat="1">
      <c r="A1581" s="475"/>
      <c r="I1581" s="475"/>
      <c r="SB1581" s="563"/>
    </row>
    <row r="1582" spans="1:496" s="476" customFormat="1">
      <c r="A1582" s="475"/>
      <c r="I1582" s="475"/>
      <c r="SB1582" s="563"/>
    </row>
    <row r="1583" spans="1:496" s="476" customFormat="1">
      <c r="A1583" s="475"/>
      <c r="I1583" s="475"/>
      <c r="SB1583" s="563"/>
    </row>
    <row r="1584" spans="1:496" s="476" customFormat="1">
      <c r="A1584" s="475"/>
      <c r="I1584" s="475"/>
      <c r="SB1584" s="563"/>
    </row>
    <row r="1585" spans="1:496" s="476" customFormat="1">
      <c r="A1585" s="475"/>
      <c r="I1585" s="475"/>
      <c r="SB1585" s="563"/>
    </row>
    <row r="1586" spans="1:496" s="476" customFormat="1">
      <c r="A1586" s="475"/>
      <c r="I1586" s="475"/>
      <c r="SB1586" s="563"/>
    </row>
    <row r="1587" spans="1:496" s="476" customFormat="1">
      <c r="A1587" s="475"/>
      <c r="I1587" s="475"/>
      <c r="SB1587" s="563"/>
    </row>
    <row r="1588" spans="1:496" s="476" customFormat="1">
      <c r="A1588" s="475"/>
      <c r="I1588" s="475"/>
      <c r="SB1588" s="563"/>
    </row>
    <row r="1589" spans="1:496" s="476" customFormat="1">
      <c r="A1589" s="475"/>
      <c r="I1589" s="475"/>
      <c r="SB1589" s="563"/>
    </row>
    <row r="1590" spans="1:496" s="476" customFormat="1">
      <c r="A1590" s="475"/>
      <c r="I1590" s="475"/>
      <c r="SB1590" s="563"/>
    </row>
    <row r="1591" spans="1:496" s="476" customFormat="1">
      <c r="A1591" s="475"/>
      <c r="I1591" s="475"/>
      <c r="SB1591" s="563"/>
    </row>
    <row r="1592" spans="1:496" s="476" customFormat="1">
      <c r="A1592" s="475"/>
      <c r="I1592" s="475"/>
      <c r="SB1592" s="563"/>
    </row>
    <row r="1593" spans="1:496" s="476" customFormat="1">
      <c r="A1593" s="475"/>
      <c r="I1593" s="475"/>
      <c r="SB1593" s="563"/>
    </row>
    <row r="1594" spans="1:496" s="476" customFormat="1">
      <c r="A1594" s="475"/>
      <c r="I1594" s="475"/>
      <c r="SB1594" s="563"/>
    </row>
    <row r="1595" spans="1:496" s="476" customFormat="1">
      <c r="A1595" s="475"/>
      <c r="I1595" s="475"/>
      <c r="SB1595" s="563"/>
    </row>
    <row r="1596" spans="1:496" s="476" customFormat="1">
      <c r="A1596" s="475"/>
      <c r="I1596" s="475"/>
      <c r="SB1596" s="563"/>
    </row>
    <row r="1597" spans="1:496" s="476" customFormat="1">
      <c r="A1597" s="475"/>
      <c r="I1597" s="475"/>
      <c r="SB1597" s="563"/>
    </row>
    <row r="1598" spans="1:496" s="476" customFormat="1">
      <c r="A1598" s="475"/>
      <c r="I1598" s="475"/>
      <c r="SB1598" s="563"/>
    </row>
    <row r="1599" spans="1:496" s="476" customFormat="1">
      <c r="A1599" s="475"/>
      <c r="I1599" s="475"/>
      <c r="SB1599" s="563"/>
    </row>
    <row r="1600" spans="1:496" s="476" customFormat="1">
      <c r="A1600" s="475"/>
      <c r="I1600" s="475"/>
      <c r="SB1600" s="563"/>
    </row>
    <row r="1601" spans="1:496" s="476" customFormat="1">
      <c r="A1601" s="475"/>
      <c r="I1601" s="475"/>
      <c r="SB1601" s="563"/>
    </row>
    <row r="1602" spans="1:496" s="476" customFormat="1">
      <c r="A1602" s="475"/>
      <c r="I1602" s="475"/>
      <c r="SB1602" s="563"/>
    </row>
    <row r="1603" spans="1:496" s="476" customFormat="1">
      <c r="A1603" s="475"/>
      <c r="I1603" s="475"/>
      <c r="SB1603" s="563"/>
    </row>
    <row r="1604" spans="1:496" s="476" customFormat="1">
      <c r="A1604" s="475"/>
      <c r="I1604" s="475"/>
      <c r="SB1604" s="563"/>
    </row>
    <row r="1605" spans="1:496" s="476" customFormat="1">
      <c r="A1605" s="475"/>
      <c r="I1605" s="475"/>
      <c r="SB1605" s="563"/>
    </row>
    <row r="1606" spans="1:496" s="476" customFormat="1">
      <c r="A1606" s="475"/>
      <c r="I1606" s="475"/>
      <c r="SB1606" s="563"/>
    </row>
    <row r="1607" spans="1:496" s="476" customFormat="1">
      <c r="A1607" s="475"/>
      <c r="I1607" s="475"/>
      <c r="SB1607" s="563"/>
    </row>
    <row r="1608" spans="1:496" s="476" customFormat="1">
      <c r="A1608" s="475"/>
      <c r="I1608" s="475"/>
      <c r="SB1608" s="563"/>
    </row>
    <row r="1609" spans="1:496" s="476" customFormat="1">
      <c r="A1609" s="475"/>
      <c r="I1609" s="475"/>
      <c r="SB1609" s="563"/>
    </row>
    <row r="1610" spans="1:496" s="476" customFormat="1">
      <c r="A1610" s="475"/>
      <c r="I1610" s="475"/>
      <c r="SB1610" s="563"/>
    </row>
    <row r="1611" spans="1:496" s="476" customFormat="1">
      <c r="A1611" s="475"/>
      <c r="I1611" s="475"/>
      <c r="SB1611" s="563"/>
    </row>
    <row r="1612" spans="1:496" s="476" customFormat="1">
      <c r="A1612" s="475"/>
      <c r="I1612" s="475"/>
      <c r="SB1612" s="563"/>
    </row>
    <row r="1613" spans="1:496" s="476" customFormat="1">
      <c r="A1613" s="475"/>
      <c r="I1613" s="475"/>
      <c r="SB1613" s="563"/>
    </row>
    <row r="1614" spans="1:496" s="476" customFormat="1">
      <c r="A1614" s="475"/>
      <c r="I1614" s="475"/>
      <c r="SB1614" s="563"/>
    </row>
    <row r="1615" spans="1:496" s="476" customFormat="1">
      <c r="A1615" s="475"/>
      <c r="I1615" s="475"/>
      <c r="SB1615" s="563"/>
    </row>
    <row r="1616" spans="1:496" s="476" customFormat="1">
      <c r="A1616" s="475"/>
      <c r="I1616" s="475"/>
      <c r="SB1616" s="563"/>
    </row>
    <row r="1617" spans="1:496" s="476" customFormat="1">
      <c r="A1617" s="475"/>
      <c r="I1617" s="475"/>
      <c r="SB1617" s="563"/>
    </row>
    <row r="1618" spans="1:496" s="476" customFormat="1">
      <c r="A1618" s="475"/>
      <c r="I1618" s="475"/>
      <c r="SB1618" s="563"/>
    </row>
    <row r="1619" spans="1:496" s="476" customFormat="1">
      <c r="A1619" s="475"/>
      <c r="I1619" s="475"/>
      <c r="SB1619" s="563"/>
    </row>
    <row r="1620" spans="1:496" s="476" customFormat="1">
      <c r="A1620" s="475"/>
      <c r="I1620" s="475"/>
      <c r="SB1620" s="563"/>
    </row>
    <row r="1621" spans="1:496" s="476" customFormat="1">
      <c r="A1621" s="475"/>
      <c r="I1621" s="475"/>
      <c r="SB1621" s="563"/>
    </row>
    <row r="1622" spans="1:496" s="476" customFormat="1">
      <c r="A1622" s="475"/>
      <c r="I1622" s="475"/>
      <c r="SB1622" s="563"/>
    </row>
    <row r="1623" spans="1:496" s="476" customFormat="1">
      <c r="A1623" s="475"/>
      <c r="I1623" s="475"/>
      <c r="SB1623" s="563"/>
    </row>
    <row r="1624" spans="1:496" s="476" customFormat="1">
      <c r="A1624" s="475"/>
      <c r="I1624" s="475"/>
      <c r="SB1624" s="563"/>
    </row>
    <row r="1625" spans="1:496" s="476" customFormat="1">
      <c r="A1625" s="475"/>
      <c r="I1625" s="475"/>
      <c r="SB1625" s="563"/>
    </row>
    <row r="1626" spans="1:496" s="476" customFormat="1">
      <c r="A1626" s="475"/>
      <c r="I1626" s="475"/>
      <c r="SB1626" s="563"/>
    </row>
    <row r="1627" spans="1:496" s="476" customFormat="1">
      <c r="A1627" s="475"/>
      <c r="I1627" s="475"/>
      <c r="SB1627" s="563"/>
    </row>
    <row r="1628" spans="1:496" s="476" customFormat="1">
      <c r="A1628" s="475"/>
      <c r="I1628" s="475"/>
      <c r="SB1628" s="563"/>
    </row>
    <row r="1629" spans="1:496" s="476" customFormat="1">
      <c r="A1629" s="475"/>
      <c r="I1629" s="475"/>
      <c r="SB1629" s="563"/>
    </row>
    <row r="1630" spans="1:496" s="476" customFormat="1">
      <c r="A1630" s="475"/>
      <c r="I1630" s="475"/>
      <c r="SB1630" s="563"/>
    </row>
    <row r="1631" spans="1:496" s="476" customFormat="1">
      <c r="A1631" s="475"/>
      <c r="I1631" s="475"/>
      <c r="SB1631" s="563"/>
    </row>
    <row r="1632" spans="1:496" s="476" customFormat="1">
      <c r="A1632" s="475"/>
      <c r="I1632" s="475"/>
      <c r="SB1632" s="563"/>
    </row>
    <row r="1633" spans="1:496" s="476" customFormat="1">
      <c r="A1633" s="475"/>
      <c r="I1633" s="475"/>
      <c r="SB1633" s="563"/>
    </row>
    <row r="1634" spans="1:496" s="476" customFormat="1">
      <c r="A1634" s="475"/>
      <c r="I1634" s="475"/>
      <c r="SB1634" s="563"/>
    </row>
    <row r="1635" spans="1:496" s="476" customFormat="1">
      <c r="A1635" s="475"/>
      <c r="I1635" s="475"/>
      <c r="SB1635" s="563"/>
    </row>
    <row r="1636" spans="1:496" s="476" customFormat="1">
      <c r="A1636" s="475"/>
      <c r="I1636" s="475"/>
      <c r="SB1636" s="563"/>
    </row>
    <row r="1637" spans="1:496" s="476" customFormat="1">
      <c r="A1637" s="475"/>
      <c r="I1637" s="475"/>
      <c r="SB1637" s="563"/>
    </row>
    <row r="1638" spans="1:496" s="476" customFormat="1">
      <c r="A1638" s="475"/>
      <c r="I1638" s="475"/>
      <c r="SB1638" s="563"/>
    </row>
    <row r="1639" spans="1:496" s="476" customFormat="1">
      <c r="A1639" s="475"/>
      <c r="I1639" s="475"/>
      <c r="SB1639" s="563"/>
    </row>
    <row r="1640" spans="1:496" s="476" customFormat="1">
      <c r="A1640" s="475"/>
      <c r="I1640" s="475"/>
      <c r="SB1640" s="563"/>
    </row>
    <row r="1641" spans="1:496" s="476" customFormat="1">
      <c r="A1641" s="475"/>
      <c r="I1641" s="475"/>
      <c r="SB1641" s="563"/>
    </row>
    <row r="1642" spans="1:496" s="476" customFormat="1">
      <c r="A1642" s="475"/>
      <c r="I1642" s="475"/>
      <c r="SB1642" s="563"/>
    </row>
    <row r="1643" spans="1:496" s="476" customFormat="1">
      <c r="A1643" s="475"/>
      <c r="I1643" s="475"/>
      <c r="SB1643" s="563"/>
    </row>
    <row r="1644" spans="1:496" s="476" customFormat="1">
      <c r="A1644" s="475"/>
      <c r="I1644" s="475"/>
      <c r="SB1644" s="563"/>
    </row>
    <row r="1645" spans="1:496" s="476" customFormat="1">
      <c r="A1645" s="475"/>
      <c r="I1645" s="475"/>
      <c r="SB1645" s="563"/>
    </row>
    <row r="1646" spans="1:496" s="476" customFormat="1">
      <c r="A1646" s="475"/>
      <c r="I1646" s="475"/>
      <c r="SB1646" s="563"/>
    </row>
    <row r="1647" spans="1:496" s="476" customFormat="1">
      <c r="A1647" s="475"/>
      <c r="I1647" s="475"/>
      <c r="SB1647" s="563"/>
    </row>
    <row r="1648" spans="1:496" s="476" customFormat="1">
      <c r="A1648" s="475"/>
      <c r="I1648" s="475"/>
      <c r="SB1648" s="563"/>
    </row>
    <row r="1649" spans="1:496" s="476" customFormat="1">
      <c r="A1649" s="475"/>
      <c r="I1649" s="475"/>
      <c r="SB1649" s="563"/>
    </row>
    <row r="1650" spans="1:496" s="476" customFormat="1">
      <c r="A1650" s="475"/>
      <c r="I1650" s="475"/>
      <c r="SB1650" s="563"/>
    </row>
    <row r="1651" spans="1:496" s="476" customFormat="1">
      <c r="A1651" s="475"/>
      <c r="I1651" s="475"/>
      <c r="SB1651" s="563"/>
    </row>
    <row r="1652" spans="1:496" s="476" customFormat="1">
      <c r="A1652" s="475"/>
      <c r="I1652" s="475"/>
      <c r="SB1652" s="563"/>
    </row>
    <row r="1653" spans="1:496" s="476" customFormat="1">
      <c r="A1653" s="475"/>
      <c r="I1653" s="475"/>
      <c r="SB1653" s="563"/>
    </row>
    <row r="1654" spans="1:496" s="476" customFormat="1">
      <c r="A1654" s="475"/>
      <c r="I1654" s="475"/>
      <c r="SB1654" s="563"/>
    </row>
    <row r="1655" spans="1:496" s="476" customFormat="1">
      <c r="A1655" s="475"/>
      <c r="I1655" s="475"/>
      <c r="SB1655" s="563"/>
    </row>
    <row r="1656" spans="1:496" s="476" customFormat="1">
      <c r="A1656" s="475"/>
      <c r="I1656" s="475"/>
      <c r="SB1656" s="563"/>
    </row>
    <row r="1657" spans="1:496" s="476" customFormat="1">
      <c r="A1657" s="475"/>
      <c r="I1657" s="475"/>
      <c r="SB1657" s="563"/>
    </row>
    <row r="1658" spans="1:496" s="476" customFormat="1">
      <c r="A1658" s="475"/>
      <c r="I1658" s="475"/>
      <c r="SB1658" s="563"/>
    </row>
    <row r="1659" spans="1:496" s="476" customFormat="1">
      <c r="A1659" s="475"/>
      <c r="I1659" s="475"/>
      <c r="SB1659" s="563"/>
    </row>
    <row r="1660" spans="1:496" s="476" customFormat="1">
      <c r="A1660" s="475"/>
      <c r="I1660" s="475"/>
      <c r="SB1660" s="563"/>
    </row>
    <row r="1661" spans="1:496" s="476" customFormat="1">
      <c r="A1661" s="475"/>
      <c r="I1661" s="475"/>
      <c r="SB1661" s="563"/>
    </row>
    <row r="1662" spans="1:496" s="476" customFormat="1">
      <c r="A1662" s="475"/>
      <c r="I1662" s="475"/>
      <c r="SB1662" s="563"/>
    </row>
    <row r="1663" spans="1:496" s="476" customFormat="1">
      <c r="A1663" s="475"/>
      <c r="I1663" s="475"/>
      <c r="SB1663" s="563"/>
    </row>
    <row r="1664" spans="1:496" s="476" customFormat="1">
      <c r="A1664" s="475"/>
      <c r="I1664" s="475"/>
      <c r="SB1664" s="563"/>
    </row>
    <row r="1665" spans="1:496" s="476" customFormat="1">
      <c r="A1665" s="475"/>
      <c r="I1665" s="475"/>
      <c r="SB1665" s="563"/>
    </row>
    <row r="1666" spans="1:496" s="476" customFormat="1">
      <c r="A1666" s="475"/>
      <c r="I1666" s="475"/>
      <c r="SB1666" s="563"/>
    </row>
    <row r="1667" spans="1:496" s="476" customFormat="1">
      <c r="A1667" s="475"/>
      <c r="I1667" s="475"/>
      <c r="SB1667" s="563"/>
    </row>
    <row r="1668" spans="1:496" s="476" customFormat="1">
      <c r="A1668" s="475"/>
      <c r="I1668" s="475"/>
      <c r="SB1668" s="563"/>
    </row>
    <row r="1669" spans="1:496" s="476" customFormat="1">
      <c r="A1669" s="475"/>
      <c r="I1669" s="475"/>
      <c r="SB1669" s="563"/>
    </row>
    <row r="1670" spans="1:496" s="476" customFormat="1">
      <c r="A1670" s="475"/>
      <c r="I1670" s="475"/>
      <c r="SB1670" s="563"/>
    </row>
    <row r="1671" spans="1:496" s="476" customFormat="1">
      <c r="A1671" s="475"/>
      <c r="I1671" s="475"/>
      <c r="SB1671" s="563"/>
    </row>
    <row r="1672" spans="1:496" s="476" customFormat="1">
      <c r="A1672" s="475"/>
      <c r="I1672" s="475"/>
      <c r="SB1672" s="563"/>
    </row>
    <row r="1673" spans="1:496" s="476" customFormat="1">
      <c r="A1673" s="475"/>
      <c r="I1673" s="475"/>
      <c r="SB1673" s="563"/>
    </row>
    <row r="1674" spans="1:496" s="476" customFormat="1">
      <c r="A1674" s="475"/>
      <c r="I1674" s="475"/>
      <c r="SB1674" s="563"/>
    </row>
    <row r="1675" spans="1:496" s="476" customFormat="1">
      <c r="A1675" s="475"/>
      <c r="I1675" s="475"/>
      <c r="SB1675" s="563"/>
    </row>
    <row r="1676" spans="1:496" s="476" customFormat="1">
      <c r="A1676" s="475"/>
      <c r="I1676" s="475"/>
      <c r="SB1676" s="563"/>
    </row>
    <row r="1677" spans="1:496" s="476" customFormat="1">
      <c r="A1677" s="475"/>
      <c r="I1677" s="475"/>
      <c r="SB1677" s="563"/>
    </row>
    <row r="1678" spans="1:496" s="476" customFormat="1">
      <c r="A1678" s="475"/>
      <c r="I1678" s="475"/>
      <c r="SB1678" s="563"/>
    </row>
    <row r="1679" spans="1:496" s="476" customFormat="1">
      <c r="A1679" s="475"/>
      <c r="I1679" s="475"/>
      <c r="SB1679" s="563"/>
    </row>
    <row r="1680" spans="1:496" s="476" customFormat="1">
      <c r="A1680" s="475"/>
      <c r="I1680" s="475"/>
      <c r="SB1680" s="563"/>
    </row>
    <row r="1681" spans="1:496" s="476" customFormat="1">
      <c r="A1681" s="475"/>
      <c r="I1681" s="475"/>
      <c r="SB1681" s="563"/>
    </row>
    <row r="1682" spans="1:496" s="476" customFormat="1">
      <c r="A1682" s="475"/>
      <c r="I1682" s="475"/>
      <c r="SB1682" s="563"/>
    </row>
    <row r="1683" spans="1:496" s="476" customFormat="1">
      <c r="A1683" s="475"/>
      <c r="I1683" s="475"/>
      <c r="SB1683" s="563"/>
    </row>
    <row r="1684" spans="1:496" s="476" customFormat="1">
      <c r="A1684" s="475"/>
      <c r="I1684" s="475"/>
      <c r="SB1684" s="563"/>
    </row>
    <row r="1685" spans="1:496" s="476" customFormat="1">
      <c r="A1685" s="475"/>
      <c r="I1685" s="475"/>
      <c r="SB1685" s="563"/>
    </row>
    <row r="1686" spans="1:496" s="476" customFormat="1">
      <c r="A1686" s="475"/>
      <c r="I1686" s="475"/>
      <c r="SB1686" s="563"/>
    </row>
    <row r="1687" spans="1:496" s="476" customFormat="1">
      <c r="A1687" s="475"/>
      <c r="I1687" s="475"/>
      <c r="SB1687" s="563"/>
    </row>
    <row r="1688" spans="1:496" s="476" customFormat="1">
      <c r="A1688" s="475"/>
      <c r="I1688" s="475"/>
      <c r="SB1688" s="563"/>
    </row>
    <row r="1689" spans="1:496" s="476" customFormat="1">
      <c r="A1689" s="475"/>
      <c r="I1689" s="475"/>
      <c r="SB1689" s="563"/>
    </row>
    <row r="1690" spans="1:496" s="476" customFormat="1">
      <c r="A1690" s="475"/>
      <c r="I1690" s="475"/>
      <c r="SB1690" s="563"/>
    </row>
    <row r="1691" spans="1:496" s="476" customFormat="1">
      <c r="A1691" s="475"/>
      <c r="I1691" s="475"/>
      <c r="SB1691" s="563"/>
    </row>
    <row r="1692" spans="1:496" s="476" customFormat="1">
      <c r="A1692" s="475"/>
      <c r="I1692" s="475"/>
      <c r="SB1692" s="563"/>
    </row>
    <row r="1693" spans="1:496" s="476" customFormat="1">
      <c r="A1693" s="475"/>
      <c r="I1693" s="475"/>
      <c r="SB1693" s="563"/>
    </row>
    <row r="1694" spans="1:496" s="476" customFormat="1">
      <c r="A1694" s="475"/>
      <c r="I1694" s="475"/>
      <c r="SB1694" s="563"/>
    </row>
    <row r="1695" spans="1:496" s="476" customFormat="1">
      <c r="A1695" s="475"/>
      <c r="I1695" s="475"/>
      <c r="SB1695" s="563"/>
    </row>
    <row r="1696" spans="1:496" s="476" customFormat="1">
      <c r="A1696" s="475"/>
      <c r="I1696" s="475"/>
      <c r="SB1696" s="563"/>
    </row>
    <row r="1697" spans="1:496" s="476" customFormat="1">
      <c r="A1697" s="475"/>
      <c r="I1697" s="475"/>
      <c r="SB1697" s="563"/>
    </row>
    <row r="1698" spans="1:496" s="476" customFormat="1">
      <c r="A1698" s="475"/>
      <c r="I1698" s="475"/>
      <c r="SB1698" s="563"/>
    </row>
    <row r="1699" spans="1:496" s="476" customFormat="1">
      <c r="A1699" s="475"/>
      <c r="I1699" s="475"/>
      <c r="SB1699" s="563"/>
    </row>
    <row r="1700" spans="1:496" s="476" customFormat="1">
      <c r="A1700" s="475"/>
      <c r="I1700" s="475"/>
      <c r="SB1700" s="563"/>
    </row>
    <row r="1701" spans="1:496" s="476" customFormat="1">
      <c r="A1701" s="475"/>
      <c r="I1701" s="475"/>
      <c r="SB1701" s="563"/>
    </row>
    <row r="1702" spans="1:496" s="476" customFormat="1">
      <c r="A1702" s="475"/>
      <c r="I1702" s="475"/>
      <c r="SB1702" s="563"/>
    </row>
    <row r="1703" spans="1:496" s="476" customFormat="1">
      <c r="A1703" s="475"/>
      <c r="I1703" s="475"/>
      <c r="SB1703" s="563"/>
    </row>
    <row r="1704" spans="1:496" s="476" customFormat="1">
      <c r="A1704" s="475"/>
      <c r="I1704" s="475"/>
      <c r="SB1704" s="563"/>
    </row>
    <row r="1705" spans="1:496" s="476" customFormat="1">
      <c r="A1705" s="475"/>
      <c r="I1705" s="475"/>
      <c r="SB1705" s="563"/>
    </row>
    <row r="1706" spans="1:496" s="476" customFormat="1">
      <c r="A1706" s="475"/>
      <c r="I1706" s="475"/>
      <c r="SB1706" s="563"/>
    </row>
    <row r="1707" spans="1:496" s="476" customFormat="1">
      <c r="A1707" s="475"/>
      <c r="I1707" s="475"/>
      <c r="SB1707" s="563"/>
    </row>
    <row r="1708" spans="1:496" s="476" customFormat="1">
      <c r="A1708" s="475"/>
      <c r="I1708" s="475"/>
      <c r="SB1708" s="563"/>
    </row>
    <row r="1709" spans="1:496" s="476" customFormat="1">
      <c r="A1709" s="475"/>
      <c r="I1709" s="475"/>
      <c r="SB1709" s="563"/>
    </row>
    <row r="1710" spans="1:496" s="476" customFormat="1">
      <c r="A1710" s="475"/>
      <c r="I1710" s="475"/>
      <c r="SB1710" s="563"/>
    </row>
    <row r="1711" spans="1:496" s="476" customFormat="1">
      <c r="A1711" s="475"/>
      <c r="I1711" s="475"/>
      <c r="SB1711" s="563"/>
    </row>
    <row r="1712" spans="1:496" s="476" customFormat="1">
      <c r="A1712" s="475"/>
      <c r="I1712" s="475"/>
      <c r="SB1712" s="563"/>
    </row>
    <row r="1713" spans="1:496" s="476" customFormat="1">
      <c r="A1713" s="475"/>
      <c r="I1713" s="475"/>
      <c r="SB1713" s="563"/>
    </row>
    <row r="1714" spans="1:496" s="476" customFormat="1">
      <c r="A1714" s="475"/>
      <c r="I1714" s="475"/>
      <c r="SB1714" s="563"/>
    </row>
    <row r="1715" spans="1:496" s="476" customFormat="1">
      <c r="A1715" s="475"/>
      <c r="I1715" s="475"/>
      <c r="SB1715" s="563"/>
    </row>
    <row r="1716" spans="1:496" s="476" customFormat="1">
      <c r="A1716" s="475"/>
      <c r="I1716" s="475"/>
      <c r="SB1716" s="563"/>
    </row>
    <row r="1717" spans="1:496" s="476" customFormat="1">
      <c r="A1717" s="475"/>
      <c r="I1717" s="475"/>
      <c r="SB1717" s="563"/>
    </row>
    <row r="1718" spans="1:496" s="476" customFormat="1">
      <c r="A1718" s="475"/>
      <c r="I1718" s="475"/>
      <c r="SB1718" s="563"/>
    </row>
    <row r="1719" spans="1:496" s="476" customFormat="1">
      <c r="A1719" s="475"/>
      <c r="I1719" s="475"/>
      <c r="SB1719" s="563"/>
    </row>
    <row r="1720" spans="1:496" s="476" customFormat="1">
      <c r="A1720" s="475"/>
      <c r="I1720" s="475"/>
      <c r="SB1720" s="563"/>
    </row>
    <row r="1721" spans="1:496" s="476" customFormat="1">
      <c r="A1721" s="475"/>
      <c r="I1721" s="475"/>
      <c r="SB1721" s="563"/>
    </row>
    <row r="1722" spans="1:496" s="476" customFormat="1">
      <c r="A1722" s="475"/>
      <c r="I1722" s="475"/>
      <c r="SB1722" s="563"/>
    </row>
    <row r="1723" spans="1:496" s="476" customFormat="1">
      <c r="A1723" s="475"/>
      <c r="I1723" s="475"/>
      <c r="SB1723" s="563"/>
    </row>
    <row r="1724" spans="1:496" s="476" customFormat="1">
      <c r="A1724" s="475"/>
      <c r="I1724" s="475"/>
      <c r="SB1724" s="563"/>
    </row>
    <row r="1725" spans="1:496" s="476" customFormat="1">
      <c r="A1725" s="475"/>
      <c r="I1725" s="475"/>
      <c r="SB1725" s="563"/>
    </row>
    <row r="1726" spans="1:496" s="476" customFormat="1">
      <c r="A1726" s="475"/>
      <c r="I1726" s="475"/>
      <c r="SB1726" s="563"/>
    </row>
    <row r="1727" spans="1:496" s="476" customFormat="1">
      <c r="A1727" s="475"/>
      <c r="I1727" s="475"/>
      <c r="SB1727" s="563"/>
    </row>
    <row r="1728" spans="1:496" s="476" customFormat="1">
      <c r="A1728" s="475"/>
      <c r="I1728" s="475"/>
      <c r="SB1728" s="563"/>
    </row>
    <row r="1729" spans="1:496" s="476" customFormat="1">
      <c r="A1729" s="475"/>
      <c r="I1729" s="475"/>
      <c r="SB1729" s="563"/>
    </row>
    <row r="1730" spans="1:496" s="476" customFormat="1">
      <c r="A1730" s="475"/>
      <c r="I1730" s="475"/>
      <c r="SB1730" s="563"/>
    </row>
    <row r="1731" spans="1:496" s="476" customFormat="1">
      <c r="A1731" s="475"/>
      <c r="I1731" s="475"/>
      <c r="SB1731" s="563"/>
    </row>
    <row r="1732" spans="1:496" s="476" customFormat="1">
      <c r="A1732" s="475"/>
      <c r="I1732" s="475"/>
      <c r="SB1732" s="563"/>
    </row>
    <row r="1733" spans="1:496" s="476" customFormat="1">
      <c r="A1733" s="475"/>
      <c r="I1733" s="475"/>
      <c r="SB1733" s="563"/>
    </row>
    <row r="1734" spans="1:496" s="476" customFormat="1">
      <c r="A1734" s="475"/>
      <c r="I1734" s="475"/>
      <c r="SB1734" s="563"/>
    </row>
    <row r="1735" spans="1:496" s="476" customFormat="1">
      <c r="A1735" s="475"/>
      <c r="I1735" s="475"/>
      <c r="SB1735" s="563"/>
    </row>
    <row r="1736" spans="1:496" s="476" customFormat="1">
      <c r="A1736" s="475"/>
      <c r="I1736" s="475"/>
      <c r="SB1736" s="563"/>
    </row>
    <row r="1737" spans="1:496" s="476" customFormat="1">
      <c r="A1737" s="475"/>
      <c r="I1737" s="475"/>
      <c r="SB1737" s="563"/>
    </row>
    <row r="1738" spans="1:496" s="476" customFormat="1">
      <c r="A1738" s="475"/>
      <c r="I1738" s="475"/>
      <c r="SB1738" s="563"/>
    </row>
    <row r="1739" spans="1:496" s="476" customFormat="1">
      <c r="A1739" s="475"/>
      <c r="I1739" s="475"/>
      <c r="SB1739" s="563"/>
    </row>
    <row r="1740" spans="1:496" s="476" customFormat="1">
      <c r="A1740" s="475"/>
      <c r="I1740" s="475"/>
      <c r="SB1740" s="563"/>
    </row>
    <row r="1741" spans="1:496" s="476" customFormat="1">
      <c r="A1741" s="475"/>
      <c r="I1741" s="475"/>
      <c r="SB1741" s="563"/>
    </row>
    <row r="1742" spans="1:496" s="476" customFormat="1">
      <c r="A1742" s="475"/>
      <c r="I1742" s="475"/>
      <c r="SB1742" s="563"/>
    </row>
    <row r="1743" spans="1:496" s="476" customFormat="1">
      <c r="A1743" s="475"/>
      <c r="I1743" s="475"/>
      <c r="SB1743" s="563"/>
    </row>
    <row r="1744" spans="1:496" s="476" customFormat="1">
      <c r="A1744" s="475"/>
      <c r="I1744" s="475"/>
      <c r="SB1744" s="563"/>
    </row>
    <row r="1745" spans="1:496" s="476" customFormat="1">
      <c r="A1745" s="475"/>
      <c r="I1745" s="475"/>
      <c r="SB1745" s="563"/>
    </row>
    <row r="1746" spans="1:496" s="476" customFormat="1">
      <c r="A1746" s="475"/>
      <c r="I1746" s="475"/>
      <c r="SB1746" s="563"/>
    </row>
    <row r="1747" spans="1:496" s="476" customFormat="1">
      <c r="A1747" s="475"/>
      <c r="I1747" s="475"/>
      <c r="SB1747" s="563"/>
    </row>
    <row r="1748" spans="1:496" s="476" customFormat="1">
      <c r="A1748" s="475"/>
      <c r="I1748" s="475"/>
      <c r="SB1748" s="563"/>
    </row>
    <row r="1749" spans="1:496" s="476" customFormat="1">
      <c r="A1749" s="475"/>
      <c r="I1749" s="475"/>
      <c r="SB1749" s="563"/>
    </row>
    <row r="1750" spans="1:496" s="476" customFormat="1">
      <c r="A1750" s="475"/>
      <c r="I1750" s="475"/>
      <c r="SB1750" s="563"/>
    </row>
    <row r="1751" spans="1:496" s="476" customFormat="1">
      <c r="A1751" s="475"/>
      <c r="I1751" s="475"/>
      <c r="SB1751" s="563"/>
    </row>
    <row r="1752" spans="1:496" s="476" customFormat="1">
      <c r="A1752" s="475"/>
      <c r="I1752" s="475"/>
      <c r="SB1752" s="563"/>
    </row>
    <row r="1753" spans="1:496" s="476" customFormat="1">
      <c r="A1753" s="475"/>
      <c r="I1753" s="475"/>
      <c r="SB1753" s="563"/>
    </row>
    <row r="1754" spans="1:496" s="476" customFormat="1">
      <c r="A1754" s="475"/>
      <c r="I1754" s="475"/>
      <c r="SB1754" s="563"/>
    </row>
    <row r="1755" spans="1:496" s="476" customFormat="1">
      <c r="A1755" s="475"/>
      <c r="I1755" s="475"/>
      <c r="SB1755" s="563"/>
    </row>
    <row r="1756" spans="1:496" s="476" customFormat="1">
      <c r="A1756" s="475"/>
      <c r="I1756" s="475"/>
      <c r="SB1756" s="563"/>
    </row>
    <row r="1757" spans="1:496" s="476" customFormat="1">
      <c r="A1757" s="475"/>
      <c r="I1757" s="475"/>
      <c r="SB1757" s="563"/>
    </row>
    <row r="1758" spans="1:496" s="476" customFormat="1">
      <c r="A1758" s="475"/>
      <c r="I1758" s="475"/>
      <c r="SB1758" s="563"/>
    </row>
    <row r="1759" spans="1:496" s="476" customFormat="1">
      <c r="A1759" s="475"/>
      <c r="I1759" s="475"/>
      <c r="SB1759" s="563"/>
    </row>
    <row r="1760" spans="1:496" s="476" customFormat="1">
      <c r="A1760" s="475"/>
      <c r="I1760" s="475"/>
      <c r="SB1760" s="563"/>
    </row>
    <row r="1761" spans="1:496" s="476" customFormat="1">
      <c r="A1761" s="475"/>
      <c r="I1761" s="475"/>
      <c r="SB1761" s="563"/>
    </row>
    <row r="1762" spans="1:496" s="476" customFormat="1">
      <c r="A1762" s="475"/>
      <c r="I1762" s="475"/>
      <c r="SB1762" s="563"/>
    </row>
    <row r="1763" spans="1:496" s="476" customFormat="1">
      <c r="A1763" s="475"/>
      <c r="I1763" s="475"/>
      <c r="SB1763" s="563"/>
    </row>
    <row r="1764" spans="1:496" s="476" customFormat="1">
      <c r="A1764" s="475"/>
      <c r="I1764" s="475"/>
      <c r="SB1764" s="563"/>
    </row>
    <row r="1765" spans="1:496" s="476" customFormat="1">
      <c r="A1765" s="475"/>
      <c r="I1765" s="475"/>
      <c r="SB1765" s="563"/>
    </row>
    <row r="1766" spans="1:496" s="476" customFormat="1">
      <c r="A1766" s="475"/>
      <c r="I1766" s="475"/>
      <c r="SB1766" s="563"/>
    </row>
    <row r="1767" spans="1:496" s="476" customFormat="1">
      <c r="A1767" s="475"/>
      <c r="I1767" s="475"/>
      <c r="SB1767" s="563"/>
    </row>
    <row r="1768" spans="1:496" s="476" customFormat="1">
      <c r="A1768" s="475"/>
      <c r="I1768" s="475"/>
      <c r="SB1768" s="563"/>
    </row>
    <row r="1769" spans="1:496" s="476" customFormat="1">
      <c r="A1769" s="475"/>
      <c r="I1769" s="475"/>
      <c r="SB1769" s="563"/>
    </row>
    <row r="1770" spans="1:496" s="476" customFormat="1">
      <c r="A1770" s="475"/>
      <c r="I1770" s="475"/>
      <c r="SB1770" s="563"/>
    </row>
    <row r="1771" spans="1:496" s="476" customFormat="1">
      <c r="A1771" s="475"/>
      <c r="I1771" s="475"/>
      <c r="SB1771" s="563"/>
    </row>
    <row r="1772" spans="1:496" s="476" customFormat="1">
      <c r="A1772" s="475"/>
      <c r="I1772" s="475"/>
      <c r="SB1772" s="563"/>
    </row>
    <row r="1773" spans="1:496" s="476" customFormat="1">
      <c r="A1773" s="475"/>
      <c r="I1773" s="475"/>
      <c r="SB1773" s="563"/>
    </row>
    <row r="1774" spans="1:496" s="476" customFormat="1">
      <c r="A1774" s="475"/>
      <c r="I1774" s="475"/>
      <c r="SB1774" s="563"/>
    </row>
    <row r="1775" spans="1:496" s="476" customFormat="1">
      <c r="A1775" s="475"/>
      <c r="I1775" s="475"/>
      <c r="SB1775" s="563"/>
    </row>
    <row r="1776" spans="1:496" s="476" customFormat="1">
      <c r="A1776" s="475"/>
      <c r="I1776" s="475"/>
      <c r="SB1776" s="563"/>
    </row>
    <row r="1777" spans="1:496" s="476" customFormat="1">
      <c r="A1777" s="475"/>
      <c r="I1777" s="475"/>
      <c r="SB1777" s="563"/>
    </row>
    <row r="1778" spans="1:496" s="476" customFormat="1">
      <c r="A1778" s="475"/>
      <c r="I1778" s="475"/>
      <c r="SB1778" s="563"/>
    </row>
    <row r="1779" spans="1:496" s="476" customFormat="1">
      <c r="A1779" s="475"/>
      <c r="I1779" s="475"/>
      <c r="SB1779" s="563"/>
    </row>
    <row r="1780" spans="1:496" s="476" customFormat="1">
      <c r="A1780" s="475"/>
      <c r="I1780" s="475"/>
      <c r="SB1780" s="563"/>
    </row>
    <row r="1781" spans="1:496" s="476" customFormat="1">
      <c r="A1781" s="475"/>
      <c r="I1781" s="475"/>
      <c r="SB1781" s="563"/>
    </row>
    <row r="1782" spans="1:496" s="476" customFormat="1">
      <c r="A1782" s="475"/>
      <c r="I1782" s="475"/>
      <c r="SB1782" s="563"/>
    </row>
    <row r="1783" spans="1:496" s="476" customFormat="1">
      <c r="A1783" s="475"/>
      <c r="I1783" s="475"/>
      <c r="SB1783" s="563"/>
    </row>
    <row r="1784" spans="1:496" s="476" customFormat="1">
      <c r="A1784" s="475"/>
      <c r="I1784" s="475"/>
      <c r="SB1784" s="563"/>
    </row>
    <row r="1785" spans="1:496" s="476" customFormat="1">
      <c r="A1785" s="475"/>
      <c r="I1785" s="475"/>
      <c r="SB1785" s="563"/>
    </row>
    <row r="1786" spans="1:496" s="476" customFormat="1">
      <c r="A1786" s="475"/>
      <c r="I1786" s="475"/>
      <c r="SB1786" s="563"/>
    </row>
    <row r="1787" spans="1:496" s="476" customFormat="1">
      <c r="A1787" s="475"/>
      <c r="I1787" s="475"/>
      <c r="SB1787" s="563"/>
    </row>
    <row r="1788" spans="1:496" s="476" customFormat="1">
      <c r="A1788" s="475"/>
      <c r="I1788" s="475"/>
      <c r="SB1788" s="563"/>
    </row>
    <row r="1789" spans="1:496" s="476" customFormat="1">
      <c r="A1789" s="475"/>
      <c r="I1789" s="475"/>
      <c r="SB1789" s="563"/>
    </row>
    <row r="1790" spans="1:496" s="476" customFormat="1">
      <c r="A1790" s="475"/>
      <c r="I1790" s="475"/>
      <c r="SB1790" s="563"/>
    </row>
    <row r="1791" spans="1:496" s="476" customFormat="1">
      <c r="A1791" s="475"/>
      <c r="I1791" s="475"/>
      <c r="SB1791" s="563"/>
    </row>
    <row r="1792" spans="1:496" s="476" customFormat="1">
      <c r="A1792" s="475"/>
      <c r="I1792" s="475"/>
      <c r="SB1792" s="563"/>
    </row>
    <row r="1793" spans="1:496" s="476" customFormat="1">
      <c r="A1793" s="475"/>
      <c r="I1793" s="475"/>
      <c r="SB1793" s="563"/>
    </row>
    <row r="1794" spans="1:496" s="476" customFormat="1">
      <c r="A1794" s="475"/>
      <c r="I1794" s="475"/>
      <c r="SB1794" s="563"/>
    </row>
    <row r="1795" spans="1:496" s="476" customFormat="1">
      <c r="A1795" s="475"/>
      <c r="I1795" s="475"/>
      <c r="SB1795" s="563"/>
    </row>
    <row r="1796" spans="1:496" s="476" customFormat="1">
      <c r="A1796" s="475"/>
      <c r="I1796" s="475"/>
      <c r="SB1796" s="563"/>
    </row>
    <row r="1797" spans="1:496" s="476" customFormat="1">
      <c r="A1797" s="475"/>
      <c r="I1797" s="475"/>
      <c r="SB1797" s="563"/>
    </row>
    <row r="1798" spans="1:496" s="476" customFormat="1">
      <c r="A1798" s="475"/>
      <c r="I1798" s="475"/>
      <c r="SB1798" s="563"/>
    </row>
    <row r="1799" spans="1:496" s="476" customFormat="1">
      <c r="A1799" s="475"/>
      <c r="I1799" s="475"/>
      <c r="SB1799" s="563"/>
    </row>
    <row r="1800" spans="1:496" s="476" customFormat="1">
      <c r="A1800" s="475"/>
      <c r="I1800" s="475"/>
      <c r="SB1800" s="563"/>
    </row>
    <row r="1801" spans="1:496" s="476" customFormat="1">
      <c r="A1801" s="475"/>
      <c r="I1801" s="475"/>
      <c r="SB1801" s="563"/>
    </row>
    <row r="1802" spans="1:496" s="476" customFormat="1">
      <c r="A1802" s="475"/>
      <c r="I1802" s="475"/>
      <c r="SB1802" s="563"/>
    </row>
    <row r="1803" spans="1:496" s="476" customFormat="1">
      <c r="A1803" s="475"/>
      <c r="I1803" s="475"/>
      <c r="SB1803" s="563"/>
    </row>
    <row r="1804" spans="1:496" s="476" customFormat="1">
      <c r="A1804" s="475"/>
      <c r="I1804" s="475"/>
      <c r="SB1804" s="563"/>
    </row>
    <row r="1805" spans="1:496" s="476" customFormat="1">
      <c r="A1805" s="475"/>
      <c r="I1805" s="475"/>
      <c r="SB1805" s="563"/>
    </row>
    <row r="1806" spans="1:496" s="476" customFormat="1">
      <c r="A1806" s="475"/>
      <c r="I1806" s="475"/>
      <c r="SB1806" s="563"/>
    </row>
    <row r="1807" spans="1:496" s="476" customFormat="1">
      <c r="A1807" s="475"/>
      <c r="I1807" s="475"/>
      <c r="SB1807" s="563"/>
    </row>
    <row r="1808" spans="1:496" s="476" customFormat="1">
      <c r="A1808" s="475"/>
      <c r="I1808" s="475"/>
      <c r="SB1808" s="563"/>
    </row>
    <row r="1809" spans="1:496" s="476" customFormat="1">
      <c r="A1809" s="475"/>
      <c r="I1809" s="475"/>
      <c r="SB1809" s="563"/>
    </row>
    <row r="1810" spans="1:496" s="476" customFormat="1">
      <c r="A1810" s="475"/>
      <c r="I1810" s="475"/>
      <c r="SB1810" s="563"/>
    </row>
    <row r="1811" spans="1:496" s="476" customFormat="1">
      <c r="A1811" s="475"/>
      <c r="I1811" s="475"/>
      <c r="SB1811" s="563"/>
    </row>
    <row r="1812" spans="1:496" s="476" customFormat="1">
      <c r="A1812" s="475"/>
      <c r="I1812" s="475"/>
      <c r="SB1812" s="563"/>
    </row>
    <row r="1813" spans="1:496" s="476" customFormat="1">
      <c r="A1813" s="475"/>
      <c r="I1813" s="475"/>
      <c r="SB1813" s="563"/>
    </row>
    <row r="1814" spans="1:496" s="476" customFormat="1">
      <c r="A1814" s="475"/>
      <c r="I1814" s="475"/>
      <c r="SB1814" s="563"/>
    </row>
    <row r="1815" spans="1:496" s="476" customFormat="1">
      <c r="A1815" s="475"/>
      <c r="I1815" s="475"/>
      <c r="SB1815" s="563"/>
    </row>
    <row r="1816" spans="1:496" s="476" customFormat="1">
      <c r="A1816" s="475"/>
      <c r="I1816" s="475"/>
      <c r="SB1816" s="563"/>
    </row>
    <row r="1817" spans="1:496" s="476" customFormat="1">
      <c r="A1817" s="475"/>
      <c r="I1817" s="475"/>
      <c r="SB1817" s="563"/>
    </row>
    <row r="1818" spans="1:496" s="476" customFormat="1">
      <c r="A1818" s="475"/>
      <c r="I1818" s="475"/>
      <c r="SB1818" s="563"/>
    </row>
    <row r="1819" spans="1:496" s="476" customFormat="1">
      <c r="A1819" s="475"/>
      <c r="I1819" s="475"/>
      <c r="SB1819" s="563"/>
    </row>
    <row r="1820" spans="1:496" s="476" customFormat="1">
      <c r="A1820" s="475"/>
      <c r="I1820" s="475"/>
      <c r="SB1820" s="563"/>
    </row>
    <row r="1821" spans="1:496" s="476" customFormat="1">
      <c r="A1821" s="475"/>
      <c r="I1821" s="475"/>
      <c r="SB1821" s="563"/>
    </row>
    <row r="1822" spans="1:496" s="476" customFormat="1">
      <c r="A1822" s="475"/>
      <c r="I1822" s="475"/>
      <c r="SB1822" s="563"/>
    </row>
    <row r="1823" spans="1:496" s="476" customFormat="1">
      <c r="A1823" s="475"/>
      <c r="I1823" s="475"/>
      <c r="SB1823" s="563"/>
    </row>
    <row r="1824" spans="1:496" s="476" customFormat="1">
      <c r="A1824" s="475"/>
      <c r="I1824" s="475"/>
      <c r="SB1824" s="563"/>
    </row>
    <row r="1825" spans="1:496" s="476" customFormat="1">
      <c r="A1825" s="475"/>
      <c r="I1825" s="475"/>
      <c r="SB1825" s="563"/>
    </row>
    <row r="1826" spans="1:496" s="476" customFormat="1">
      <c r="A1826" s="475"/>
      <c r="I1826" s="475"/>
      <c r="SB1826" s="563"/>
    </row>
    <row r="1827" spans="1:496" s="476" customFormat="1">
      <c r="A1827" s="475"/>
      <c r="I1827" s="475"/>
      <c r="SB1827" s="563"/>
    </row>
    <row r="1828" spans="1:496" s="476" customFormat="1">
      <c r="A1828" s="475"/>
      <c r="I1828" s="475"/>
      <c r="SB1828" s="563"/>
    </row>
    <row r="1829" spans="1:496" s="476" customFormat="1">
      <c r="A1829" s="475"/>
      <c r="I1829" s="475"/>
      <c r="SB1829" s="563"/>
    </row>
    <row r="1830" spans="1:496" s="476" customFormat="1">
      <c r="A1830" s="475"/>
      <c r="I1830" s="475"/>
      <c r="SB1830" s="563"/>
    </row>
    <row r="1831" spans="1:496" s="476" customFormat="1">
      <c r="A1831" s="475"/>
      <c r="I1831" s="475"/>
      <c r="SB1831" s="563"/>
    </row>
    <row r="1832" spans="1:496" s="476" customFormat="1">
      <c r="A1832" s="475"/>
      <c r="I1832" s="475"/>
      <c r="SB1832" s="563"/>
    </row>
    <row r="1833" spans="1:496" s="476" customFormat="1">
      <c r="A1833" s="475"/>
      <c r="I1833" s="475"/>
      <c r="SB1833" s="563"/>
    </row>
    <row r="1834" spans="1:496" s="476" customFormat="1">
      <c r="A1834" s="475"/>
      <c r="I1834" s="475"/>
      <c r="SB1834" s="563"/>
    </row>
    <row r="1835" spans="1:496" s="476" customFormat="1">
      <c r="A1835" s="475"/>
      <c r="I1835" s="475"/>
      <c r="SB1835" s="563"/>
    </row>
    <row r="1836" spans="1:496" s="476" customFormat="1">
      <c r="A1836" s="475"/>
      <c r="I1836" s="475"/>
      <c r="SB1836" s="563"/>
    </row>
    <row r="1837" spans="1:496" s="476" customFormat="1">
      <c r="A1837" s="475"/>
      <c r="I1837" s="475"/>
      <c r="SB1837" s="563"/>
    </row>
    <row r="1838" spans="1:496" s="476" customFormat="1">
      <c r="A1838" s="475"/>
      <c r="I1838" s="475"/>
      <c r="SB1838" s="563"/>
    </row>
    <row r="1839" spans="1:496" s="476" customFormat="1">
      <c r="A1839" s="475"/>
      <c r="I1839" s="475"/>
      <c r="SB1839" s="563"/>
    </row>
    <row r="1840" spans="1:496" s="476" customFormat="1">
      <c r="A1840" s="475"/>
      <c r="I1840" s="475"/>
      <c r="SB1840" s="563"/>
    </row>
    <row r="1841" spans="1:496" s="476" customFormat="1">
      <c r="A1841" s="475"/>
      <c r="I1841" s="475"/>
      <c r="SB1841" s="563"/>
    </row>
    <row r="1842" spans="1:496" s="476" customFormat="1">
      <c r="A1842" s="475"/>
      <c r="I1842" s="475"/>
      <c r="SB1842" s="563"/>
    </row>
    <row r="1843" spans="1:496" s="476" customFormat="1">
      <c r="A1843" s="475"/>
      <c r="I1843" s="475"/>
      <c r="SB1843" s="563"/>
    </row>
    <row r="1844" spans="1:496" s="476" customFormat="1">
      <c r="A1844" s="475"/>
      <c r="I1844" s="475"/>
      <c r="SB1844" s="563"/>
    </row>
    <row r="1845" spans="1:496" s="476" customFormat="1">
      <c r="A1845" s="475"/>
      <c r="I1845" s="475"/>
      <c r="SB1845" s="563"/>
    </row>
    <row r="1846" spans="1:496" s="476" customFormat="1">
      <c r="A1846" s="475"/>
      <c r="I1846" s="475"/>
      <c r="SB1846" s="563"/>
    </row>
    <row r="1847" spans="1:496" s="476" customFormat="1">
      <c r="A1847" s="475"/>
      <c r="I1847" s="475"/>
      <c r="SB1847" s="563"/>
    </row>
    <row r="1848" spans="1:496" s="476" customFormat="1">
      <c r="A1848" s="475"/>
      <c r="I1848" s="475"/>
      <c r="SB1848" s="563"/>
    </row>
    <row r="1849" spans="1:496" s="476" customFormat="1">
      <c r="A1849" s="475"/>
      <c r="I1849" s="475"/>
      <c r="SB1849" s="563"/>
    </row>
    <row r="1850" spans="1:496" s="476" customFormat="1">
      <c r="A1850" s="475"/>
      <c r="I1850" s="475"/>
      <c r="SB1850" s="563"/>
    </row>
    <row r="1851" spans="1:496" s="476" customFormat="1">
      <c r="A1851" s="475"/>
      <c r="I1851" s="475"/>
      <c r="SB1851" s="563"/>
    </row>
    <row r="1852" spans="1:496" s="476" customFormat="1">
      <c r="A1852" s="475"/>
      <c r="I1852" s="475"/>
      <c r="SB1852" s="563"/>
    </row>
    <row r="1853" spans="1:496" s="476" customFormat="1">
      <c r="A1853" s="475"/>
      <c r="I1853" s="475"/>
      <c r="SB1853" s="563"/>
    </row>
    <row r="1854" spans="1:496" s="476" customFormat="1">
      <c r="A1854" s="475"/>
      <c r="I1854" s="475"/>
      <c r="SB1854" s="563"/>
    </row>
    <row r="1855" spans="1:496" s="476" customFormat="1">
      <c r="A1855" s="475"/>
      <c r="I1855" s="475"/>
      <c r="SB1855" s="563"/>
    </row>
    <row r="1856" spans="1:496" s="476" customFormat="1">
      <c r="A1856" s="475"/>
      <c r="I1856" s="475"/>
      <c r="SB1856" s="563"/>
    </row>
    <row r="1857" spans="1:496" s="476" customFormat="1">
      <c r="A1857" s="475"/>
      <c r="I1857" s="475"/>
      <c r="SB1857" s="563"/>
    </row>
    <row r="1858" spans="1:496" s="476" customFormat="1">
      <c r="A1858" s="475"/>
      <c r="I1858" s="475"/>
      <c r="SB1858" s="563"/>
    </row>
    <row r="1859" spans="1:496" s="476" customFormat="1">
      <c r="A1859" s="475"/>
      <c r="I1859" s="475"/>
      <c r="SB1859" s="563"/>
    </row>
    <row r="1860" spans="1:496" s="476" customFormat="1">
      <c r="A1860" s="475"/>
      <c r="I1860" s="475"/>
      <c r="SB1860" s="563"/>
    </row>
    <row r="1861" spans="1:496" s="476" customFormat="1">
      <c r="A1861" s="475"/>
      <c r="I1861" s="475"/>
      <c r="SB1861" s="563"/>
    </row>
    <row r="1862" spans="1:496" s="476" customFormat="1">
      <c r="A1862" s="475"/>
      <c r="I1862" s="475"/>
      <c r="SB1862" s="563"/>
    </row>
    <row r="1863" spans="1:496" s="476" customFormat="1">
      <c r="A1863" s="475"/>
      <c r="I1863" s="475"/>
      <c r="SB1863" s="563"/>
    </row>
    <row r="1864" spans="1:496" s="476" customFormat="1">
      <c r="A1864" s="475"/>
      <c r="I1864" s="475"/>
      <c r="SB1864" s="563"/>
    </row>
    <row r="1865" spans="1:496" s="476" customFormat="1">
      <c r="A1865" s="475"/>
      <c r="I1865" s="475"/>
      <c r="SB1865" s="563"/>
    </row>
    <row r="1866" spans="1:496" s="476" customFormat="1">
      <c r="A1866" s="475"/>
      <c r="I1866" s="475"/>
      <c r="SB1866" s="563"/>
    </row>
    <row r="1867" spans="1:496" s="476" customFormat="1">
      <c r="A1867" s="475"/>
      <c r="I1867" s="475"/>
      <c r="SB1867" s="563"/>
    </row>
    <row r="1868" spans="1:496" s="476" customFormat="1">
      <c r="A1868" s="475"/>
      <c r="I1868" s="475"/>
      <c r="SB1868" s="563"/>
    </row>
    <row r="1869" spans="1:496" s="476" customFormat="1">
      <c r="A1869" s="475"/>
      <c r="I1869" s="475"/>
      <c r="SB1869" s="563"/>
    </row>
    <row r="1870" spans="1:496" s="476" customFormat="1">
      <c r="A1870" s="475"/>
      <c r="I1870" s="475"/>
      <c r="SB1870" s="563"/>
    </row>
    <row r="1871" spans="1:496" s="476" customFormat="1">
      <c r="A1871" s="475"/>
      <c r="I1871" s="475"/>
      <c r="SB1871" s="563"/>
    </row>
    <row r="1872" spans="1:496" s="476" customFormat="1">
      <c r="A1872" s="475"/>
      <c r="I1872" s="475"/>
      <c r="SB1872" s="563"/>
    </row>
    <row r="1873" spans="1:496" s="476" customFormat="1">
      <c r="A1873" s="475"/>
      <c r="I1873" s="475"/>
      <c r="SB1873" s="563"/>
    </row>
    <row r="1874" spans="1:496" s="476" customFormat="1">
      <c r="A1874" s="475"/>
      <c r="I1874" s="475"/>
      <c r="SB1874" s="563"/>
    </row>
    <row r="1875" spans="1:496" s="476" customFormat="1">
      <c r="A1875" s="475"/>
      <c r="I1875" s="475"/>
      <c r="SB1875" s="563"/>
    </row>
    <row r="1876" spans="1:496" s="476" customFormat="1">
      <c r="A1876" s="475"/>
      <c r="I1876" s="475"/>
      <c r="SB1876" s="563"/>
    </row>
    <row r="1877" spans="1:496" s="476" customFormat="1">
      <c r="A1877" s="475"/>
      <c r="I1877" s="475"/>
      <c r="SB1877" s="563"/>
    </row>
    <row r="1878" spans="1:496" s="476" customFormat="1">
      <c r="A1878" s="475"/>
      <c r="I1878" s="475"/>
      <c r="SB1878" s="563"/>
    </row>
    <row r="1879" spans="1:496" s="476" customFormat="1">
      <c r="A1879" s="475"/>
      <c r="I1879" s="475"/>
      <c r="SB1879" s="563"/>
    </row>
    <row r="1880" spans="1:496" s="476" customFormat="1">
      <c r="A1880" s="475"/>
      <c r="I1880" s="475"/>
      <c r="SB1880" s="563"/>
    </row>
    <row r="1881" spans="1:496" s="476" customFormat="1">
      <c r="A1881" s="475"/>
      <c r="I1881" s="475"/>
      <c r="SB1881" s="563"/>
    </row>
    <row r="1882" spans="1:496" s="476" customFormat="1">
      <c r="A1882" s="475"/>
      <c r="I1882" s="475"/>
      <c r="SB1882" s="563"/>
    </row>
    <row r="1883" spans="1:496" s="476" customFormat="1">
      <c r="A1883" s="475"/>
      <c r="I1883" s="475"/>
      <c r="SB1883" s="563"/>
    </row>
    <row r="1884" spans="1:496" s="476" customFormat="1">
      <c r="A1884" s="475"/>
      <c r="I1884" s="475"/>
      <c r="SB1884" s="563"/>
    </row>
    <row r="1885" spans="1:496" s="476" customFormat="1">
      <c r="A1885" s="475"/>
      <c r="I1885" s="475"/>
      <c r="SB1885" s="563"/>
    </row>
    <row r="1886" spans="1:496" s="476" customFormat="1">
      <c r="A1886" s="475"/>
      <c r="I1886" s="475"/>
      <c r="SB1886" s="563"/>
    </row>
    <row r="1887" spans="1:496" s="476" customFormat="1">
      <c r="A1887" s="475"/>
      <c r="I1887" s="475"/>
      <c r="SB1887" s="563"/>
    </row>
    <row r="1888" spans="1:496" s="476" customFormat="1">
      <c r="A1888" s="475"/>
      <c r="I1888" s="475"/>
      <c r="SB1888" s="563"/>
    </row>
    <row r="1889" spans="1:496" s="476" customFormat="1">
      <c r="A1889" s="475"/>
      <c r="I1889" s="475"/>
      <c r="SB1889" s="563"/>
    </row>
    <row r="1890" spans="1:496" s="476" customFormat="1">
      <c r="A1890" s="475"/>
      <c r="I1890" s="475"/>
      <c r="SB1890" s="563"/>
    </row>
    <row r="1891" spans="1:496" s="476" customFormat="1">
      <c r="A1891" s="475"/>
      <c r="I1891" s="475"/>
      <c r="SB1891" s="563"/>
    </row>
    <row r="1892" spans="1:496" s="476" customFormat="1">
      <c r="A1892" s="475"/>
      <c r="I1892" s="475"/>
      <c r="SB1892" s="563"/>
    </row>
    <row r="1893" spans="1:496" s="476" customFormat="1">
      <c r="A1893" s="475"/>
      <c r="I1893" s="475"/>
      <c r="SB1893" s="563"/>
    </row>
    <row r="1894" spans="1:496" s="476" customFormat="1">
      <c r="A1894" s="475"/>
      <c r="I1894" s="475"/>
      <c r="SB1894" s="563"/>
    </row>
    <row r="1895" spans="1:496" s="476" customFormat="1">
      <c r="A1895" s="475"/>
      <c r="I1895" s="475"/>
      <c r="SB1895" s="563"/>
    </row>
    <row r="1896" spans="1:496" s="476" customFormat="1">
      <c r="A1896" s="475"/>
      <c r="I1896" s="475"/>
      <c r="SB1896" s="563"/>
    </row>
    <row r="1897" spans="1:496" s="476" customFormat="1">
      <c r="A1897" s="475"/>
      <c r="I1897" s="475"/>
      <c r="SB1897" s="563"/>
    </row>
    <row r="1898" spans="1:496" s="476" customFormat="1">
      <c r="A1898" s="475"/>
      <c r="I1898" s="475"/>
      <c r="SB1898" s="563"/>
    </row>
  </sheetData>
  <mergeCells count="2">
    <mergeCell ref="B2:D2"/>
    <mergeCell ref="B28:C39"/>
  </mergeCells>
  <phoneticPr fontId="3" type="noConversion"/>
  <dataValidations count="4">
    <dataValidation type="list" allowBlank="1" showInputMessage="1" showErrorMessage="1" sqref="C9" xr:uid="{73F8C136-8BB7-4E43-B1C9-899E9647555A}">
      <formula1>$L$2:$II$2</formula1>
    </dataValidation>
    <dataValidation type="list" allowBlank="1" showInputMessage="1" showErrorMessage="1" sqref="C7:C8" xr:uid="{CF547058-72D0-4A14-B69D-20FAD711493D}">
      <formula1>$L$2:$RS$2</formula1>
    </dataValidation>
    <dataValidation type="list" allowBlank="1" showInputMessage="1" showErrorMessage="1" sqref="F27:F28" xr:uid="{94A732EF-BD14-4CB8-A5EA-044C88EDFA77}">
      <formula1>$I$2:$I$3</formula1>
    </dataValidation>
    <dataValidation type="list" allowBlank="1" showInputMessage="1" showErrorMessage="1" promptTitle="Select WBS Code" prompt="Select WBS Code" sqref="A4" xr:uid="{D9BCC4D8-D4DB-4CCA-86B0-0E7D077880E5}">
      <formula1>$H$7:$H$28</formula1>
    </dataValidation>
  </dataValidations>
  <pageMargins left="0.75" right="0.75" top="1" bottom="1" header="0.5" footer="0.5"/>
  <pageSetup orientation="landscape" r:id="rId1"/>
  <headerFooter alignWithMargins="0"/>
  <colBreaks count="1" manualBreakCount="1">
    <brk id="6"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405E-F50D-4C40-8499-7DD8008ADFF2}">
  <dimension ref="A1:W35"/>
  <sheetViews>
    <sheetView workbookViewId="0">
      <selection activeCell="R25" sqref="R25"/>
    </sheetView>
  </sheetViews>
  <sheetFormatPr defaultColWidth="9.140625" defaultRowHeight="15"/>
  <cols>
    <col min="1" max="1" width="17" style="633" bestFit="1" customWidth="1"/>
    <col min="2" max="2" width="10.7109375" style="633" bestFit="1" customWidth="1"/>
    <col min="3" max="5" width="9.140625" style="633"/>
    <col min="6" max="6" width="9" style="633" bestFit="1" customWidth="1"/>
    <col min="7" max="7" width="9.140625" style="633" hidden="1" customWidth="1"/>
    <col min="8" max="8" width="46" style="633" hidden="1" customWidth="1"/>
    <col min="9" max="9" width="9" style="633" customWidth="1"/>
    <col min="10" max="10" width="11.140625" style="633" bestFit="1" customWidth="1"/>
    <col min="11" max="11" width="6" style="633" bestFit="1" customWidth="1"/>
    <col min="12" max="16384" width="9.140625" style="633"/>
  </cols>
  <sheetData>
    <row r="1" spans="1:23">
      <c r="A1" s="628" t="s">
        <v>1160</v>
      </c>
      <c r="B1" s="629" t="s">
        <v>1161</v>
      </c>
      <c r="C1" s="630"/>
      <c r="D1" s="631"/>
      <c r="E1" s="631"/>
      <c r="F1" s="632"/>
      <c r="H1" s="633" t="s">
        <v>1162</v>
      </c>
      <c r="K1" s="633" t="s">
        <v>1163</v>
      </c>
    </row>
    <row r="2" spans="1:23">
      <c r="A2" s="634"/>
      <c r="B2" s="633" t="s">
        <v>1164</v>
      </c>
      <c r="C2" s="633" t="s">
        <v>1165</v>
      </c>
      <c r="D2" s="633" t="s">
        <v>1166</v>
      </c>
      <c r="F2" s="635" t="s">
        <v>332</v>
      </c>
      <c r="G2" s="633">
        <v>1</v>
      </c>
      <c r="H2" s="636" t="s">
        <v>1167</v>
      </c>
      <c r="I2" s="636"/>
      <c r="J2" s="637" t="s">
        <v>1168</v>
      </c>
      <c r="K2" s="637">
        <v>31</v>
      </c>
    </row>
    <row r="3" spans="1:23" ht="15" customHeight="1">
      <c r="A3" s="634" t="s">
        <v>1169</v>
      </c>
      <c r="B3" s="638">
        <v>10</v>
      </c>
      <c r="C3" s="638">
        <v>12</v>
      </c>
      <c r="D3" s="638">
        <v>2024</v>
      </c>
      <c r="E3" s="639"/>
      <c r="F3" s="640" t="str">
        <f>IF(IF(OR(B3=10,B3=11,B3=12),"Q1",IF(OR(B3=1,B3=2,B3=3),"Q2",IF(OR(B3=4,B3=5,B3=6),"Q3",IF(OR(B3=7,B3=8,B3=9),"Q4"))))="Q1",(D3+1)&amp;IF(OR(B3=10,B3=11,B3=12),"Q1",IF(OR(B3=1,B3=2,B3=3),"Q2",IF(OR(B3=4,B3=5,B3=6),"Q3",IF(OR(B3=7,B3=8,B3=9),"Q4")))),D3&amp;IF(OR(B3=10,B3=11,B3=12),"Q1",IF(OR(B3=1,B3=2,B3=3),"Q2",IF(OR(B3=4,B3=5,B3=6),"Q3",IF(OR(B3=7,B3=8,B3=9),"Q4")))))</f>
        <v>2025Q1</v>
      </c>
      <c r="G3" s="633">
        <v>2</v>
      </c>
      <c r="H3" s="636" t="s">
        <v>1170</v>
      </c>
      <c r="I3" s="636"/>
      <c r="J3" s="637" t="s">
        <v>1171</v>
      </c>
      <c r="K3" s="637">
        <v>28.25</v>
      </c>
      <c r="O3" s="749" t="s">
        <v>1172</v>
      </c>
      <c r="P3" s="749"/>
      <c r="Q3" s="749"/>
      <c r="R3" s="749"/>
      <c r="S3" s="749"/>
      <c r="T3" s="749"/>
      <c r="U3" s="749"/>
      <c r="V3" s="749"/>
      <c r="W3" s="749"/>
    </row>
    <row r="4" spans="1:23">
      <c r="A4" s="634" t="s">
        <v>1173</v>
      </c>
      <c r="B4" s="638">
        <v>3</v>
      </c>
      <c r="C4" s="638">
        <v>12</v>
      </c>
      <c r="D4" s="638">
        <v>2030</v>
      </c>
      <c r="E4" s="639"/>
      <c r="F4" s="640" t="str">
        <f>IF(IF(OR(B4=10,B4=11,B4=12),"Q1",IF(OR(B4=1,B4=2,B4=3),"Q2",IF(OR(B4=4,B4=5,B4=6),"Q3",IF(OR(B4=7,B4=8,B4=9),"Q4"))))="Q1",(D4+1)&amp;IF(OR(B4=10,B4=11,B4=12),"Q1",IF(OR(B4=1,B4=2,B4=3),"Q2",IF(OR(B4=4,B4=5,B4=6),"Q3",IF(OR(B4=7,B4=8,B4=9),"Q4")))),D4&amp;IF(OR(B4=10,B4=11,B4=12),"Q1",IF(OR(B4=1,B4=2,B4=3),"Q2",IF(OR(B4=4,B4=5,B4=6),"Q3",IF(OR(B4=7,B4=8,B4=9),"Q4")))))</f>
        <v>2030Q2</v>
      </c>
      <c r="G4" s="633">
        <v>3</v>
      </c>
      <c r="H4" s="636" t="s">
        <v>1174</v>
      </c>
      <c r="I4" s="636"/>
      <c r="J4" s="637" t="s">
        <v>1175</v>
      </c>
      <c r="K4" s="637">
        <v>31</v>
      </c>
      <c r="O4" s="749"/>
      <c r="P4" s="749"/>
      <c r="Q4" s="749"/>
      <c r="R4" s="749"/>
      <c r="S4" s="749"/>
      <c r="T4" s="749"/>
      <c r="U4" s="749"/>
      <c r="V4" s="749"/>
      <c r="W4" s="749"/>
    </row>
    <row r="5" spans="1:23">
      <c r="A5" s="641" t="s">
        <v>1176</v>
      </c>
      <c r="B5" s="642">
        <f>MONTH((MEDIAN(DATE(D3,B3,C3),DATE(D4,B4,C4))))</f>
        <v>6</v>
      </c>
      <c r="C5" s="642">
        <f>DAY((MEDIAN(DATE(D3,B3,C3),DATE(D4,B4,C4))))</f>
        <v>27</v>
      </c>
      <c r="D5" s="642">
        <f>YEAR((MEDIAN(DATE(D3,B3,C3),DATE(D4,B4,C4))))</f>
        <v>2027</v>
      </c>
      <c r="E5" s="642"/>
      <c r="F5" s="643" t="str">
        <f>IF(IF(OR(B5=10,B5=11,B5=12),"Q1",IF(OR(B5=1,B5=2,B5=3),"Q2",IF(OR(B5=4,B5=5,B5=6),"Q3",IF(OR(B5=7,B5=8,B5=9),"Q4"))))="Q1",(D5+1)&amp;IF(OR(B5=10,B5=11,B5=12),"Q1",IF(OR(B5=1,B5=2,B5=3),"Q2",IF(OR(B5=4,B5=5,B5=6),"Q3",IF(OR(B5=7,B5=8,B5=9),"Q4")))),D5&amp;IF(OR(B5=10,B5=11,B5=12),"Q1",IF(OR(B5=1,B5=2,B5=3),"Q2",IF(OR(B5=4,B5=5,B5=6),"Q3",IF(OR(B5=7,B5=8,B5=9),"Q4")))))</f>
        <v>2027Q3</v>
      </c>
      <c r="G5" s="633">
        <v>4</v>
      </c>
      <c r="H5" s="636" t="s">
        <v>1177</v>
      </c>
      <c r="I5" s="636"/>
      <c r="J5" s="644" t="s">
        <v>1178</v>
      </c>
      <c r="K5" s="644">
        <v>30</v>
      </c>
      <c r="O5" s="750" t="s">
        <v>1179</v>
      </c>
      <c r="P5" s="751"/>
      <c r="Q5" s="751"/>
      <c r="R5" s="751"/>
      <c r="S5" s="751"/>
      <c r="T5" s="751"/>
      <c r="U5" s="751"/>
      <c r="V5" s="751"/>
      <c r="W5" s="751"/>
    </row>
    <row r="6" spans="1:23">
      <c r="A6" s="628" t="s">
        <v>1160</v>
      </c>
      <c r="B6" s="629" t="s">
        <v>1162</v>
      </c>
      <c r="C6" s="630"/>
      <c r="D6" s="631"/>
      <c r="E6" s="631"/>
      <c r="F6" s="632"/>
      <c r="G6" s="633">
        <v>5</v>
      </c>
      <c r="H6" s="636" t="s">
        <v>1180</v>
      </c>
      <c r="I6" s="636"/>
      <c r="J6" s="644" t="s">
        <v>1181</v>
      </c>
      <c r="K6" s="644">
        <v>31</v>
      </c>
      <c r="O6" s="751"/>
      <c r="P6" s="751"/>
      <c r="Q6" s="751"/>
      <c r="R6" s="751"/>
      <c r="S6" s="751"/>
      <c r="T6" s="751"/>
      <c r="U6" s="751"/>
      <c r="V6" s="751"/>
      <c r="W6" s="751"/>
    </row>
    <row r="7" spans="1:23">
      <c r="A7" s="634"/>
      <c r="B7" s="633" t="s">
        <v>1164</v>
      </c>
      <c r="C7" s="633" t="s">
        <v>1165</v>
      </c>
      <c r="D7" s="633" t="s">
        <v>1166</v>
      </c>
      <c r="F7" s="635" t="s">
        <v>332</v>
      </c>
      <c r="G7" s="633">
        <v>6</v>
      </c>
      <c r="H7" s="636" t="s">
        <v>1161</v>
      </c>
      <c r="I7" s="636"/>
      <c r="J7" s="644" t="s">
        <v>1182</v>
      </c>
      <c r="K7" s="644">
        <v>30</v>
      </c>
      <c r="O7" s="752" t="s">
        <v>1183</v>
      </c>
      <c r="P7" s="752"/>
      <c r="Q7" s="752"/>
      <c r="R7" s="752"/>
      <c r="S7" s="752"/>
      <c r="T7" s="752"/>
      <c r="U7" s="752"/>
      <c r="V7" s="752"/>
      <c r="W7" s="752"/>
    </row>
    <row r="8" spans="1:23">
      <c r="A8" s="634" t="s">
        <v>1169</v>
      </c>
      <c r="B8" s="638">
        <v>1</v>
      </c>
      <c r="C8" s="638">
        <v>1</v>
      </c>
      <c r="D8" s="638">
        <v>2000</v>
      </c>
      <c r="E8" s="639"/>
      <c r="F8" s="640" t="str">
        <f>IF(IF(OR(B8=10,B8=11,B8=12),"Q1",IF(OR(B8=1,B8=2,B8=3),"Q2",IF(OR(B8=4,B8=5,B8=6),"Q3",IF(OR(B8=7,B8=8,B8=9),"Q4"))))="Q1",(D8+1)&amp;IF(OR(B8=10,B8=11,B8=12),"Q1",IF(OR(B8=1,B8=2,B8=3),"Q2",IF(OR(B8=4,B8=5,B8=6),"Q3",IF(OR(B8=7,B8=8,B8=9),"Q4")))),D8&amp;IF(OR(B8=10,B8=11,B8=12),"Q1",IF(OR(B8=1,B8=2,B8=3),"Q2",IF(OR(B8=4,B8=5,B8=6),"Q3",IF(OR(B8=7,B8=8,B8=9),"Q4")))))</f>
        <v>2000Q2</v>
      </c>
      <c r="G8" s="633">
        <v>7</v>
      </c>
      <c r="H8" s="636" t="s">
        <v>1184</v>
      </c>
      <c r="I8" s="636"/>
      <c r="J8" s="645" t="s">
        <v>1185</v>
      </c>
      <c r="K8" s="645">
        <v>31</v>
      </c>
      <c r="O8" s="752"/>
      <c r="P8" s="752"/>
      <c r="Q8" s="752"/>
      <c r="R8" s="752"/>
      <c r="S8" s="752"/>
      <c r="T8" s="752"/>
      <c r="U8" s="752"/>
      <c r="V8" s="752"/>
      <c r="W8" s="752"/>
    </row>
    <row r="9" spans="1:23">
      <c r="A9" s="634" t="s">
        <v>1173</v>
      </c>
      <c r="B9" s="638">
        <v>1</v>
      </c>
      <c r="C9" s="638">
        <v>1</v>
      </c>
      <c r="D9" s="638">
        <v>2001</v>
      </c>
      <c r="E9" s="639"/>
      <c r="F9" s="640" t="str">
        <f>IF(IF(OR(B9=10,B9=11,B9=12),"Q1",IF(OR(B9=1,B9=2,B9=3),"Q2",IF(OR(B9=4,B9=5,B9=6),"Q3",IF(OR(B9=7,B9=8,B9=9),"Q4"))))="Q1",(D9+1)&amp;IF(OR(B9=10,B9=11,B9=12),"Q1",IF(OR(B9=1,B9=2,B9=3),"Q2",IF(OR(B9=4,B9=5,B9=6),"Q3",IF(OR(B9=7,B9=8,B9=9),"Q4")))),D9&amp;IF(OR(B9=10,B9=11,B9=12),"Q1",IF(OR(B9=1,B9=2,B9=3),"Q2",IF(OR(B9=4,B9=5,B9=6),"Q3",IF(OR(B9=7,B9=8,B9=9),"Q4")))))</f>
        <v>2001Q2</v>
      </c>
      <c r="G9" s="633">
        <v>8</v>
      </c>
      <c r="H9" s="636" t="s">
        <v>1186</v>
      </c>
      <c r="I9" s="636"/>
      <c r="J9" s="645" t="s">
        <v>1187</v>
      </c>
      <c r="K9" s="645">
        <v>31</v>
      </c>
      <c r="O9" s="646"/>
      <c r="P9" s="646"/>
      <c r="Q9" s="646"/>
      <c r="R9" s="646"/>
      <c r="S9" s="646"/>
      <c r="T9" s="646"/>
      <c r="U9" s="646"/>
      <c r="V9" s="646"/>
      <c r="W9" s="646"/>
    </row>
    <row r="10" spans="1:23">
      <c r="A10" s="641" t="s">
        <v>1176</v>
      </c>
      <c r="B10" s="642">
        <f>MONTH((MEDIAN(DATE(D8,B8,C8),DATE(D9,B9,C9))))</f>
        <v>7</v>
      </c>
      <c r="C10" s="642">
        <f>DAY((MEDIAN(DATE(D8,B8,C8),DATE(D9,B9,C9))))</f>
        <v>2</v>
      </c>
      <c r="D10" s="642">
        <f>YEAR((MEDIAN(DATE(D8,B8,C8),DATE(D9,B9,C9))))</f>
        <v>2000</v>
      </c>
      <c r="E10" s="642"/>
      <c r="F10" s="643" t="str">
        <f>IF(IF(OR(B10=10,B10=11,B10=12),"Q1",IF(OR(B10=1,B10=2,B10=3),"Q2",IF(OR(B10=4,B10=5,B10=6),"Q3",IF(OR(B10=7,B10=8,B10=9),"Q4"))))="Q1",(D10+1)&amp;IF(OR(B10=10,B10=11,B10=12),"Q1",IF(OR(B10=1,B10=2,B10=3),"Q2",IF(OR(B10=4,B10=5,B10=6),"Q3",IF(OR(B10=7,B10=8,B10=9),"Q4")))),D10&amp;IF(OR(B10=10,B10=11,B10=12),"Q1",IF(OR(B10=1,B10=2,B10=3),"Q2",IF(OR(B10=4,B10=5,B10=6),"Q3",IF(OR(B10=7,B10=8,B10=9),"Q4")))))</f>
        <v>2000Q4</v>
      </c>
      <c r="G10" s="633">
        <v>9</v>
      </c>
      <c r="H10" s="636" t="s">
        <v>1188</v>
      </c>
      <c r="I10" s="636"/>
      <c r="J10" s="645" t="s">
        <v>1189</v>
      </c>
      <c r="K10" s="645">
        <v>30</v>
      </c>
      <c r="O10" s="646"/>
      <c r="P10" s="646"/>
      <c r="Q10" s="646"/>
      <c r="R10" s="646"/>
      <c r="S10" s="646"/>
      <c r="T10" s="646"/>
      <c r="U10" s="646"/>
      <c r="V10" s="646"/>
      <c r="W10" s="646"/>
    </row>
    <row r="11" spans="1:23">
      <c r="A11" s="628" t="s">
        <v>1160</v>
      </c>
      <c r="B11" s="629" t="s">
        <v>1162</v>
      </c>
      <c r="C11" s="630"/>
      <c r="D11" s="631"/>
      <c r="E11" s="631"/>
      <c r="F11" s="632"/>
      <c r="G11" s="633">
        <v>10</v>
      </c>
      <c r="H11" s="636" t="s">
        <v>1190</v>
      </c>
      <c r="I11" s="636"/>
      <c r="J11" s="647" t="s">
        <v>1191</v>
      </c>
      <c r="K11" s="647">
        <v>31</v>
      </c>
      <c r="O11" s="646"/>
      <c r="P11" s="646"/>
      <c r="Q11" s="646"/>
      <c r="R11" s="646"/>
      <c r="S11" s="646"/>
      <c r="T11" s="646"/>
      <c r="U11" s="646"/>
      <c r="V11" s="646"/>
      <c r="W11" s="646"/>
    </row>
    <row r="12" spans="1:23">
      <c r="A12" s="634"/>
      <c r="B12" s="633" t="s">
        <v>1164</v>
      </c>
      <c r="C12" s="633" t="s">
        <v>1165</v>
      </c>
      <c r="D12" s="633" t="s">
        <v>1166</v>
      </c>
      <c r="F12" s="635" t="s">
        <v>332</v>
      </c>
      <c r="G12" s="633">
        <v>11</v>
      </c>
      <c r="H12" s="636" t="s">
        <v>1192</v>
      </c>
      <c r="I12" s="636"/>
      <c r="J12" s="647" t="s">
        <v>1193</v>
      </c>
      <c r="K12" s="647">
        <v>30</v>
      </c>
      <c r="O12" s="646"/>
      <c r="P12" s="646"/>
      <c r="Q12" s="646"/>
      <c r="R12" s="646"/>
      <c r="S12" s="646"/>
      <c r="T12" s="646"/>
      <c r="U12" s="646"/>
      <c r="V12" s="646"/>
      <c r="W12" s="646"/>
    </row>
    <row r="13" spans="1:23">
      <c r="A13" s="634" t="s">
        <v>1169</v>
      </c>
      <c r="B13" s="638">
        <v>1</v>
      </c>
      <c r="C13" s="638">
        <v>1</v>
      </c>
      <c r="D13" s="638">
        <v>2000</v>
      </c>
      <c r="E13" s="639"/>
      <c r="F13" s="640" t="str">
        <f>IF(IF(OR(B13=10,B13=11,B13=12),"Q1",IF(OR(B13=1,B13=2,B13=3),"Q2",IF(OR(B13=4,B13=5,B13=6),"Q3",IF(OR(B13=7,B13=8,B13=9),"Q4"))))="Q1",(D13+1)&amp;IF(OR(B13=10,B13=11,B13=12),"Q1",IF(OR(B13=1,B13=2,B13=3),"Q2",IF(OR(B13=4,B13=5,B13=6),"Q3",IF(OR(B13=7,B13=8,B13=9),"Q4")))),D13&amp;IF(OR(B13=10,B13=11,B13=12),"Q1",IF(OR(B13=1,B13=2,B13=3),"Q2",IF(OR(B13=4,B13=5,B13=6),"Q3",IF(OR(B13=7,B13=8,B13=9),"Q4")))))</f>
        <v>2000Q2</v>
      </c>
      <c r="G13" s="633">
        <v>12</v>
      </c>
      <c r="H13" s="636" t="s">
        <v>1194</v>
      </c>
      <c r="I13" s="636"/>
      <c r="J13" s="647" t="s">
        <v>1195</v>
      </c>
      <c r="K13" s="647">
        <v>31</v>
      </c>
      <c r="O13" s="646"/>
      <c r="P13" s="646"/>
      <c r="Q13" s="646"/>
      <c r="R13" s="646"/>
      <c r="S13" s="646"/>
      <c r="T13" s="646"/>
      <c r="U13" s="646"/>
      <c r="V13" s="646"/>
      <c r="W13" s="646"/>
    </row>
    <row r="14" spans="1:23">
      <c r="A14" s="634" t="s">
        <v>1173</v>
      </c>
      <c r="B14" s="638">
        <v>1</v>
      </c>
      <c r="C14" s="638">
        <v>1</v>
      </c>
      <c r="D14" s="638">
        <v>2001</v>
      </c>
      <c r="E14" s="639"/>
      <c r="F14" s="640" t="str">
        <f>IF(IF(OR(B14=10,B14=11,B14=12),"Q1",IF(OR(B14=1,B14=2,B14=3),"Q2",IF(OR(B14=4,B14=5,B14=6),"Q3",IF(OR(B14=7,B14=8,B14=9),"Q4"))))="Q1",(D14+1)&amp;IF(OR(B14=10,B14=11,B14=12),"Q1",IF(OR(B14=1,B14=2,B14=3),"Q2",IF(OR(B14=4,B14=5,B14=6),"Q3",IF(OR(B14=7,B14=8,B14=9),"Q4")))),D14&amp;IF(OR(B14=10,B14=11,B14=12),"Q1",IF(OR(B14=1,B14=2,B14=3),"Q2",IF(OR(B14=4,B14=5,B14=6),"Q3",IF(OR(B14=7,B14=8,B14=9),"Q4")))))</f>
        <v>2001Q2</v>
      </c>
      <c r="H14" s="636" t="s">
        <v>1196</v>
      </c>
      <c r="I14" s="636"/>
      <c r="O14" s="646"/>
      <c r="P14" s="646"/>
      <c r="Q14" s="646"/>
      <c r="R14" s="646"/>
      <c r="S14" s="646"/>
      <c r="T14" s="646"/>
      <c r="U14" s="646"/>
      <c r="V14" s="646"/>
      <c r="W14" s="646"/>
    </row>
    <row r="15" spans="1:23">
      <c r="A15" s="641" t="s">
        <v>1176</v>
      </c>
      <c r="B15" s="642">
        <f>MONTH((MEDIAN(DATE(D13,B13,C13),DATE(D14,B14,C14))))</f>
        <v>7</v>
      </c>
      <c r="C15" s="642">
        <f>DAY((MEDIAN(DATE(D13,B13,C13),DATE(D14,B14,C14))))</f>
        <v>2</v>
      </c>
      <c r="D15" s="642">
        <f>YEAR((MEDIAN(DATE(D13,B13,C13),DATE(D14,B14,C14))))</f>
        <v>2000</v>
      </c>
      <c r="E15" s="642"/>
      <c r="F15" s="643" t="str">
        <f>IF(IF(OR(B15=10,B15=11,B15=12),"Q1",IF(OR(B15=1,B15=2,B15=3),"Q2",IF(OR(B15=4,B15=5,B15=6),"Q3",IF(OR(B15=7,B15=8,B15=9),"Q4"))))="Q1",(D15+1)&amp;IF(OR(B15=10,B15=11,B15=12),"Q1",IF(OR(B15=1,B15=2,B15=3),"Q2",IF(OR(B15=4,B15=5,B15=6),"Q3",IF(OR(B15=7,B15=8,B15=9),"Q4")))),D15&amp;IF(OR(B15=10,B15=11,B15=12),"Q1",IF(OR(B15=1,B15=2,B15=3),"Q2",IF(OR(B15=4,B15=5,B15=6),"Q3",IF(OR(B15=7,B15=8,B15=9),"Q4")))))</f>
        <v>2000Q4</v>
      </c>
      <c r="H15" s="636" t="s">
        <v>1197</v>
      </c>
      <c r="I15" s="636"/>
    </row>
    <row r="16" spans="1:23">
      <c r="A16" s="628" t="s">
        <v>1160</v>
      </c>
      <c r="B16" s="629" t="s">
        <v>1162</v>
      </c>
      <c r="C16" s="630"/>
      <c r="D16" s="631"/>
      <c r="E16" s="631"/>
      <c r="F16" s="632"/>
      <c r="H16" s="636" t="s">
        <v>1198</v>
      </c>
      <c r="I16" s="636"/>
    </row>
    <row r="17" spans="1:9">
      <c r="A17" s="634"/>
      <c r="B17" s="633" t="s">
        <v>1164</v>
      </c>
      <c r="C17" s="633" t="s">
        <v>1165</v>
      </c>
      <c r="D17" s="633" t="s">
        <v>1166</v>
      </c>
      <c r="F17" s="635" t="s">
        <v>332</v>
      </c>
      <c r="H17" s="636" t="s">
        <v>1199</v>
      </c>
      <c r="I17" s="636"/>
    </row>
    <row r="18" spans="1:9">
      <c r="A18" s="634" t="s">
        <v>1169</v>
      </c>
      <c r="B18" s="638">
        <v>1</v>
      </c>
      <c r="C18" s="638">
        <v>1</v>
      </c>
      <c r="D18" s="638">
        <v>2000</v>
      </c>
      <c r="E18" s="639"/>
      <c r="F18" s="640" t="str">
        <f>IF(IF(OR(B18=10,B18=11,B18=12),"Q1",IF(OR(B18=1,B18=2,B18=3),"Q2",IF(OR(B18=4,B18=5,B18=6),"Q3",IF(OR(B18=7,B18=8,B18=9),"Q4"))))="Q1",(D18+1)&amp;IF(OR(B18=10,B18=11,B18=12),"Q1",IF(OR(B18=1,B18=2,B18=3),"Q2",IF(OR(B18=4,B18=5,B18=6),"Q3",IF(OR(B18=7,B18=8,B18=9),"Q4")))),D18&amp;IF(OR(B18=10,B18=11,B18=12),"Q1",IF(OR(B18=1,B18=2,B18=3),"Q2",IF(OR(B18=4,B18=5,B18=6),"Q3",IF(OR(B18=7,B18=8,B18=9),"Q4")))))</f>
        <v>2000Q2</v>
      </c>
      <c r="H18" s="636" t="s">
        <v>1200</v>
      </c>
      <c r="I18" s="636"/>
    </row>
    <row r="19" spans="1:9">
      <c r="A19" s="634" t="s">
        <v>1173</v>
      </c>
      <c r="B19" s="638">
        <v>1</v>
      </c>
      <c r="C19" s="638">
        <v>1</v>
      </c>
      <c r="D19" s="638">
        <v>2001</v>
      </c>
      <c r="E19" s="639"/>
      <c r="F19" s="640" t="str">
        <f>IF(IF(OR(B19=10,B19=11,B19=12),"Q1",IF(OR(B19=1,B19=2,B19=3),"Q2",IF(OR(B19=4,B19=5,B19=6),"Q3",IF(OR(B19=7,B19=8,B19=9),"Q4"))))="Q1",(D19+1)&amp;IF(OR(B19=10,B19=11,B19=12),"Q1",IF(OR(B19=1,B19=2,B19=3),"Q2",IF(OR(B19=4,B19=5,B19=6),"Q3",IF(OR(B19=7,B19=8,B19=9),"Q4")))),D19&amp;IF(OR(B19=10,B19=11,B19=12),"Q1",IF(OR(B19=1,B19=2,B19=3),"Q2",IF(OR(B19=4,B19=5,B19=6),"Q3",IF(OR(B19=7,B19=8,B19=9),"Q4")))))</f>
        <v>2001Q2</v>
      </c>
      <c r="H19" s="636" t="s">
        <v>1201</v>
      </c>
      <c r="I19" s="636"/>
    </row>
    <row r="20" spans="1:9">
      <c r="A20" s="641" t="s">
        <v>1176</v>
      </c>
      <c r="B20" s="642">
        <f>MONTH((MEDIAN(DATE(D18,B18,C18),DATE(D19,B19,C19))))</f>
        <v>7</v>
      </c>
      <c r="C20" s="642">
        <f>DAY((MEDIAN(DATE(D18,B18,C18),DATE(D19,B19,C19))))</f>
        <v>2</v>
      </c>
      <c r="D20" s="642">
        <f>YEAR((MEDIAN(DATE(D18,B18,C18),DATE(D19,B19,C19))))</f>
        <v>2000</v>
      </c>
      <c r="E20" s="642"/>
      <c r="F20" s="643" t="str">
        <f>IF(IF(OR(B20=10,B20=11,B20=12),"Q1",IF(OR(B20=1,B20=2,B20=3),"Q2",IF(OR(B20=4,B20=5,B20=6),"Q3",IF(OR(B20=7,B20=8,B20=9),"Q4"))))="Q1",(D20+1)&amp;IF(OR(B20=10,B20=11,B20=12),"Q1",IF(OR(B20=1,B20=2,B20=3),"Q2",IF(OR(B20=4,B20=5,B20=6),"Q3",IF(OR(B20=7,B20=8,B20=9),"Q4")))),D20&amp;IF(OR(B20=10,B20=11,B20=12),"Q1",IF(OR(B20=1,B20=2,B20=3),"Q2",IF(OR(B20=4,B20=5,B20=6),"Q3",IF(OR(B20=7,B20=8,B20=9),"Q4")))))</f>
        <v>2000Q4</v>
      </c>
      <c r="H20" s="636" t="s">
        <v>1202</v>
      </c>
      <c r="I20" s="636"/>
    </row>
    <row r="21" spans="1:9">
      <c r="A21" s="628" t="s">
        <v>1160</v>
      </c>
      <c r="B21" s="629" t="s">
        <v>1162</v>
      </c>
      <c r="C21" s="630"/>
      <c r="D21" s="631"/>
      <c r="E21" s="631"/>
      <c r="F21" s="632"/>
      <c r="H21" s="636" t="s">
        <v>1203</v>
      </c>
      <c r="I21" s="636"/>
    </row>
    <row r="22" spans="1:9">
      <c r="A22" s="634"/>
      <c r="B22" s="633" t="s">
        <v>1164</v>
      </c>
      <c r="C22" s="633" t="s">
        <v>1165</v>
      </c>
      <c r="D22" s="633" t="s">
        <v>1166</v>
      </c>
      <c r="F22" s="635" t="s">
        <v>332</v>
      </c>
      <c r="H22" s="636" t="s">
        <v>1204</v>
      </c>
      <c r="I22" s="636"/>
    </row>
    <row r="23" spans="1:9">
      <c r="A23" s="634" t="s">
        <v>1169</v>
      </c>
      <c r="B23" s="638">
        <v>1</v>
      </c>
      <c r="C23" s="638">
        <v>1</v>
      </c>
      <c r="D23" s="638">
        <v>2000</v>
      </c>
      <c r="E23" s="639"/>
      <c r="F23" s="640" t="str">
        <f>IF(IF(OR(B23=10,B23=11,B23=12),"Q1",IF(OR(B23=1,B23=2,B23=3),"Q2",IF(OR(B23=4,B23=5,B23=6),"Q3",IF(OR(B23=7,B23=8,B23=9),"Q4"))))="Q1",(D23+1)&amp;IF(OR(B23=10,B23=11,B23=12),"Q1",IF(OR(B23=1,B23=2,B23=3),"Q2",IF(OR(B23=4,B23=5,B23=6),"Q3",IF(OR(B23=7,B23=8,B23=9),"Q4")))),D23&amp;IF(OR(B23=10,B23=11,B23=12),"Q1",IF(OR(B23=1,B23=2,B23=3),"Q2",IF(OR(B23=4,B23=5,B23=6),"Q3",IF(OR(B23=7,B23=8,B23=9),"Q4")))))</f>
        <v>2000Q2</v>
      </c>
    </row>
    <row r="24" spans="1:9">
      <c r="A24" s="634" t="s">
        <v>1173</v>
      </c>
      <c r="B24" s="638">
        <v>1</v>
      </c>
      <c r="C24" s="638">
        <v>1</v>
      </c>
      <c r="D24" s="638">
        <v>2001</v>
      </c>
      <c r="E24" s="639"/>
      <c r="F24" s="640" t="str">
        <f>IF(IF(OR(B24=10,B24=11,B24=12),"Q1",IF(OR(B24=1,B24=2,B24=3),"Q2",IF(OR(B24=4,B24=5,B24=6),"Q3",IF(OR(B24=7,B24=8,B24=9),"Q4"))))="Q1",(D24+1)&amp;IF(OR(B24=10,B24=11,B24=12),"Q1",IF(OR(B24=1,B24=2,B24=3),"Q2",IF(OR(B24=4,B24=5,B24=6),"Q3",IF(OR(B24=7,B24=8,B24=9),"Q4")))),D24&amp;IF(OR(B24=10,B24=11,B24=12),"Q1",IF(OR(B24=1,B24=2,B24=3),"Q2",IF(OR(B24=4,B24=5,B24=6),"Q3",IF(OR(B24=7,B24=8,B24=9),"Q4")))))</f>
        <v>2001Q2</v>
      </c>
    </row>
    <row r="25" spans="1:9">
      <c r="A25" s="641" t="s">
        <v>1176</v>
      </c>
      <c r="B25" s="642">
        <f>MONTH((MEDIAN(DATE(D23,B23,C23),DATE(D24,B24,C24))))</f>
        <v>7</v>
      </c>
      <c r="C25" s="642">
        <f>DAY((MEDIAN(DATE(D23,B23,C23),DATE(D24,B24,C24))))</f>
        <v>2</v>
      </c>
      <c r="D25" s="642">
        <f>YEAR((MEDIAN(DATE(D23,B23,C23),DATE(D24,B24,C24))))</f>
        <v>2000</v>
      </c>
      <c r="E25" s="642"/>
      <c r="F25" s="643" t="str">
        <f>IF(IF(OR(B25=10,B25=11,B25=12),"Q1",IF(OR(B25=1,B25=2,B25=3),"Q2",IF(OR(B25=4,B25=5,B25=6),"Q3",IF(OR(B25=7,B25=8,B25=9),"Q4"))))="Q1",(D25+1)&amp;IF(OR(B25=10,B25=11,B25=12),"Q1",IF(OR(B25=1,B25=2,B25=3),"Q2",IF(OR(B25=4,B25=5,B25=6),"Q3",IF(OR(B25=7,B25=8,B25=9),"Q4")))),D25&amp;IF(OR(B25=10,B25=11,B25=12),"Q1",IF(OR(B25=1,B25=2,B25=3),"Q2",IF(OR(B25=4,B25=5,B25=6),"Q3",IF(OR(B25=7,B25=8,B25=9),"Q4")))))</f>
        <v>2000Q4</v>
      </c>
    </row>
    <row r="26" spans="1:9">
      <c r="A26" s="628" t="s">
        <v>1160</v>
      </c>
      <c r="B26" s="629" t="s">
        <v>1162</v>
      </c>
      <c r="C26" s="630"/>
      <c r="D26" s="631"/>
      <c r="E26" s="631"/>
      <c r="F26" s="632"/>
    </row>
    <row r="27" spans="1:9">
      <c r="A27" s="634"/>
      <c r="B27" s="633" t="s">
        <v>1164</v>
      </c>
      <c r="C27" s="633" t="s">
        <v>1165</v>
      </c>
      <c r="D27" s="633" t="s">
        <v>1166</v>
      </c>
      <c r="F27" s="635" t="s">
        <v>332</v>
      </c>
    </row>
    <row r="28" spans="1:9">
      <c r="A28" s="634" t="s">
        <v>1169</v>
      </c>
      <c r="B28" s="638">
        <v>1</v>
      </c>
      <c r="C28" s="638">
        <v>1</v>
      </c>
      <c r="D28" s="638">
        <v>2000</v>
      </c>
      <c r="E28" s="639"/>
      <c r="F28" s="640" t="str">
        <f>IF(IF(OR(B28=10,B28=11,B28=12),"Q1",IF(OR(B28=1,B28=2,B28=3),"Q2",IF(OR(B28=4,B28=5,B28=6),"Q3",IF(OR(B28=7,B28=8,B28=9),"Q4"))))="Q1",(D28+1)&amp;IF(OR(B28=10,B28=11,B28=12),"Q1",IF(OR(B28=1,B28=2,B28=3),"Q2",IF(OR(B28=4,B28=5,B28=6),"Q3",IF(OR(B28=7,B28=8,B28=9),"Q4")))),D28&amp;IF(OR(B28=10,B28=11,B28=12),"Q1",IF(OR(B28=1,B28=2,B28=3),"Q2",IF(OR(B28=4,B28=5,B28=6),"Q3",IF(OR(B28=7,B28=8,B28=9),"Q4")))))</f>
        <v>2000Q2</v>
      </c>
    </row>
    <row r="29" spans="1:9">
      <c r="A29" s="634" t="s">
        <v>1173</v>
      </c>
      <c r="B29" s="638">
        <v>1</v>
      </c>
      <c r="C29" s="638">
        <v>1</v>
      </c>
      <c r="D29" s="638">
        <v>2001</v>
      </c>
      <c r="E29" s="639"/>
      <c r="F29" s="640" t="str">
        <f>IF(IF(OR(B29=10,B29=11,B29=12),"Q1",IF(OR(B29=1,B29=2,B29=3),"Q2",IF(OR(B29=4,B29=5,B29=6),"Q3",IF(OR(B29=7,B29=8,B29=9),"Q4"))))="Q1",(D29+1)&amp;IF(OR(B29=10,B29=11,B29=12),"Q1",IF(OR(B29=1,B29=2,B29=3),"Q2",IF(OR(B29=4,B29=5,B29=6),"Q3",IF(OR(B29=7,B29=8,B29=9),"Q4")))),D29&amp;IF(OR(B29=10,B29=11,B29=12),"Q1",IF(OR(B29=1,B29=2,B29=3),"Q2",IF(OR(B29=4,B29=5,B29=6),"Q3",IF(OR(B29=7,B29=8,B29=9),"Q4")))))</f>
        <v>2001Q2</v>
      </c>
    </row>
    <row r="30" spans="1:9">
      <c r="A30" s="641" t="s">
        <v>1176</v>
      </c>
      <c r="B30" s="642">
        <f>MONTH((MEDIAN(DATE(D28,B28,C28),DATE(D29,B29,C29))))</f>
        <v>7</v>
      </c>
      <c r="C30" s="642">
        <f>DAY((MEDIAN(DATE(D28,B28,C28),DATE(D29,B29,C29))))</f>
        <v>2</v>
      </c>
      <c r="D30" s="642">
        <f>YEAR((MEDIAN(DATE(D28,B28,C28),DATE(D29,B29,C29))))</f>
        <v>2000</v>
      </c>
      <c r="E30" s="642"/>
      <c r="F30" s="643" t="str">
        <f>IF(IF(OR(B30=10,B30=11,B30=12),"Q1",IF(OR(B30=1,B30=2,B30=3),"Q2",IF(OR(B30=4,B30=5,B30=6),"Q3",IF(OR(B30=7,B30=8,B30=9),"Q4"))))="Q1",(D30+1)&amp;IF(OR(B30=10,B30=11,B30=12),"Q1",IF(OR(B30=1,B30=2,B30=3),"Q2",IF(OR(B30=4,B30=5,B30=6),"Q3",IF(OR(B30=7,B30=8,B30=9),"Q4")))),D30&amp;IF(OR(B30=10,B30=11,B30=12),"Q1",IF(OR(B30=1,B30=2,B30=3),"Q2",IF(OR(B30=4,B30=5,B30=6),"Q3",IF(OR(B30=7,B30=8,B30=9),"Q4")))))</f>
        <v>2000Q4</v>
      </c>
    </row>
    <row r="31" spans="1:9">
      <c r="A31" s="628" t="s">
        <v>1160</v>
      </c>
      <c r="B31" s="629" t="s">
        <v>1162</v>
      </c>
      <c r="C31" s="630"/>
      <c r="D31" s="631"/>
      <c r="E31" s="631"/>
      <c r="F31" s="632"/>
    </row>
    <row r="32" spans="1:9">
      <c r="A32" s="634"/>
      <c r="B32" s="633" t="s">
        <v>1164</v>
      </c>
      <c r="C32" s="633" t="s">
        <v>1165</v>
      </c>
      <c r="D32" s="633" t="s">
        <v>1166</v>
      </c>
      <c r="F32" s="635" t="s">
        <v>332</v>
      </c>
    </row>
    <row r="33" spans="1:6">
      <c r="A33" s="634" t="s">
        <v>1169</v>
      </c>
      <c r="B33" s="638">
        <v>1</v>
      </c>
      <c r="C33" s="638">
        <v>1</v>
      </c>
      <c r="D33" s="638">
        <v>2000</v>
      </c>
      <c r="E33" s="639"/>
      <c r="F33" s="640" t="str">
        <f>IF(IF(OR(B33=10,B33=11,B33=12),"Q1",IF(OR(B33=1,B33=2,B33=3),"Q2",IF(OR(B33=4,B33=5,B33=6),"Q3",IF(OR(B33=7,B33=8,B33=9),"Q4"))))="Q1",(D33+1)&amp;IF(OR(B33=10,B33=11,B33=12),"Q1",IF(OR(B33=1,B33=2,B33=3),"Q2",IF(OR(B33=4,B33=5,B33=6),"Q3",IF(OR(B33=7,B33=8,B33=9),"Q4")))),D33&amp;IF(OR(B33=10,B33=11,B33=12),"Q1",IF(OR(B33=1,B33=2,B33=3),"Q2",IF(OR(B33=4,B33=5,B33=6),"Q3",IF(OR(B33=7,B33=8,B33=9),"Q4")))))</f>
        <v>2000Q2</v>
      </c>
    </row>
    <row r="34" spans="1:6">
      <c r="A34" s="634" t="s">
        <v>1173</v>
      </c>
      <c r="B34" s="638">
        <v>1</v>
      </c>
      <c r="C34" s="638">
        <v>1</v>
      </c>
      <c r="D34" s="638">
        <v>2001</v>
      </c>
      <c r="E34" s="639"/>
      <c r="F34" s="640" t="str">
        <f>IF(IF(OR(B34=10,B34=11,B34=12),"Q1",IF(OR(B34=1,B34=2,B34=3),"Q2",IF(OR(B34=4,B34=5,B34=6),"Q3",IF(OR(B34=7,B34=8,B34=9),"Q4"))))="Q1",(D34+1)&amp;IF(OR(B34=10,B34=11,B34=12),"Q1",IF(OR(B34=1,B34=2,B34=3),"Q2",IF(OR(B34=4,B34=5,B34=6),"Q3",IF(OR(B34=7,B34=8,B34=9),"Q4")))),D34&amp;IF(OR(B34=10,B34=11,B34=12),"Q1",IF(OR(B34=1,B34=2,B34=3),"Q2",IF(OR(B34=4,B34=5,B34=6),"Q3",IF(OR(B34=7,B34=8,B34=9),"Q4")))))</f>
        <v>2001Q2</v>
      </c>
    </row>
    <row r="35" spans="1:6">
      <c r="A35" s="641" t="s">
        <v>1176</v>
      </c>
      <c r="B35" s="642">
        <f>MONTH((MEDIAN(DATE(D33,B33,C33),DATE(D34,B34,C34))))</f>
        <v>7</v>
      </c>
      <c r="C35" s="642">
        <f>DAY((MEDIAN(DATE(D33,B33,C33),DATE(D34,B34,C34))))</f>
        <v>2</v>
      </c>
      <c r="D35" s="642">
        <f>YEAR((MEDIAN(DATE(D33,B33,C33),DATE(D34,B34,C34))))</f>
        <v>2000</v>
      </c>
      <c r="E35" s="642"/>
      <c r="F35" s="643" t="str">
        <f>IF(IF(OR(B35=10,B35=11,B35=12),"Q1",IF(OR(B35=1,B35=2,B35=3),"Q2",IF(OR(B35=4,B35=5,B35=6),"Q3",IF(OR(B35=7,B35=8,B35=9),"Q4"))))="Q1",(D35+1)&amp;IF(OR(B35=10,B35=11,B35=12),"Q1",IF(OR(B35=1,B35=2,B35=3),"Q2",IF(OR(B35=4,B35=5,B35=6),"Q3",IF(OR(B35=7,B35=8,B35=9),"Q4")))),D35&amp;IF(OR(B35=10,B35=11,B35=12),"Q1",IF(OR(B35=1,B35=2,B35=3),"Q2",IF(OR(B35=4,B35=5,B35=6),"Q3",IF(OR(B35=7,B35=8,B35=9),"Q4")))))</f>
        <v>2000Q4</v>
      </c>
    </row>
  </sheetData>
  <mergeCells count="3">
    <mergeCell ref="O3:W4"/>
    <mergeCell ref="O5:W6"/>
    <mergeCell ref="O7:W8"/>
  </mergeCells>
  <dataValidations count="2">
    <dataValidation type="list" allowBlank="1" showInputMessage="1" showErrorMessage="1" promptTitle="Select WBS Code" prompt="Select WBS Code" sqref="B1 B11 B31 B26 B21 B16 B6" xr:uid="{F7C31A33-B271-4F0F-A3B5-A511C026F556}">
      <formula1>$H$1:$H$22</formula1>
    </dataValidation>
    <dataValidation type="list" allowBlank="1" showInputMessage="1" showErrorMessage="1" sqref="B3:B4 B33:B34 B13:B14 B28:B29 B18:B19 B23:B24 B8:B9" xr:uid="{8C6E99FF-BC58-4C7A-8807-54A90050554E}">
      <formula1>$G$2:$G$13</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Input</vt:lpstr>
      <vt:lpstr>TPCS</vt:lpstr>
      <vt:lpstr>TPCS Rules</vt:lpstr>
      <vt:lpstr>CWCCIS</vt:lpstr>
      <vt:lpstr>Midpoint Calculator</vt:lpstr>
      <vt:lpstr>cwbs</vt:lpstr>
      <vt:lpstr>cwccis</vt:lpstr>
      <vt:lpstr>FiscalYear</vt:lpstr>
      <vt:lpstr>FiscalYearQ1</vt:lpstr>
      <vt:lpstr>CWCCIS!Print_Area</vt:lpstr>
      <vt:lpstr>TPCS!Print_Area</vt:lpstr>
      <vt:lpstr>ProgramYear</vt:lpstr>
      <vt:lpstr>row</vt:lpstr>
      <vt:lpstr>time</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Clausen</dc:creator>
  <cp:lastModifiedBy>McCauley, LaRhonda K CIV USARMY CENWW (USA)</cp:lastModifiedBy>
  <cp:lastPrinted>2013-12-11T23:16:42Z</cp:lastPrinted>
  <dcterms:created xsi:type="dcterms:W3CDTF">2006-09-19T17:03:32Z</dcterms:created>
  <dcterms:modified xsi:type="dcterms:W3CDTF">2025-10-28T22:36:38Z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ad72249-b237-48b0-8d5a-d23d2e227996_Enabled">
    <vt:lpwstr>true</vt:lpwstr>
  </property>
  <property fmtid="{D5CDD505-2E9C-101B-9397-08002B2CF9AE}" pid="4" name="MSIP_Label_fad72249-b237-48b0-8d5a-d23d2e227996_SetDate">
    <vt:lpwstr>2022-03-16T18:47:38Z</vt:lpwstr>
  </property>
  <property fmtid="{D5CDD505-2E9C-101B-9397-08002B2CF9AE}" pid="5" name="MSIP_Label_fad72249-b237-48b0-8d5a-d23d2e227996_Method">
    <vt:lpwstr>Privileged</vt:lpwstr>
  </property>
  <property fmtid="{D5CDD505-2E9C-101B-9397-08002B2CF9AE}" pid="6" name="MSIP_Label_fad72249-b237-48b0-8d5a-d23d2e227996_Name">
    <vt:lpwstr>None</vt:lpwstr>
  </property>
  <property fmtid="{D5CDD505-2E9C-101B-9397-08002B2CF9AE}" pid="7" name="MSIP_Label_fad72249-b237-48b0-8d5a-d23d2e227996_SiteId">
    <vt:lpwstr>fc4d76ba-f17c-4c50-b9a7-8f3163d27582</vt:lpwstr>
  </property>
  <property fmtid="{D5CDD505-2E9C-101B-9397-08002B2CF9AE}" pid="8" name="MSIP_Label_fad72249-b237-48b0-8d5a-d23d2e227996_ActionId">
    <vt:lpwstr>34eb0ae4-ea9c-4da4-b1c5-076dc7af1c3d</vt:lpwstr>
  </property>
  <property fmtid="{D5CDD505-2E9C-101B-9397-08002B2CF9AE}" pid="9" name="MSIP_Label_fad72249-b237-48b0-8d5a-d23d2e227996_ContentBits">
    <vt:lpwstr>0</vt:lpwstr>
  </property>
</Properties>
</file>